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I:\eceballos\CONVOCATORIAS 2025\CONVOCATORIA NUEVOS 2025\FUNDACIÓN BECA\"/>
    </mc:Choice>
  </mc:AlternateContent>
  <xr:revisionPtr revIDLastSave="0" documentId="8_{E1040713-80E9-4F77-BF76-247266147E8B}" xr6:coauthVersionLast="47" xr6:coauthVersionMax="47" xr10:uidLastSave="{00000000-0000-0000-0000-000000000000}"/>
  <bookViews>
    <workbookView xWindow="-120" yWindow="-120" windowWidth="20730" windowHeight="11160" xr2:uid="{C23F04C5-CFC0-4D5E-AD46-E8404BAC2E60}"/>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28" i="1" l="1"/>
  <c r="U2428" i="1" s="1"/>
  <c r="R2428" i="1"/>
  <c r="S2428" i="1" s="1"/>
  <c r="N2428" i="1"/>
  <c r="O2428" i="1" s="1"/>
  <c r="T2427" i="1"/>
  <c r="U2427" i="1" s="1"/>
  <c r="N2427" i="1"/>
  <c r="T2426" i="1"/>
  <c r="U2426" i="1" s="1"/>
  <c r="R2426" i="1"/>
  <c r="S2426" i="1" s="1"/>
  <c r="N2426" i="1"/>
  <c r="O2426" i="1" s="1"/>
  <c r="T2425" i="1"/>
  <c r="U2425" i="1" s="1"/>
  <c r="N2425" i="1"/>
  <c r="T2424" i="1"/>
  <c r="U2424" i="1" s="1"/>
  <c r="S2424" i="1"/>
  <c r="R2424" i="1"/>
  <c r="N2424" i="1"/>
  <c r="O2424" i="1" s="1"/>
  <c r="T2423" i="1"/>
  <c r="U2423" i="1" s="1"/>
  <c r="O2423" i="1"/>
  <c r="N2423" i="1"/>
  <c r="R2423" i="1" s="1"/>
  <c r="S2423" i="1" s="1"/>
  <c r="T2422" i="1"/>
  <c r="U2422" i="1" s="1"/>
  <c r="R2422" i="1"/>
  <c r="S2422" i="1" s="1"/>
  <c r="N2422" i="1"/>
  <c r="O2422" i="1" s="1"/>
  <c r="T2421" i="1"/>
  <c r="U2421" i="1" s="1"/>
  <c r="N2421" i="1"/>
  <c r="T2420" i="1"/>
  <c r="U2420" i="1" s="1"/>
  <c r="S2420" i="1"/>
  <c r="R2420" i="1"/>
  <c r="N2420" i="1"/>
  <c r="O2420" i="1" s="1"/>
  <c r="T2419" i="1"/>
  <c r="U2419" i="1" s="1"/>
  <c r="O2419" i="1"/>
  <c r="N2419" i="1"/>
  <c r="R2419" i="1" s="1"/>
  <c r="S2419" i="1" s="1"/>
  <c r="T2418" i="1"/>
  <c r="U2418" i="1" s="1"/>
  <c r="R2418" i="1"/>
  <c r="S2418" i="1" s="1"/>
  <c r="N2418" i="1"/>
  <c r="O2418" i="1" s="1"/>
  <c r="R2417" i="1"/>
  <c r="S2417" i="1" s="1"/>
  <c r="N2417" i="1"/>
  <c r="O2417" i="1" s="1"/>
  <c r="S2416" i="1"/>
  <c r="R2416" i="1"/>
  <c r="N2416" i="1"/>
  <c r="O2416" i="1" s="1"/>
  <c r="T2415" i="1"/>
  <c r="U2415" i="1" s="1"/>
  <c r="N2415" i="1"/>
  <c r="T2414" i="1"/>
  <c r="U2414" i="1" s="1"/>
  <c r="S2414" i="1"/>
  <c r="R2414" i="1"/>
  <c r="N2414" i="1"/>
  <c r="O2414" i="1" s="1"/>
  <c r="U2413" i="1"/>
  <c r="T2413" i="1"/>
  <c r="N2413" i="1"/>
  <c r="T2412" i="1"/>
  <c r="U2412" i="1" s="1"/>
  <c r="S2412" i="1"/>
  <c r="R2412" i="1"/>
  <c r="N2412" i="1"/>
  <c r="O2412" i="1" s="1"/>
  <c r="T2411" i="1"/>
  <c r="U2411" i="1" s="1"/>
  <c r="N2411" i="1"/>
  <c r="T2410" i="1"/>
  <c r="U2410" i="1" s="1"/>
  <c r="S2410" i="1"/>
  <c r="R2410" i="1"/>
  <c r="N2410" i="1"/>
  <c r="O2410" i="1" s="1"/>
  <c r="U2409" i="1"/>
  <c r="T2409" i="1"/>
  <c r="N2409" i="1"/>
  <c r="T2408" i="1"/>
  <c r="U2408" i="1" s="1"/>
  <c r="S2408" i="1"/>
  <c r="R2408" i="1"/>
  <c r="N2408" i="1"/>
  <c r="O2408" i="1" s="1"/>
  <c r="T2407" i="1"/>
  <c r="U2407" i="1" s="1"/>
  <c r="N2407" i="1"/>
  <c r="T2406" i="1"/>
  <c r="U2406" i="1" s="1"/>
  <c r="S2406" i="1"/>
  <c r="R2406" i="1"/>
  <c r="N2406" i="1"/>
  <c r="O2406" i="1" s="1"/>
  <c r="U2405" i="1"/>
  <c r="T2405" i="1"/>
  <c r="N2405" i="1"/>
  <c r="T2404" i="1"/>
  <c r="U2404" i="1" s="1"/>
  <c r="S2404" i="1"/>
  <c r="R2404" i="1"/>
  <c r="N2404" i="1"/>
  <c r="O2404" i="1" s="1"/>
  <c r="U2403" i="1"/>
  <c r="T2403" i="1"/>
  <c r="N2403" i="1"/>
  <c r="T2402" i="1"/>
  <c r="U2402" i="1" s="1"/>
  <c r="S2402" i="1"/>
  <c r="R2402" i="1"/>
  <c r="N2402" i="1"/>
  <c r="O2402" i="1" s="1"/>
  <c r="T2401" i="1"/>
  <c r="U2401" i="1" s="1"/>
  <c r="N2401" i="1"/>
  <c r="T2400" i="1"/>
  <c r="U2400" i="1" s="1"/>
  <c r="S2400" i="1"/>
  <c r="R2400" i="1"/>
  <c r="N2400" i="1"/>
  <c r="O2400" i="1" s="1"/>
  <c r="T2399" i="1"/>
  <c r="U2399" i="1" s="1"/>
  <c r="N2399" i="1"/>
  <c r="T2398" i="1"/>
  <c r="U2398" i="1" s="1"/>
  <c r="S2398" i="1"/>
  <c r="R2398" i="1"/>
  <c r="N2398" i="1"/>
  <c r="O2398" i="1" s="1"/>
  <c r="U2397" i="1"/>
  <c r="T2397" i="1"/>
  <c r="N2397" i="1"/>
  <c r="T2396" i="1"/>
  <c r="U2396" i="1" s="1"/>
  <c r="S2396" i="1"/>
  <c r="R2396" i="1"/>
  <c r="N2396" i="1"/>
  <c r="O2396" i="1" s="1"/>
  <c r="T2395" i="1"/>
  <c r="U2395" i="1" s="1"/>
  <c r="N2395" i="1"/>
  <c r="T2394" i="1"/>
  <c r="U2394" i="1" s="1"/>
  <c r="S2394" i="1"/>
  <c r="R2394" i="1"/>
  <c r="N2394" i="1"/>
  <c r="O2394" i="1" s="1"/>
  <c r="U2393" i="1"/>
  <c r="T2393" i="1"/>
  <c r="N2393" i="1"/>
  <c r="T2392" i="1"/>
  <c r="U2392" i="1" s="1"/>
  <c r="S2392" i="1"/>
  <c r="R2392" i="1"/>
  <c r="N2392" i="1"/>
  <c r="O2392" i="1" s="1"/>
  <c r="T2391" i="1"/>
  <c r="U2391" i="1" s="1"/>
  <c r="N2391" i="1"/>
  <c r="T2390" i="1"/>
  <c r="U2390" i="1" s="1"/>
  <c r="S2390" i="1"/>
  <c r="R2390" i="1"/>
  <c r="N2390" i="1"/>
  <c r="O2390" i="1" s="1"/>
  <c r="U2389" i="1"/>
  <c r="T2389" i="1"/>
  <c r="N2389" i="1"/>
  <c r="T2388" i="1"/>
  <c r="U2388" i="1" s="1"/>
  <c r="S2388" i="1"/>
  <c r="R2388" i="1"/>
  <c r="N2388" i="1"/>
  <c r="O2388" i="1" s="1"/>
  <c r="U2387" i="1"/>
  <c r="T2387" i="1"/>
  <c r="N2387" i="1"/>
  <c r="T2386" i="1"/>
  <c r="U2386" i="1" s="1"/>
  <c r="S2386" i="1"/>
  <c r="R2386" i="1"/>
  <c r="N2386" i="1"/>
  <c r="O2386" i="1" s="1"/>
  <c r="U2385" i="1"/>
  <c r="T2385" i="1"/>
  <c r="N2385" i="1"/>
  <c r="T2384" i="1"/>
  <c r="U2384" i="1" s="1"/>
  <c r="S2384" i="1"/>
  <c r="R2384" i="1"/>
  <c r="N2384" i="1"/>
  <c r="O2384" i="1" s="1"/>
  <c r="T2383" i="1"/>
  <c r="U2383" i="1" s="1"/>
  <c r="N2383" i="1"/>
  <c r="T2382" i="1"/>
  <c r="U2382" i="1" s="1"/>
  <c r="S2382" i="1"/>
  <c r="R2382" i="1"/>
  <c r="N2382" i="1"/>
  <c r="O2382" i="1" s="1"/>
  <c r="U2381" i="1"/>
  <c r="T2381" i="1"/>
  <c r="N2381" i="1"/>
  <c r="T2380" i="1"/>
  <c r="U2380" i="1" s="1"/>
  <c r="S2380" i="1"/>
  <c r="R2380" i="1"/>
  <c r="N2380" i="1"/>
  <c r="O2380" i="1" s="1"/>
  <c r="U2379" i="1"/>
  <c r="T2379" i="1"/>
  <c r="N2379" i="1"/>
  <c r="T2378" i="1"/>
  <c r="U2378" i="1" s="1"/>
  <c r="S2378" i="1"/>
  <c r="R2378" i="1"/>
  <c r="N2378" i="1"/>
  <c r="O2378" i="1" s="1"/>
  <c r="T2377" i="1"/>
  <c r="U2377" i="1" s="1"/>
  <c r="O2377" i="1"/>
  <c r="N2377" i="1"/>
  <c r="R2377" i="1" s="1"/>
  <c r="S2377" i="1" s="1"/>
  <c r="T2376" i="1"/>
  <c r="U2376" i="1" s="1"/>
  <c r="N2376" i="1"/>
  <c r="U2375" i="1"/>
  <c r="T2375" i="1"/>
  <c r="R2375" i="1"/>
  <c r="S2375" i="1" s="1"/>
  <c r="O2375" i="1"/>
  <c r="N2375" i="1"/>
  <c r="T2374" i="1"/>
  <c r="U2374" i="1" s="1"/>
  <c r="R2374" i="1"/>
  <c r="S2374" i="1" s="1"/>
  <c r="N2374" i="1"/>
  <c r="O2374" i="1" s="1"/>
  <c r="T2373" i="1"/>
  <c r="U2373" i="1" s="1"/>
  <c r="R2373" i="1"/>
  <c r="S2373" i="1" s="1"/>
  <c r="O2373" i="1"/>
  <c r="N2373" i="1"/>
  <c r="T2361" i="1"/>
  <c r="U2361" i="1" s="1"/>
  <c r="R2361" i="1"/>
  <c r="S2361" i="1" s="1"/>
  <c r="N2361" i="1"/>
  <c r="O2361" i="1" s="1"/>
  <c r="T2360" i="1"/>
  <c r="U2360" i="1" s="1"/>
  <c r="N2360" i="1"/>
  <c r="U2359" i="1"/>
  <c r="T2359" i="1"/>
  <c r="R2359" i="1"/>
  <c r="S2359" i="1" s="1"/>
  <c r="O2359" i="1"/>
  <c r="N2359" i="1"/>
  <c r="T2358" i="1"/>
  <c r="U2358" i="1" s="1"/>
  <c r="S2358" i="1"/>
  <c r="O2358" i="1"/>
  <c r="N2358" i="1"/>
  <c r="R2358" i="1" s="1"/>
  <c r="U2357" i="1"/>
  <c r="T2357" i="1"/>
  <c r="S2357" i="1"/>
  <c r="R2357" i="1"/>
  <c r="O2357" i="1"/>
  <c r="N2357" i="1"/>
  <c r="U2356" i="1"/>
  <c r="T2356" i="1"/>
  <c r="S2356" i="1"/>
  <c r="O2356" i="1"/>
  <c r="N2356" i="1"/>
  <c r="R2356" i="1" s="1"/>
  <c r="U2355" i="1"/>
  <c r="T2355" i="1"/>
  <c r="S2355" i="1"/>
  <c r="R2355" i="1"/>
  <c r="O2355" i="1"/>
  <c r="N2355" i="1"/>
  <c r="U2354" i="1"/>
  <c r="T2354" i="1"/>
  <c r="N2354" i="1"/>
  <c r="U2353" i="1"/>
  <c r="T2353" i="1"/>
  <c r="R2353" i="1"/>
  <c r="S2353" i="1" s="1"/>
  <c r="O2353" i="1"/>
  <c r="N2353" i="1"/>
  <c r="T2352" i="1"/>
  <c r="U2352" i="1" s="1"/>
  <c r="N2352" i="1"/>
  <c r="U2351" i="1"/>
  <c r="T2351" i="1"/>
  <c r="R2351" i="1"/>
  <c r="S2351" i="1" s="1"/>
  <c r="O2351" i="1"/>
  <c r="N2351" i="1"/>
  <c r="T2350" i="1"/>
  <c r="U2350" i="1" s="1"/>
  <c r="S2350" i="1"/>
  <c r="O2350" i="1"/>
  <c r="N2350" i="1"/>
  <c r="R2350" i="1" s="1"/>
  <c r="U2349" i="1"/>
  <c r="T2349" i="1"/>
  <c r="S2349" i="1"/>
  <c r="R2349" i="1"/>
  <c r="O2349" i="1"/>
  <c r="N2349" i="1"/>
  <c r="U2348" i="1"/>
  <c r="T2348" i="1"/>
  <c r="S2348" i="1"/>
  <c r="O2348" i="1"/>
  <c r="N2348" i="1"/>
  <c r="R2348" i="1" s="1"/>
  <c r="U2347" i="1"/>
  <c r="T2347" i="1"/>
  <c r="S2347" i="1"/>
  <c r="R2347" i="1"/>
  <c r="O2347" i="1"/>
  <c r="N2347" i="1"/>
  <c r="U2346" i="1"/>
  <c r="T2346" i="1"/>
  <c r="N2346" i="1"/>
  <c r="U2345" i="1"/>
  <c r="T2345" i="1"/>
  <c r="R2345" i="1"/>
  <c r="S2345" i="1" s="1"/>
  <c r="O2345" i="1"/>
  <c r="N2345" i="1"/>
  <c r="U2344" i="1"/>
  <c r="T2344" i="1"/>
  <c r="N2344" i="1"/>
  <c r="U2343" i="1"/>
  <c r="T2343" i="1"/>
  <c r="R2343" i="1"/>
  <c r="S2343" i="1" s="1"/>
  <c r="O2343" i="1"/>
  <c r="N2343" i="1"/>
  <c r="U2342" i="1"/>
  <c r="T2342" i="1"/>
  <c r="S2342" i="1"/>
  <c r="O2342" i="1"/>
  <c r="N2342" i="1"/>
  <c r="R2342" i="1" s="1"/>
  <c r="U2341" i="1"/>
  <c r="T2341" i="1"/>
  <c r="S2341" i="1"/>
  <c r="R2341" i="1"/>
  <c r="O2341" i="1"/>
  <c r="N2341" i="1"/>
  <c r="U2340" i="1"/>
  <c r="T2340" i="1"/>
  <c r="N2340" i="1"/>
  <c r="U2339" i="1"/>
  <c r="T2339" i="1"/>
  <c r="R2339" i="1"/>
  <c r="S2339" i="1" s="1"/>
  <c r="O2339" i="1"/>
  <c r="N2339" i="1"/>
  <c r="U2338" i="1"/>
  <c r="T2338" i="1"/>
  <c r="N2338" i="1"/>
  <c r="R2338" i="1" s="1"/>
  <c r="S2338" i="1" s="1"/>
  <c r="U2337" i="1"/>
  <c r="T2337" i="1"/>
  <c r="R2337" i="1"/>
  <c r="S2337" i="1" s="1"/>
  <c r="O2337" i="1"/>
  <c r="N2337" i="1"/>
  <c r="U2336" i="1"/>
  <c r="T2336" i="1"/>
  <c r="N2336" i="1"/>
  <c r="U2335" i="1"/>
  <c r="T2335" i="1"/>
  <c r="R2335" i="1"/>
  <c r="S2335" i="1" s="1"/>
  <c r="O2335" i="1"/>
  <c r="N2335" i="1"/>
  <c r="U2334" i="1"/>
  <c r="T2334" i="1"/>
  <c r="S2334" i="1"/>
  <c r="O2334" i="1"/>
  <c r="N2334" i="1"/>
  <c r="R2334" i="1" s="1"/>
  <c r="U2333" i="1"/>
  <c r="T2333" i="1"/>
  <c r="S2333" i="1"/>
  <c r="R2333" i="1"/>
  <c r="O2333" i="1"/>
  <c r="N2333" i="1"/>
  <c r="U2332" i="1"/>
  <c r="T2332" i="1"/>
  <c r="N2332" i="1"/>
  <c r="U2331" i="1"/>
  <c r="T2331" i="1"/>
  <c r="R2331" i="1"/>
  <c r="S2331" i="1" s="1"/>
  <c r="O2331" i="1"/>
  <c r="N2331" i="1"/>
  <c r="U2330" i="1"/>
  <c r="T2330" i="1"/>
  <c r="O2330" i="1"/>
  <c r="N2330" i="1"/>
  <c r="R2330" i="1" s="1"/>
  <c r="S2330" i="1" s="1"/>
  <c r="U2329" i="1"/>
  <c r="T2329" i="1"/>
  <c r="S2329" i="1"/>
  <c r="R2329" i="1"/>
  <c r="O2329" i="1"/>
  <c r="N2329" i="1"/>
  <c r="U2328" i="1"/>
  <c r="T2328" i="1"/>
  <c r="N2328" i="1"/>
  <c r="U2327" i="1"/>
  <c r="T2327" i="1"/>
  <c r="R2327" i="1"/>
  <c r="S2327" i="1" s="1"/>
  <c r="O2327" i="1"/>
  <c r="N2327" i="1"/>
  <c r="U2326" i="1"/>
  <c r="T2326" i="1"/>
  <c r="S2326" i="1"/>
  <c r="O2326" i="1"/>
  <c r="N2326" i="1"/>
  <c r="R2326" i="1" s="1"/>
  <c r="U2325" i="1"/>
  <c r="T2325" i="1"/>
  <c r="S2325" i="1"/>
  <c r="R2325" i="1"/>
  <c r="O2325" i="1"/>
  <c r="N2325" i="1"/>
  <c r="U2324" i="1"/>
  <c r="T2324" i="1"/>
  <c r="N2324" i="1"/>
  <c r="R2324" i="1" s="1"/>
  <c r="S2324" i="1" s="1"/>
  <c r="U2323" i="1"/>
  <c r="T2323" i="1"/>
  <c r="R2323" i="1"/>
  <c r="S2323" i="1" s="1"/>
  <c r="O2323" i="1"/>
  <c r="N2323" i="1"/>
  <c r="U2322" i="1"/>
  <c r="T2322" i="1"/>
  <c r="N2322" i="1"/>
  <c r="U2321" i="1"/>
  <c r="T2321" i="1"/>
  <c r="R2321" i="1"/>
  <c r="S2321" i="1" s="1"/>
  <c r="O2321" i="1"/>
  <c r="N2321" i="1"/>
  <c r="U2320" i="1"/>
  <c r="T2320" i="1"/>
  <c r="N2320" i="1"/>
  <c r="U2319" i="1"/>
  <c r="T2319" i="1"/>
  <c r="R2319" i="1"/>
  <c r="S2319" i="1" s="1"/>
  <c r="O2319" i="1"/>
  <c r="N2319" i="1"/>
  <c r="U2318" i="1"/>
  <c r="T2318" i="1"/>
  <c r="S2318" i="1"/>
  <c r="O2318" i="1"/>
  <c r="N2318" i="1"/>
  <c r="R2318" i="1" s="1"/>
  <c r="U2317" i="1"/>
  <c r="T2317" i="1"/>
  <c r="S2317" i="1"/>
  <c r="R2317" i="1"/>
  <c r="O2317" i="1"/>
  <c r="N2317" i="1"/>
  <c r="U2316" i="1"/>
  <c r="T2316" i="1"/>
  <c r="S2316" i="1"/>
  <c r="O2316" i="1"/>
  <c r="N2316" i="1"/>
  <c r="R2316" i="1" s="1"/>
  <c r="U2315" i="1"/>
  <c r="T2315" i="1"/>
  <c r="S2315" i="1"/>
  <c r="R2315" i="1"/>
  <c r="O2315" i="1"/>
  <c r="N2315" i="1"/>
  <c r="U2314" i="1"/>
  <c r="T2314" i="1"/>
  <c r="O2314" i="1"/>
  <c r="N2314" i="1"/>
  <c r="R2314" i="1" s="1"/>
  <c r="S2314" i="1" s="1"/>
  <c r="U2313" i="1"/>
  <c r="T2313" i="1"/>
  <c r="S2313" i="1"/>
  <c r="R2313" i="1"/>
  <c r="O2313" i="1"/>
  <c r="N2313" i="1"/>
  <c r="U2312" i="1"/>
  <c r="T2312" i="1"/>
  <c r="N2312" i="1"/>
  <c r="U2311" i="1"/>
  <c r="T2311" i="1"/>
  <c r="R2311" i="1"/>
  <c r="S2311" i="1" s="1"/>
  <c r="O2311" i="1"/>
  <c r="N2311" i="1"/>
  <c r="U2310" i="1"/>
  <c r="T2310" i="1"/>
  <c r="S2310" i="1"/>
  <c r="O2310" i="1"/>
  <c r="N2310" i="1"/>
  <c r="R2310" i="1" s="1"/>
  <c r="U2309" i="1"/>
  <c r="T2309" i="1"/>
  <c r="S2309" i="1"/>
  <c r="R2309" i="1"/>
  <c r="O2309" i="1"/>
  <c r="N2309" i="1"/>
  <c r="U2308" i="1"/>
  <c r="T2308" i="1"/>
  <c r="N2308" i="1"/>
  <c r="U2307" i="1"/>
  <c r="T2307" i="1"/>
  <c r="R2307" i="1"/>
  <c r="S2307" i="1" s="1"/>
  <c r="O2307" i="1"/>
  <c r="N2307" i="1"/>
  <c r="U2306" i="1"/>
  <c r="T2306" i="1"/>
  <c r="O2306" i="1"/>
  <c r="N2306" i="1"/>
  <c r="R2306" i="1" s="1"/>
  <c r="S2306" i="1" s="1"/>
  <c r="U2305" i="1"/>
  <c r="T2305" i="1"/>
  <c r="S2305" i="1"/>
  <c r="R2305" i="1"/>
  <c r="O2305" i="1"/>
  <c r="N2305" i="1"/>
  <c r="U2304" i="1"/>
  <c r="T2304" i="1"/>
  <c r="N2304" i="1"/>
  <c r="U2303" i="1"/>
  <c r="T2303" i="1"/>
  <c r="R2303" i="1"/>
  <c r="S2303" i="1" s="1"/>
  <c r="O2303" i="1"/>
  <c r="N2303" i="1"/>
  <c r="U2302" i="1"/>
  <c r="T2302" i="1"/>
  <c r="S2302" i="1"/>
  <c r="O2302" i="1"/>
  <c r="N2302" i="1"/>
  <c r="R2302" i="1" s="1"/>
  <c r="U2301" i="1"/>
  <c r="T2301" i="1"/>
  <c r="S2301" i="1"/>
  <c r="R2301" i="1"/>
  <c r="O2301" i="1"/>
  <c r="N2301" i="1"/>
  <c r="U2300" i="1"/>
  <c r="T2300" i="1"/>
  <c r="O2300" i="1"/>
  <c r="N2300" i="1"/>
  <c r="R2300" i="1" s="1"/>
  <c r="S2300" i="1" s="1"/>
  <c r="U2299" i="1"/>
  <c r="T2299" i="1"/>
  <c r="S2299" i="1"/>
  <c r="R2299" i="1"/>
  <c r="O2299" i="1"/>
  <c r="N2299" i="1"/>
  <c r="U2298" i="1"/>
  <c r="T2298" i="1"/>
  <c r="O2298" i="1"/>
  <c r="N2298" i="1"/>
  <c r="R2298" i="1" s="1"/>
  <c r="S2298" i="1" s="1"/>
  <c r="U2297" i="1"/>
  <c r="T2297" i="1"/>
  <c r="S2297" i="1"/>
  <c r="R2297" i="1"/>
  <c r="O2297" i="1"/>
  <c r="N2297" i="1"/>
  <c r="U2296" i="1"/>
  <c r="T2296" i="1"/>
  <c r="N2296" i="1"/>
  <c r="U2295" i="1"/>
  <c r="T2295" i="1"/>
  <c r="R2295" i="1"/>
  <c r="S2295" i="1" s="1"/>
  <c r="O2295" i="1"/>
  <c r="N2295" i="1"/>
  <c r="U2294" i="1"/>
  <c r="T2294" i="1"/>
  <c r="S2294" i="1"/>
  <c r="O2294" i="1"/>
  <c r="N2294" i="1"/>
  <c r="R2294" i="1" s="1"/>
  <c r="U2293" i="1"/>
  <c r="T2293" i="1"/>
  <c r="S2293" i="1"/>
  <c r="R2293" i="1"/>
  <c r="O2293" i="1"/>
  <c r="N2293" i="1"/>
  <c r="U2292" i="1"/>
  <c r="T2292" i="1"/>
  <c r="S2292" i="1"/>
  <c r="N2292" i="1"/>
  <c r="R2292" i="1" s="1"/>
  <c r="U2291" i="1"/>
  <c r="T2291" i="1"/>
  <c r="R2291" i="1"/>
  <c r="S2291" i="1" s="1"/>
  <c r="O2291" i="1"/>
  <c r="N2291" i="1"/>
  <c r="U2290" i="1"/>
  <c r="T2290" i="1"/>
  <c r="N2290" i="1"/>
  <c r="U2289" i="1"/>
  <c r="T2289" i="1"/>
  <c r="R2289" i="1"/>
  <c r="S2289" i="1" s="1"/>
  <c r="O2289" i="1"/>
  <c r="N2289" i="1"/>
  <c r="U2288" i="1"/>
  <c r="T2288" i="1"/>
  <c r="N2288" i="1"/>
  <c r="U2287" i="1"/>
  <c r="T2287" i="1"/>
  <c r="R2287" i="1"/>
  <c r="S2287" i="1" s="1"/>
  <c r="O2287" i="1"/>
  <c r="N2287" i="1"/>
  <c r="U2286" i="1"/>
  <c r="T2286" i="1"/>
  <c r="S2286" i="1"/>
  <c r="O2286" i="1"/>
  <c r="N2286" i="1"/>
  <c r="R2286" i="1" s="1"/>
  <c r="U2285" i="1"/>
  <c r="T2285" i="1"/>
  <c r="S2285" i="1"/>
  <c r="R2285" i="1"/>
  <c r="O2285" i="1"/>
  <c r="N2285" i="1"/>
  <c r="U2284" i="1"/>
  <c r="T2284" i="1"/>
  <c r="S2284" i="1"/>
  <c r="O2284" i="1"/>
  <c r="N2284" i="1"/>
  <c r="R2284" i="1" s="1"/>
  <c r="U2283" i="1"/>
  <c r="T2283" i="1"/>
  <c r="S2283" i="1"/>
  <c r="R2283" i="1"/>
  <c r="O2283" i="1"/>
  <c r="N2283" i="1"/>
  <c r="U2282" i="1"/>
  <c r="T2282" i="1"/>
  <c r="N2282" i="1"/>
  <c r="U2281" i="1"/>
  <c r="T2281" i="1"/>
  <c r="R2281" i="1"/>
  <c r="S2281" i="1" s="1"/>
  <c r="O2281" i="1"/>
  <c r="N2281" i="1"/>
  <c r="T2280" i="1"/>
  <c r="U2280" i="1" s="1"/>
  <c r="N2280" i="1"/>
  <c r="U2279" i="1"/>
  <c r="T2279" i="1"/>
  <c r="R2279" i="1"/>
  <c r="S2279" i="1" s="1"/>
  <c r="O2279" i="1"/>
  <c r="N2279" i="1"/>
  <c r="T2278" i="1"/>
  <c r="U2278" i="1" s="1"/>
  <c r="S2278" i="1"/>
  <c r="O2278" i="1"/>
  <c r="N2278" i="1"/>
  <c r="R2278" i="1" s="1"/>
  <c r="U2277" i="1"/>
  <c r="T2277" i="1"/>
  <c r="S2277" i="1"/>
  <c r="R2277" i="1"/>
  <c r="O2277" i="1"/>
  <c r="N2277" i="1"/>
  <c r="U2276" i="1"/>
  <c r="T2276" i="1"/>
  <c r="S2276" i="1"/>
  <c r="O2276" i="1"/>
  <c r="N2276" i="1"/>
  <c r="R2276" i="1" s="1"/>
  <c r="U2275" i="1"/>
  <c r="T2275" i="1"/>
  <c r="S2275" i="1"/>
  <c r="R2275" i="1"/>
  <c r="O2275" i="1"/>
  <c r="N2275" i="1"/>
  <c r="U2274" i="1"/>
  <c r="T2274" i="1"/>
  <c r="N2274" i="1"/>
  <c r="U2273" i="1"/>
  <c r="T2273" i="1"/>
  <c r="R2273" i="1"/>
  <c r="S2273" i="1" s="1"/>
  <c r="O2273" i="1"/>
  <c r="N2273" i="1"/>
  <c r="T2272" i="1"/>
  <c r="U2272" i="1" s="1"/>
  <c r="N2272" i="1"/>
  <c r="U2271" i="1"/>
  <c r="T2271" i="1"/>
  <c r="R2271" i="1"/>
  <c r="S2271" i="1" s="1"/>
  <c r="O2271" i="1"/>
  <c r="N2271" i="1"/>
  <c r="T2270" i="1"/>
  <c r="U2270" i="1" s="1"/>
  <c r="S2270" i="1"/>
  <c r="O2270" i="1"/>
  <c r="N2270" i="1"/>
  <c r="R2270" i="1" s="1"/>
  <c r="U2269" i="1"/>
  <c r="T2269" i="1"/>
  <c r="S2269" i="1"/>
  <c r="R2269" i="1"/>
  <c r="O2269" i="1"/>
  <c r="N2269" i="1"/>
  <c r="U2268" i="1"/>
  <c r="T2268" i="1"/>
  <c r="S2268" i="1"/>
  <c r="O2268" i="1"/>
  <c r="N2268" i="1"/>
  <c r="R2268" i="1" s="1"/>
  <c r="U2267" i="1"/>
  <c r="T2267" i="1"/>
  <c r="S2267" i="1"/>
  <c r="R2267" i="1"/>
  <c r="O2267" i="1"/>
  <c r="N2267" i="1"/>
  <c r="U2266" i="1"/>
  <c r="T2266" i="1"/>
  <c r="N2266" i="1"/>
  <c r="U2265" i="1"/>
  <c r="T2265" i="1"/>
  <c r="R2265" i="1"/>
  <c r="S2265" i="1" s="1"/>
  <c r="O2265" i="1"/>
  <c r="N2265" i="1"/>
  <c r="T2264" i="1"/>
  <c r="U2264" i="1" s="1"/>
  <c r="N2264" i="1"/>
  <c r="U2263" i="1"/>
  <c r="T2263" i="1"/>
  <c r="R2263" i="1"/>
  <c r="S2263" i="1" s="1"/>
  <c r="O2263" i="1"/>
  <c r="N2263" i="1"/>
  <c r="T2262" i="1"/>
  <c r="U2262" i="1" s="1"/>
  <c r="S2262" i="1"/>
  <c r="O2262" i="1"/>
  <c r="N2262" i="1"/>
  <c r="R2262" i="1" s="1"/>
  <c r="U2261" i="1"/>
  <c r="T2261" i="1"/>
  <c r="S2261" i="1"/>
  <c r="R2261" i="1"/>
  <c r="O2261" i="1"/>
  <c r="N2261" i="1"/>
  <c r="U2260" i="1"/>
  <c r="T2260" i="1"/>
  <c r="S2260" i="1"/>
  <c r="O2260" i="1"/>
  <c r="N2260" i="1"/>
  <c r="R2260" i="1" s="1"/>
  <c r="U2259" i="1"/>
  <c r="T2259" i="1"/>
  <c r="S2259" i="1"/>
  <c r="R2259" i="1"/>
  <c r="O2259" i="1"/>
  <c r="N2259" i="1"/>
  <c r="U2258" i="1"/>
  <c r="T2258" i="1"/>
  <c r="N2258" i="1"/>
  <c r="U2257" i="1"/>
  <c r="T2257" i="1"/>
  <c r="R2257" i="1"/>
  <c r="S2257" i="1" s="1"/>
  <c r="O2257" i="1"/>
  <c r="N2257" i="1"/>
  <c r="T2256" i="1"/>
  <c r="U2256" i="1" s="1"/>
  <c r="N2256" i="1"/>
  <c r="U2255" i="1"/>
  <c r="T2255" i="1"/>
  <c r="R2255" i="1"/>
  <c r="S2255" i="1" s="1"/>
  <c r="O2255" i="1"/>
  <c r="N2255" i="1"/>
  <c r="T2254" i="1"/>
  <c r="U2254" i="1" s="1"/>
  <c r="S2254" i="1"/>
  <c r="O2254" i="1"/>
  <c r="N2254" i="1"/>
  <c r="R2254" i="1" s="1"/>
  <c r="U2253" i="1"/>
  <c r="T2253" i="1"/>
  <c r="S2253" i="1"/>
  <c r="R2253" i="1"/>
  <c r="O2253" i="1"/>
  <c r="N2253" i="1"/>
  <c r="U2252" i="1"/>
  <c r="T2252" i="1"/>
  <c r="S2252" i="1"/>
  <c r="O2252" i="1"/>
  <c r="N2252" i="1"/>
  <c r="R2252" i="1" s="1"/>
  <c r="U2251" i="1"/>
  <c r="T2251" i="1"/>
  <c r="S2251" i="1"/>
  <c r="R2251" i="1"/>
  <c r="O2251" i="1"/>
  <c r="N2251" i="1"/>
  <c r="U2250" i="1"/>
  <c r="T2250" i="1"/>
  <c r="N2250" i="1"/>
  <c r="U2249" i="1"/>
  <c r="T2249" i="1"/>
  <c r="R2249" i="1"/>
  <c r="S2249" i="1" s="1"/>
  <c r="O2249" i="1"/>
  <c r="N2249" i="1"/>
  <c r="T2248" i="1"/>
  <c r="U2248" i="1" s="1"/>
  <c r="N2248" i="1"/>
  <c r="U2247" i="1"/>
  <c r="T2247" i="1"/>
  <c r="R2247" i="1"/>
  <c r="S2247" i="1" s="1"/>
  <c r="O2247" i="1"/>
  <c r="N2247" i="1"/>
  <c r="T2246" i="1"/>
  <c r="U2246" i="1" s="1"/>
  <c r="S2246" i="1"/>
  <c r="O2246" i="1"/>
  <c r="N2246" i="1"/>
  <c r="R2246" i="1" s="1"/>
  <c r="U2245" i="1"/>
  <c r="T2245" i="1"/>
  <c r="S2245" i="1"/>
  <c r="R2245" i="1"/>
  <c r="O2245" i="1"/>
  <c r="N2245" i="1"/>
  <c r="U2244" i="1"/>
  <c r="T2244" i="1"/>
  <c r="S2244" i="1"/>
  <c r="O2244" i="1"/>
  <c r="N2244" i="1"/>
  <c r="R2244" i="1" s="1"/>
  <c r="U2243" i="1"/>
  <c r="T2243" i="1"/>
  <c r="S2243" i="1"/>
  <c r="R2243" i="1"/>
  <c r="O2243" i="1"/>
  <c r="N2243" i="1"/>
  <c r="U2242" i="1"/>
  <c r="T2242" i="1"/>
  <c r="N2242" i="1"/>
  <c r="U2241" i="1"/>
  <c r="T2241" i="1"/>
  <c r="R2241" i="1"/>
  <c r="S2241" i="1" s="1"/>
  <c r="O2241" i="1"/>
  <c r="N2241" i="1"/>
  <c r="T2240" i="1"/>
  <c r="U2240" i="1" s="1"/>
  <c r="N2240" i="1"/>
  <c r="U2239" i="1"/>
  <c r="T2239" i="1"/>
  <c r="R2239" i="1"/>
  <c r="S2239" i="1" s="1"/>
  <c r="O2239" i="1"/>
  <c r="N2239" i="1"/>
  <c r="T2238" i="1"/>
  <c r="U2238" i="1" s="1"/>
  <c r="S2238" i="1"/>
  <c r="O2238" i="1"/>
  <c r="N2238" i="1"/>
  <c r="R2238" i="1" s="1"/>
  <c r="U2237" i="1"/>
  <c r="T2237" i="1"/>
  <c r="S2237" i="1"/>
  <c r="R2237" i="1"/>
  <c r="O2237" i="1"/>
  <c r="N2237" i="1"/>
  <c r="U2236" i="1"/>
  <c r="T2236" i="1"/>
  <c r="S2236" i="1"/>
  <c r="O2236" i="1"/>
  <c r="N2236" i="1"/>
  <c r="R2236" i="1" s="1"/>
  <c r="U2235" i="1"/>
  <c r="T2235" i="1"/>
  <c r="S2235" i="1"/>
  <c r="R2235" i="1"/>
  <c r="O2235" i="1"/>
  <c r="N2235" i="1"/>
  <c r="U2234" i="1"/>
  <c r="T2234" i="1"/>
  <c r="N2234" i="1"/>
  <c r="U2233" i="1"/>
  <c r="T2233" i="1"/>
  <c r="R2233" i="1"/>
  <c r="S2233" i="1" s="1"/>
  <c r="O2233" i="1"/>
  <c r="N2233" i="1"/>
  <c r="T2232" i="1"/>
  <c r="U2232" i="1" s="1"/>
  <c r="N2232" i="1"/>
  <c r="U2231" i="1"/>
  <c r="T2231" i="1"/>
  <c r="R2231" i="1"/>
  <c r="S2231" i="1" s="1"/>
  <c r="O2231" i="1"/>
  <c r="N2231" i="1"/>
  <c r="T2230" i="1"/>
  <c r="U2230" i="1" s="1"/>
  <c r="S2230" i="1"/>
  <c r="O2230" i="1"/>
  <c r="N2230" i="1"/>
  <c r="R2230" i="1" s="1"/>
  <c r="S2229" i="1"/>
  <c r="O2229" i="1"/>
  <c r="N2229" i="1"/>
  <c r="R2229" i="1" s="1"/>
  <c r="U2228" i="1"/>
  <c r="T2228" i="1"/>
  <c r="S2228" i="1"/>
  <c r="R2228" i="1"/>
  <c r="O2228" i="1"/>
  <c r="N2228" i="1"/>
  <c r="U2227" i="1"/>
  <c r="T2227" i="1"/>
  <c r="N2227" i="1"/>
  <c r="U2226" i="1"/>
  <c r="T2226" i="1"/>
  <c r="R2226" i="1"/>
  <c r="S2226" i="1" s="1"/>
  <c r="O2226" i="1"/>
  <c r="N2226" i="1"/>
  <c r="T2225" i="1"/>
  <c r="U2225" i="1" s="1"/>
  <c r="N2225" i="1"/>
  <c r="U2224" i="1"/>
  <c r="T2224" i="1"/>
  <c r="R2224" i="1"/>
  <c r="S2224" i="1" s="1"/>
  <c r="O2224" i="1"/>
  <c r="N2224" i="1"/>
  <c r="R2223" i="1"/>
  <c r="S2223" i="1" s="1"/>
  <c r="O2223" i="1"/>
  <c r="N2223" i="1"/>
  <c r="T2222" i="1"/>
  <c r="U2222" i="1" s="1"/>
  <c r="S2222" i="1"/>
  <c r="O2222" i="1"/>
  <c r="N2222" i="1"/>
  <c r="R2222" i="1" s="1"/>
  <c r="U2221" i="1"/>
  <c r="T2221" i="1"/>
  <c r="S2221" i="1"/>
  <c r="R2221" i="1"/>
  <c r="O2221" i="1"/>
  <c r="N2221" i="1"/>
  <c r="U2220" i="1"/>
  <c r="T2220" i="1"/>
  <c r="O2220" i="1"/>
  <c r="N2220" i="1"/>
  <c r="R2220" i="1" s="1"/>
  <c r="S2220" i="1" s="1"/>
  <c r="U2219" i="1"/>
  <c r="T2219" i="1"/>
  <c r="S2219" i="1"/>
  <c r="R2219" i="1"/>
  <c r="O2219" i="1"/>
  <c r="N2219" i="1"/>
  <c r="U2218" i="1"/>
  <c r="T2218" i="1"/>
  <c r="N2218" i="1"/>
  <c r="U2217" i="1"/>
  <c r="T2217" i="1"/>
  <c r="R2217" i="1"/>
  <c r="S2217" i="1" s="1"/>
  <c r="O2217" i="1"/>
  <c r="N2217" i="1"/>
  <c r="T2216" i="1"/>
  <c r="U2216" i="1" s="1"/>
  <c r="N2216" i="1"/>
  <c r="U2215" i="1"/>
  <c r="T2215" i="1"/>
  <c r="R2215" i="1"/>
  <c r="S2215" i="1" s="1"/>
  <c r="O2215" i="1"/>
  <c r="N2215" i="1"/>
  <c r="T2214" i="1"/>
  <c r="U2214" i="1" s="1"/>
  <c r="S2214" i="1"/>
  <c r="O2214" i="1"/>
  <c r="N2214" i="1"/>
  <c r="R2214" i="1" s="1"/>
  <c r="U2213" i="1"/>
  <c r="T2213" i="1"/>
  <c r="S2213" i="1"/>
  <c r="R2213" i="1"/>
  <c r="O2213" i="1"/>
  <c r="N2213" i="1"/>
  <c r="U2212" i="1"/>
  <c r="T2212" i="1"/>
  <c r="S2212" i="1"/>
  <c r="O2212" i="1"/>
  <c r="N2212" i="1"/>
  <c r="R2212" i="1" s="1"/>
  <c r="U2211" i="1"/>
  <c r="T2211" i="1"/>
  <c r="S2211" i="1"/>
  <c r="R2211" i="1"/>
  <c r="O2211" i="1"/>
  <c r="N2211" i="1"/>
  <c r="U2210" i="1"/>
  <c r="T2210" i="1"/>
  <c r="N2210" i="1"/>
  <c r="U2209" i="1"/>
  <c r="T2209" i="1"/>
  <c r="R2209" i="1"/>
  <c r="S2209" i="1" s="1"/>
  <c r="O2209" i="1"/>
  <c r="N2209" i="1"/>
  <c r="T2208" i="1"/>
  <c r="U2208" i="1" s="1"/>
  <c r="N2208" i="1"/>
  <c r="U2207" i="1"/>
  <c r="T2207" i="1"/>
  <c r="R2207" i="1"/>
  <c r="S2207" i="1" s="1"/>
  <c r="O2207" i="1"/>
  <c r="N2207" i="1"/>
  <c r="T2206" i="1"/>
  <c r="U2206" i="1" s="1"/>
  <c r="S2206" i="1"/>
  <c r="O2206" i="1"/>
  <c r="N2206" i="1"/>
  <c r="R2206" i="1" s="1"/>
  <c r="U2205" i="1"/>
  <c r="T2205" i="1"/>
  <c r="S2205" i="1"/>
  <c r="R2205" i="1"/>
  <c r="O2205" i="1"/>
  <c r="N2205" i="1"/>
  <c r="U2204" i="1"/>
  <c r="T2204" i="1"/>
  <c r="S2204" i="1"/>
  <c r="N2204" i="1"/>
  <c r="R2204" i="1" s="1"/>
  <c r="U2203" i="1"/>
  <c r="T2203" i="1"/>
  <c r="R2203" i="1"/>
  <c r="S2203" i="1" s="1"/>
  <c r="O2203" i="1"/>
  <c r="N2203" i="1"/>
  <c r="T2202" i="1"/>
  <c r="U2202" i="1" s="1"/>
  <c r="N2202" i="1"/>
  <c r="U2201" i="1"/>
  <c r="T2201" i="1"/>
  <c r="R2201" i="1"/>
  <c r="S2201" i="1" s="1"/>
  <c r="O2201" i="1"/>
  <c r="N2201" i="1"/>
  <c r="T2200" i="1"/>
  <c r="U2200" i="1" s="1"/>
  <c r="N2200" i="1"/>
  <c r="U2199" i="1"/>
  <c r="T2199" i="1"/>
  <c r="R2199" i="1"/>
  <c r="S2199" i="1" s="1"/>
  <c r="O2199" i="1"/>
  <c r="N2199" i="1"/>
  <c r="T2198" i="1"/>
  <c r="U2198" i="1" s="1"/>
  <c r="S2198" i="1"/>
  <c r="O2198" i="1"/>
  <c r="N2198" i="1"/>
  <c r="R2198" i="1" s="1"/>
  <c r="U2197" i="1"/>
  <c r="T2197" i="1"/>
  <c r="S2197" i="1"/>
  <c r="R2197" i="1"/>
  <c r="O2197" i="1"/>
  <c r="N2197" i="1"/>
  <c r="U2196" i="1"/>
  <c r="T2196" i="1"/>
  <c r="N2196" i="1"/>
  <c r="U2195" i="1"/>
  <c r="T2195" i="1"/>
  <c r="R2195" i="1"/>
  <c r="S2195" i="1" s="1"/>
  <c r="O2195" i="1"/>
  <c r="N2195" i="1"/>
  <c r="T2194" i="1"/>
  <c r="U2194" i="1" s="1"/>
  <c r="N2194" i="1"/>
  <c r="U2193" i="1"/>
  <c r="T2193" i="1"/>
  <c r="R2193" i="1"/>
  <c r="S2193" i="1" s="1"/>
  <c r="O2193" i="1"/>
  <c r="N2193" i="1"/>
  <c r="T2192" i="1"/>
  <c r="U2192" i="1" s="1"/>
  <c r="N2192" i="1"/>
  <c r="U2191" i="1"/>
  <c r="T2191" i="1"/>
  <c r="R2191" i="1"/>
  <c r="S2191" i="1" s="1"/>
  <c r="O2191" i="1"/>
  <c r="N2191" i="1"/>
  <c r="R2190" i="1"/>
  <c r="S2190" i="1" s="1"/>
  <c r="O2190" i="1"/>
  <c r="N2190" i="1"/>
  <c r="T2189" i="1"/>
  <c r="U2189" i="1" s="1"/>
  <c r="S2189" i="1"/>
  <c r="O2189" i="1"/>
  <c r="N2189" i="1"/>
  <c r="R2189" i="1" s="1"/>
  <c r="U2188" i="1"/>
  <c r="T2188" i="1"/>
  <c r="S2188" i="1"/>
  <c r="R2188" i="1"/>
  <c r="O2188" i="1"/>
  <c r="N2188" i="1"/>
  <c r="S2187" i="1"/>
  <c r="R2187" i="1"/>
  <c r="O2187" i="1"/>
  <c r="N2187" i="1"/>
  <c r="U2186" i="1"/>
  <c r="T2186" i="1"/>
  <c r="N2186" i="1"/>
  <c r="R2186" i="1" s="1"/>
  <c r="S2186" i="1" s="1"/>
  <c r="U2185" i="1"/>
  <c r="T2185" i="1"/>
  <c r="R2185" i="1"/>
  <c r="S2185" i="1" s="1"/>
  <c r="O2185" i="1"/>
  <c r="N2185" i="1"/>
  <c r="T2184" i="1"/>
  <c r="U2184" i="1" s="1"/>
  <c r="O2184" i="1"/>
  <c r="N2184" i="1"/>
  <c r="R2184" i="1" s="1"/>
  <c r="S2184" i="1" s="1"/>
  <c r="U2183" i="1"/>
  <c r="T2183" i="1"/>
  <c r="S2183" i="1"/>
  <c r="R2183" i="1"/>
  <c r="O2183" i="1"/>
  <c r="N2183" i="1"/>
  <c r="U2182" i="1"/>
  <c r="T2182" i="1"/>
  <c r="N2182" i="1"/>
  <c r="U2181" i="1"/>
  <c r="T2181" i="1"/>
  <c r="R2181" i="1"/>
  <c r="S2181" i="1" s="1"/>
  <c r="O2181" i="1"/>
  <c r="N2181" i="1"/>
  <c r="T2180" i="1"/>
  <c r="U2180" i="1" s="1"/>
  <c r="S2180" i="1"/>
  <c r="O2180" i="1"/>
  <c r="N2180" i="1"/>
  <c r="R2180" i="1" s="1"/>
  <c r="U2179" i="1"/>
  <c r="T2179" i="1"/>
  <c r="S2179" i="1"/>
  <c r="R2179" i="1"/>
  <c r="O2179" i="1"/>
  <c r="N2179" i="1"/>
  <c r="U2178" i="1"/>
  <c r="T2178" i="1"/>
  <c r="O2178" i="1"/>
  <c r="N2178" i="1"/>
  <c r="R2178" i="1" s="1"/>
  <c r="S2178" i="1" s="1"/>
  <c r="U2177" i="1"/>
  <c r="T2177" i="1"/>
  <c r="S2177" i="1"/>
  <c r="R2177" i="1"/>
  <c r="O2177" i="1"/>
  <c r="N2177" i="1"/>
  <c r="U2176" i="1"/>
  <c r="T2176" i="1"/>
  <c r="O2176" i="1"/>
  <c r="N2176" i="1"/>
  <c r="R2176" i="1" s="1"/>
  <c r="S2176" i="1" s="1"/>
  <c r="U2175" i="1"/>
  <c r="T2175" i="1"/>
  <c r="S2175" i="1"/>
  <c r="R2175" i="1"/>
  <c r="O2175" i="1"/>
  <c r="N2175" i="1"/>
  <c r="U2174" i="1"/>
  <c r="T2174" i="1"/>
  <c r="N2174" i="1"/>
  <c r="U2173" i="1"/>
  <c r="T2173" i="1"/>
  <c r="R2173" i="1"/>
  <c r="S2173" i="1" s="1"/>
  <c r="O2173" i="1"/>
  <c r="N2173" i="1"/>
  <c r="T2172" i="1"/>
  <c r="U2172" i="1" s="1"/>
  <c r="S2172" i="1"/>
  <c r="O2172" i="1"/>
  <c r="N2172" i="1"/>
  <c r="R2172" i="1" s="1"/>
  <c r="U2171" i="1"/>
  <c r="T2171" i="1"/>
  <c r="S2171" i="1"/>
  <c r="R2171" i="1"/>
  <c r="O2171" i="1"/>
  <c r="N2171" i="1"/>
  <c r="U2170" i="1"/>
  <c r="T2170" i="1"/>
  <c r="O2170" i="1"/>
  <c r="N2170" i="1"/>
  <c r="R2170" i="1" s="1"/>
  <c r="S2170" i="1" s="1"/>
  <c r="U2169" i="1"/>
  <c r="T2169" i="1"/>
  <c r="S2169" i="1"/>
  <c r="R2169" i="1"/>
  <c r="O2169" i="1"/>
  <c r="N2169" i="1"/>
  <c r="U2168" i="1"/>
  <c r="T2168" i="1"/>
  <c r="O2168" i="1"/>
  <c r="N2168" i="1"/>
  <c r="R2168" i="1" s="1"/>
  <c r="S2168" i="1" s="1"/>
  <c r="U2167" i="1"/>
  <c r="T2167" i="1"/>
  <c r="S2167" i="1"/>
  <c r="R2167" i="1"/>
  <c r="O2167" i="1"/>
  <c r="N2167" i="1"/>
  <c r="U2166" i="1"/>
  <c r="T2166" i="1"/>
  <c r="N2166" i="1"/>
  <c r="U2165" i="1"/>
  <c r="T2165" i="1"/>
  <c r="R2165" i="1"/>
  <c r="S2165" i="1" s="1"/>
  <c r="O2165" i="1"/>
  <c r="N2165" i="1"/>
  <c r="T2164" i="1"/>
  <c r="U2164" i="1" s="1"/>
  <c r="S2164" i="1"/>
  <c r="O2164" i="1"/>
  <c r="N2164" i="1"/>
  <c r="R2164" i="1" s="1"/>
  <c r="U2163" i="1"/>
  <c r="T2163" i="1"/>
  <c r="S2163" i="1"/>
  <c r="R2163" i="1"/>
  <c r="O2163" i="1"/>
  <c r="N2163" i="1"/>
  <c r="U2162" i="1"/>
  <c r="T2162" i="1"/>
  <c r="N2162" i="1"/>
  <c r="U2161" i="1"/>
  <c r="N2161" i="1"/>
  <c r="R2161" i="1" s="1"/>
  <c r="S2161" i="1" s="1"/>
  <c r="U2160" i="1"/>
  <c r="R2160" i="1"/>
  <c r="S2160" i="1" s="1"/>
  <c r="O2160" i="1"/>
  <c r="N2160" i="1"/>
  <c r="U2159" i="1"/>
  <c r="S2159" i="1"/>
  <c r="R2159" i="1"/>
  <c r="N2159" i="1"/>
  <c r="O2159" i="1" s="1"/>
  <c r="U2158" i="1"/>
  <c r="S2158" i="1"/>
  <c r="O2158" i="1"/>
  <c r="N2158" i="1"/>
  <c r="R2158" i="1" s="1"/>
  <c r="U2157" i="1"/>
  <c r="R2157" i="1"/>
  <c r="S2157" i="1" s="1"/>
  <c r="O2157" i="1"/>
  <c r="N2157" i="1"/>
  <c r="U2156" i="1"/>
  <c r="S2156" i="1"/>
  <c r="R2156" i="1"/>
  <c r="O2156" i="1"/>
  <c r="N2156" i="1"/>
  <c r="U2155" i="1"/>
  <c r="N2155" i="1"/>
  <c r="U2154" i="1"/>
  <c r="N2154" i="1"/>
  <c r="U2153" i="1"/>
  <c r="N2153" i="1"/>
  <c r="U2152" i="1"/>
  <c r="S2152" i="1"/>
  <c r="R2152" i="1"/>
  <c r="O2152" i="1"/>
  <c r="N2152" i="1"/>
  <c r="U2151" i="1"/>
  <c r="N2151" i="1"/>
  <c r="U2150" i="1"/>
  <c r="O2150" i="1"/>
  <c r="N2150" i="1"/>
  <c r="R2150" i="1" s="1"/>
  <c r="S2150" i="1" s="1"/>
  <c r="U2149" i="1"/>
  <c r="O2149" i="1"/>
  <c r="N2149" i="1"/>
  <c r="R2149" i="1" s="1"/>
  <c r="S2149" i="1" s="1"/>
  <c r="U2148" i="1"/>
  <c r="R2148" i="1"/>
  <c r="S2148" i="1" s="1"/>
  <c r="O2148" i="1"/>
  <c r="N2148" i="1"/>
  <c r="U2147" i="1"/>
  <c r="R2147" i="1"/>
  <c r="S2147" i="1" s="1"/>
  <c r="N2147" i="1"/>
  <c r="O2147" i="1" s="1"/>
  <c r="U2146" i="1"/>
  <c r="O2146" i="1"/>
  <c r="N2146" i="1"/>
  <c r="R2146" i="1" s="1"/>
  <c r="S2146" i="1" s="1"/>
  <c r="U2145" i="1"/>
  <c r="N2145" i="1"/>
  <c r="U2144" i="1"/>
  <c r="R2144" i="1"/>
  <c r="S2144" i="1" s="1"/>
  <c r="O2144" i="1"/>
  <c r="N2144" i="1"/>
  <c r="U2143" i="1"/>
  <c r="S2143" i="1"/>
  <c r="R2143" i="1"/>
  <c r="N2143" i="1"/>
  <c r="O2143" i="1" s="1"/>
  <c r="U2142" i="1"/>
  <c r="S2142" i="1"/>
  <c r="O2142" i="1"/>
  <c r="N2142" i="1"/>
  <c r="R2142" i="1" s="1"/>
  <c r="U2141" i="1"/>
  <c r="R2141" i="1"/>
  <c r="S2141" i="1" s="1"/>
  <c r="O2141" i="1"/>
  <c r="N2141" i="1"/>
  <c r="U2140" i="1"/>
  <c r="S2140" i="1"/>
  <c r="R2140" i="1"/>
  <c r="O2140" i="1"/>
  <c r="N2140" i="1"/>
  <c r="U2139" i="1"/>
  <c r="N2139" i="1"/>
  <c r="U2138" i="1"/>
  <c r="N2138" i="1"/>
  <c r="U2137" i="1"/>
  <c r="N2137" i="1"/>
  <c r="U2136" i="1"/>
  <c r="S2136" i="1"/>
  <c r="R2136" i="1"/>
  <c r="O2136" i="1"/>
  <c r="N2136" i="1"/>
  <c r="U2135" i="1"/>
  <c r="N2135" i="1"/>
  <c r="U2134" i="1"/>
  <c r="N2134" i="1"/>
  <c r="U2133" i="1"/>
  <c r="O2133" i="1"/>
  <c r="N2133" i="1"/>
  <c r="R2133" i="1" s="1"/>
  <c r="S2133" i="1" s="1"/>
  <c r="U2132" i="1"/>
  <c r="R2132" i="1"/>
  <c r="S2132" i="1" s="1"/>
  <c r="O2132" i="1"/>
  <c r="N2132" i="1"/>
  <c r="U2131" i="1"/>
  <c r="R2131" i="1"/>
  <c r="S2131" i="1" s="1"/>
  <c r="N2131" i="1"/>
  <c r="O2131" i="1" s="1"/>
  <c r="U2130" i="1"/>
  <c r="S2130" i="1"/>
  <c r="O2130" i="1"/>
  <c r="N2130" i="1"/>
  <c r="R2130" i="1" s="1"/>
  <c r="U2129" i="1"/>
  <c r="R2129" i="1"/>
  <c r="S2129" i="1" s="1"/>
  <c r="O2129" i="1"/>
  <c r="N2129" i="1"/>
  <c r="U2128" i="1"/>
  <c r="R2128" i="1"/>
  <c r="S2128" i="1" s="1"/>
  <c r="O2128" i="1"/>
  <c r="N2128" i="1"/>
  <c r="U2127" i="1"/>
  <c r="S2127" i="1"/>
  <c r="R2127" i="1"/>
  <c r="N2127" i="1"/>
  <c r="O2127" i="1" s="1"/>
  <c r="U2126" i="1"/>
  <c r="S2126" i="1"/>
  <c r="O2126" i="1"/>
  <c r="N2126" i="1"/>
  <c r="R2126" i="1" s="1"/>
  <c r="U2125" i="1"/>
  <c r="R2125" i="1"/>
  <c r="S2125" i="1" s="1"/>
  <c r="O2125" i="1"/>
  <c r="N2125" i="1"/>
  <c r="T2124" i="1"/>
  <c r="U2124" i="1" s="1"/>
  <c r="S2124" i="1"/>
  <c r="R2124" i="1"/>
  <c r="N2124" i="1"/>
  <c r="O2124" i="1" s="1"/>
  <c r="T2123" i="1"/>
  <c r="U2123" i="1" s="1"/>
  <c r="N2123" i="1"/>
  <c r="T2122" i="1"/>
  <c r="U2122" i="1" s="1"/>
  <c r="N2122" i="1"/>
  <c r="U2121" i="1"/>
  <c r="T2121" i="1"/>
  <c r="O2121" i="1"/>
  <c r="N2121" i="1"/>
  <c r="R2121" i="1" s="1"/>
  <c r="S2121" i="1" s="1"/>
  <c r="T2120" i="1"/>
  <c r="U2120" i="1" s="1"/>
  <c r="N2120" i="1"/>
  <c r="O2120" i="1" s="1"/>
  <c r="U2119" i="1"/>
  <c r="T2119" i="1"/>
  <c r="R2119" i="1"/>
  <c r="S2119" i="1" s="1"/>
  <c r="O2119" i="1"/>
  <c r="N2119" i="1"/>
  <c r="T2118" i="1"/>
  <c r="U2118" i="1" s="1"/>
  <c r="R2118" i="1"/>
  <c r="S2118" i="1" s="1"/>
  <c r="N2118" i="1"/>
  <c r="O2118" i="1" s="1"/>
  <c r="T2117" i="1"/>
  <c r="U2117" i="1" s="1"/>
  <c r="R2117" i="1"/>
  <c r="S2117" i="1" s="1"/>
  <c r="O2117" i="1"/>
  <c r="N2117" i="1"/>
  <c r="T2116" i="1"/>
  <c r="U2116" i="1" s="1"/>
  <c r="R2116" i="1"/>
  <c r="S2116" i="1" s="1"/>
  <c r="N2116" i="1"/>
  <c r="O2116" i="1" s="1"/>
  <c r="U2115" i="1"/>
  <c r="T2115" i="1"/>
  <c r="R2115" i="1"/>
  <c r="S2115" i="1" s="1"/>
  <c r="N2115" i="1"/>
  <c r="O2115" i="1" s="1"/>
  <c r="U2114" i="1"/>
  <c r="T2114" i="1"/>
  <c r="N2114" i="1"/>
  <c r="T2113" i="1"/>
  <c r="U2113" i="1" s="1"/>
  <c r="N2113" i="1"/>
  <c r="T2112" i="1"/>
  <c r="U2112" i="1" s="1"/>
  <c r="N2112" i="1"/>
  <c r="R2112" i="1" s="1"/>
  <c r="S2112" i="1" s="1"/>
  <c r="T2111" i="1"/>
  <c r="U2111" i="1" s="1"/>
  <c r="R2111" i="1"/>
  <c r="S2111" i="1" s="1"/>
  <c r="N2111" i="1"/>
  <c r="O2111" i="1" s="1"/>
  <c r="U2110" i="1"/>
  <c r="T2110" i="1"/>
  <c r="R2110" i="1"/>
  <c r="S2110" i="1" s="1"/>
  <c r="N2110" i="1"/>
  <c r="O2110" i="1" s="1"/>
  <c r="T2109" i="1"/>
  <c r="U2109" i="1" s="1"/>
  <c r="N2109" i="1"/>
  <c r="O2109" i="1" s="1"/>
  <c r="T2108" i="1"/>
  <c r="U2108" i="1" s="1"/>
  <c r="R2108" i="1"/>
  <c r="S2108" i="1" s="1"/>
  <c r="O2108" i="1"/>
  <c r="N2108" i="1"/>
  <c r="T2107" i="1"/>
  <c r="U2107" i="1" s="1"/>
  <c r="S2107" i="1"/>
  <c r="R2107" i="1"/>
  <c r="N2107" i="1"/>
  <c r="O2107" i="1" s="1"/>
  <c r="T2106" i="1"/>
  <c r="U2106" i="1" s="1"/>
  <c r="N2106" i="1"/>
  <c r="O2106" i="1" s="1"/>
  <c r="T2105" i="1"/>
  <c r="U2105" i="1" s="1"/>
  <c r="N2105" i="1"/>
  <c r="T2104" i="1"/>
  <c r="U2104" i="1" s="1"/>
  <c r="O2104" i="1"/>
  <c r="N2104" i="1"/>
  <c r="R2104" i="1" s="1"/>
  <c r="S2104" i="1" s="1"/>
  <c r="T2103" i="1"/>
  <c r="U2103" i="1" s="1"/>
  <c r="R2103" i="1"/>
  <c r="S2103" i="1" s="1"/>
  <c r="N2103" i="1"/>
  <c r="O2103" i="1" s="1"/>
  <c r="U2102" i="1"/>
  <c r="T2102" i="1"/>
  <c r="R2102" i="1"/>
  <c r="S2102" i="1" s="1"/>
  <c r="O2102" i="1"/>
  <c r="N2102" i="1"/>
  <c r="T2101" i="1"/>
  <c r="U2101" i="1" s="1"/>
  <c r="S2101" i="1"/>
  <c r="R2101" i="1"/>
  <c r="N2101" i="1"/>
  <c r="O2101" i="1" s="1"/>
  <c r="T2100" i="1"/>
  <c r="U2100" i="1" s="1"/>
  <c r="R2100" i="1"/>
  <c r="S2100" i="1" s="1"/>
  <c r="O2100" i="1"/>
  <c r="N2100" i="1"/>
  <c r="T2099" i="1"/>
  <c r="U2099" i="1" s="1"/>
  <c r="S2099" i="1"/>
  <c r="R2099" i="1"/>
  <c r="N2099" i="1"/>
  <c r="O2099" i="1" s="1"/>
  <c r="T2098" i="1"/>
  <c r="U2098" i="1" s="1"/>
  <c r="R2098" i="1"/>
  <c r="S2098" i="1" s="1"/>
  <c r="N2098" i="1"/>
  <c r="O2098" i="1" s="1"/>
  <c r="T2097" i="1"/>
  <c r="U2097" i="1" s="1"/>
  <c r="N2097" i="1"/>
  <c r="T2096" i="1"/>
  <c r="U2096" i="1" s="1"/>
  <c r="N2096" i="1"/>
  <c r="T2095" i="1"/>
  <c r="U2095" i="1" s="1"/>
  <c r="N2095" i="1"/>
  <c r="U2094" i="1"/>
  <c r="T2094" i="1"/>
  <c r="O2094" i="1"/>
  <c r="N2094" i="1"/>
  <c r="R2094" i="1" s="1"/>
  <c r="S2094" i="1" s="1"/>
  <c r="T2093" i="1"/>
  <c r="U2093" i="1" s="1"/>
  <c r="R2093" i="1"/>
  <c r="S2093" i="1" s="1"/>
  <c r="N2093" i="1"/>
  <c r="O2093" i="1" s="1"/>
  <c r="T2092" i="1"/>
  <c r="U2092" i="1" s="1"/>
  <c r="R2092" i="1"/>
  <c r="S2092" i="1" s="1"/>
  <c r="O2092" i="1"/>
  <c r="N2092" i="1"/>
  <c r="T2091" i="1"/>
  <c r="U2091" i="1" s="1"/>
  <c r="R2091" i="1"/>
  <c r="S2091" i="1" s="1"/>
  <c r="N2091" i="1"/>
  <c r="O2091" i="1" s="1"/>
  <c r="T2090" i="1"/>
  <c r="U2090" i="1" s="1"/>
  <c r="N2090" i="1"/>
  <c r="T2089" i="1"/>
  <c r="U2089" i="1" s="1"/>
  <c r="N2089" i="1"/>
  <c r="U2088" i="1"/>
  <c r="T2088" i="1"/>
  <c r="N2088" i="1"/>
  <c r="T2087" i="1"/>
  <c r="U2087" i="1" s="1"/>
  <c r="N2087" i="1"/>
  <c r="O2087" i="1" s="1"/>
  <c r="U2086" i="1"/>
  <c r="T2086" i="1"/>
  <c r="N2086" i="1"/>
  <c r="T2085" i="1"/>
  <c r="U2085" i="1" s="1"/>
  <c r="N2085" i="1"/>
  <c r="T2084" i="1"/>
  <c r="U2084" i="1" s="1"/>
  <c r="R2084" i="1"/>
  <c r="S2084" i="1" s="1"/>
  <c r="O2084" i="1"/>
  <c r="N2084" i="1"/>
  <c r="T2083" i="1"/>
  <c r="U2083" i="1" s="1"/>
  <c r="R2083" i="1"/>
  <c r="S2083" i="1" s="1"/>
  <c r="N2083" i="1"/>
  <c r="O2083" i="1" s="1"/>
  <c r="U2082" i="1"/>
  <c r="T2082" i="1"/>
  <c r="N2082" i="1"/>
  <c r="T2081" i="1"/>
  <c r="U2081" i="1" s="1"/>
  <c r="N2081" i="1"/>
  <c r="U2080" i="1"/>
  <c r="T2080" i="1"/>
  <c r="N2080" i="1"/>
  <c r="R2080" i="1" s="1"/>
  <c r="S2080" i="1" s="1"/>
  <c r="T2079" i="1"/>
  <c r="U2079" i="1" s="1"/>
  <c r="R2079" i="1"/>
  <c r="S2079" i="1" s="1"/>
  <c r="N2079" i="1"/>
  <c r="O2079" i="1" s="1"/>
  <c r="U2078" i="1"/>
  <c r="T2078" i="1"/>
  <c r="R2078" i="1"/>
  <c r="S2078" i="1" s="1"/>
  <c r="N2078" i="1"/>
  <c r="O2078" i="1" s="1"/>
  <c r="T2077" i="1"/>
  <c r="U2077" i="1" s="1"/>
  <c r="N2077" i="1"/>
  <c r="O2077" i="1" s="1"/>
  <c r="T2076" i="1"/>
  <c r="U2076" i="1" s="1"/>
  <c r="R2076" i="1"/>
  <c r="S2076" i="1" s="1"/>
  <c r="O2076" i="1"/>
  <c r="N2076" i="1"/>
  <c r="T2075" i="1"/>
  <c r="U2075" i="1" s="1"/>
  <c r="S2075" i="1"/>
  <c r="R2075" i="1"/>
  <c r="N2075" i="1"/>
  <c r="O2075" i="1" s="1"/>
  <c r="U2074" i="1"/>
  <c r="T2074" i="1"/>
  <c r="N2074" i="1"/>
  <c r="O2074" i="1" s="1"/>
  <c r="T2073" i="1"/>
  <c r="U2073" i="1" s="1"/>
  <c r="N2073" i="1"/>
  <c r="T2072" i="1"/>
  <c r="U2072" i="1" s="1"/>
  <c r="O2072" i="1"/>
  <c r="N2072" i="1"/>
  <c r="R2072" i="1" s="1"/>
  <c r="S2072" i="1" s="1"/>
  <c r="T2071" i="1"/>
  <c r="U2071" i="1" s="1"/>
  <c r="N2071" i="1"/>
  <c r="O2071" i="1" s="1"/>
  <c r="U2070" i="1"/>
  <c r="T2070" i="1"/>
  <c r="R2070" i="1"/>
  <c r="S2070" i="1" s="1"/>
  <c r="O2070" i="1"/>
  <c r="N2070" i="1"/>
  <c r="T2069" i="1"/>
  <c r="U2069" i="1" s="1"/>
  <c r="R2069" i="1"/>
  <c r="S2069" i="1" s="1"/>
  <c r="N2069" i="1"/>
  <c r="O2069" i="1" s="1"/>
  <c r="T2068" i="1"/>
  <c r="U2068" i="1" s="1"/>
  <c r="R2068" i="1"/>
  <c r="S2068" i="1" s="1"/>
  <c r="O2068" i="1"/>
  <c r="N2068" i="1"/>
  <c r="T2067" i="1"/>
  <c r="U2067" i="1" s="1"/>
  <c r="R2067" i="1"/>
  <c r="S2067" i="1" s="1"/>
  <c r="N2067" i="1"/>
  <c r="O2067" i="1" s="1"/>
  <c r="T2066" i="1"/>
  <c r="U2066" i="1" s="1"/>
  <c r="R2066" i="1"/>
  <c r="S2066" i="1" s="1"/>
  <c r="N2066" i="1"/>
  <c r="O2066" i="1" s="1"/>
  <c r="T2065" i="1"/>
  <c r="U2065" i="1" s="1"/>
  <c r="N2065" i="1"/>
  <c r="T2064" i="1"/>
  <c r="U2064" i="1" s="1"/>
  <c r="O2064" i="1"/>
  <c r="N2064" i="1"/>
  <c r="R2064" i="1" s="1"/>
  <c r="S2064" i="1" s="1"/>
  <c r="T2063" i="1"/>
  <c r="U2063" i="1" s="1"/>
  <c r="N2063" i="1"/>
  <c r="U2062" i="1"/>
  <c r="T2062" i="1"/>
  <c r="O2062" i="1"/>
  <c r="N2062" i="1"/>
  <c r="R2062" i="1" s="1"/>
  <c r="S2062" i="1" s="1"/>
  <c r="T2061" i="1"/>
  <c r="U2061" i="1" s="1"/>
  <c r="N2061" i="1"/>
  <c r="T2060" i="1"/>
  <c r="U2060" i="1" s="1"/>
  <c r="R2060" i="1"/>
  <c r="S2060" i="1" s="1"/>
  <c r="O2060" i="1"/>
  <c r="N2060" i="1"/>
  <c r="T2059" i="1"/>
  <c r="U2059" i="1" s="1"/>
  <c r="R2059" i="1"/>
  <c r="S2059" i="1" s="1"/>
  <c r="N2059" i="1"/>
  <c r="O2059" i="1" s="1"/>
  <c r="T2058" i="1"/>
  <c r="U2058" i="1" s="1"/>
  <c r="R2058" i="1"/>
  <c r="S2058" i="1" s="1"/>
  <c r="N2058" i="1"/>
  <c r="O2058" i="1" s="1"/>
  <c r="T2057" i="1"/>
  <c r="U2057" i="1" s="1"/>
  <c r="N2057" i="1"/>
  <c r="U2056" i="1"/>
  <c r="T2056" i="1"/>
  <c r="N2056" i="1"/>
  <c r="T2055" i="1"/>
  <c r="U2055" i="1" s="1"/>
  <c r="N2055" i="1"/>
  <c r="O2055" i="1" s="1"/>
  <c r="U2054" i="1"/>
  <c r="T2054" i="1"/>
  <c r="N2054" i="1"/>
  <c r="T2053" i="1"/>
  <c r="U2053" i="1" s="1"/>
  <c r="N2053" i="1"/>
  <c r="T2052" i="1"/>
  <c r="U2052" i="1" s="1"/>
  <c r="R2052" i="1"/>
  <c r="S2052" i="1" s="1"/>
  <c r="O2052" i="1"/>
  <c r="N2052" i="1"/>
  <c r="T2051" i="1"/>
  <c r="U2051" i="1" s="1"/>
  <c r="R2051" i="1"/>
  <c r="S2051" i="1" s="1"/>
  <c r="N2051" i="1"/>
  <c r="O2051" i="1" s="1"/>
  <c r="U2050" i="1"/>
  <c r="T2050" i="1"/>
  <c r="N2050" i="1"/>
  <c r="T2049" i="1"/>
  <c r="U2049" i="1" s="1"/>
  <c r="N2049" i="1"/>
  <c r="T2048" i="1"/>
  <c r="U2048" i="1" s="1"/>
  <c r="N2048" i="1"/>
  <c r="R2048" i="1" s="1"/>
  <c r="S2048" i="1" s="1"/>
  <c r="T2047" i="1"/>
  <c r="U2047" i="1" s="1"/>
  <c r="R2047" i="1"/>
  <c r="S2047" i="1" s="1"/>
  <c r="N2047" i="1"/>
  <c r="O2047" i="1" s="1"/>
  <c r="U2046" i="1"/>
  <c r="T2046" i="1"/>
  <c r="R2046" i="1"/>
  <c r="S2046" i="1" s="1"/>
  <c r="N2046" i="1"/>
  <c r="O2046" i="1" s="1"/>
  <c r="T2045" i="1"/>
  <c r="U2045" i="1" s="1"/>
  <c r="N2045" i="1"/>
  <c r="O2045" i="1" s="1"/>
  <c r="T2044" i="1"/>
  <c r="U2044" i="1" s="1"/>
  <c r="R2044" i="1"/>
  <c r="S2044" i="1" s="1"/>
  <c r="O2044" i="1"/>
  <c r="N2044" i="1"/>
  <c r="T2043" i="1"/>
  <c r="U2043" i="1" s="1"/>
  <c r="S2043" i="1"/>
  <c r="R2043" i="1"/>
  <c r="N2043" i="1"/>
  <c r="O2043" i="1" s="1"/>
  <c r="U2042" i="1"/>
  <c r="T2042" i="1"/>
  <c r="N2042" i="1"/>
  <c r="O2042" i="1" s="1"/>
  <c r="T2041" i="1"/>
  <c r="U2041" i="1" s="1"/>
  <c r="N2041" i="1"/>
  <c r="T2040" i="1"/>
  <c r="U2040" i="1" s="1"/>
  <c r="O2040" i="1"/>
  <c r="N2040" i="1"/>
  <c r="R2040" i="1" s="1"/>
  <c r="S2040" i="1" s="1"/>
  <c r="T2039" i="1"/>
  <c r="U2039" i="1" s="1"/>
  <c r="R2039" i="1"/>
  <c r="S2039" i="1" s="1"/>
  <c r="N2039" i="1"/>
  <c r="O2039" i="1" s="1"/>
  <c r="U2038" i="1"/>
  <c r="T2038" i="1"/>
  <c r="R2038" i="1"/>
  <c r="S2038" i="1" s="1"/>
  <c r="O2038" i="1"/>
  <c r="N2038" i="1"/>
  <c r="T2037" i="1"/>
  <c r="U2037" i="1" s="1"/>
  <c r="S2037" i="1"/>
  <c r="R2037" i="1"/>
  <c r="N2037" i="1"/>
  <c r="O2037" i="1" s="1"/>
  <c r="T2036" i="1"/>
  <c r="U2036" i="1" s="1"/>
  <c r="R2036" i="1"/>
  <c r="S2036" i="1" s="1"/>
  <c r="O2036" i="1"/>
  <c r="N2036" i="1"/>
  <c r="T2035" i="1"/>
  <c r="U2035" i="1" s="1"/>
  <c r="S2035" i="1"/>
  <c r="R2035" i="1"/>
  <c r="N2035" i="1"/>
  <c r="O2035" i="1" s="1"/>
  <c r="T2034" i="1"/>
  <c r="U2034" i="1" s="1"/>
  <c r="R2034" i="1"/>
  <c r="S2034" i="1" s="1"/>
  <c r="N2034" i="1"/>
  <c r="O2034" i="1" s="1"/>
  <c r="T2033" i="1"/>
  <c r="U2033" i="1" s="1"/>
  <c r="N2033" i="1"/>
  <c r="T2032" i="1"/>
  <c r="U2032" i="1" s="1"/>
  <c r="O2032" i="1"/>
  <c r="N2032" i="1"/>
  <c r="R2032" i="1" s="1"/>
  <c r="S2032" i="1" s="1"/>
  <c r="T2031" i="1"/>
  <c r="U2031" i="1" s="1"/>
  <c r="N2031" i="1"/>
  <c r="U2030" i="1"/>
  <c r="T2030" i="1"/>
  <c r="N2030" i="1"/>
  <c r="T2029" i="1"/>
  <c r="U2029" i="1" s="1"/>
  <c r="N2029" i="1"/>
  <c r="T2028" i="1"/>
  <c r="U2028" i="1" s="1"/>
  <c r="R2028" i="1"/>
  <c r="S2028" i="1" s="1"/>
  <c r="O2028" i="1"/>
  <c r="N2028" i="1"/>
  <c r="T2027" i="1"/>
  <c r="U2027" i="1" s="1"/>
  <c r="S2027" i="1"/>
  <c r="R2027" i="1"/>
  <c r="N2027" i="1"/>
  <c r="O2027" i="1" s="1"/>
  <c r="T2026" i="1"/>
  <c r="U2026" i="1" s="1"/>
  <c r="R2026" i="1"/>
  <c r="S2026" i="1" s="1"/>
  <c r="N2026" i="1"/>
  <c r="O2026" i="1" s="1"/>
  <c r="T2025" i="1"/>
  <c r="U2025" i="1" s="1"/>
  <c r="N2025" i="1"/>
  <c r="U2024" i="1"/>
  <c r="T2024" i="1"/>
  <c r="O2024" i="1"/>
  <c r="N2024" i="1"/>
  <c r="R2024" i="1" s="1"/>
  <c r="S2024" i="1" s="1"/>
  <c r="T2023" i="1"/>
  <c r="U2023" i="1" s="1"/>
  <c r="N2023" i="1"/>
  <c r="U2022" i="1"/>
  <c r="T2022" i="1"/>
  <c r="N2022" i="1"/>
  <c r="T2021" i="1"/>
  <c r="U2021" i="1" s="1"/>
  <c r="R2021" i="1"/>
  <c r="S2021" i="1" s="1"/>
  <c r="N2021" i="1"/>
  <c r="O2021" i="1" s="1"/>
  <c r="T2020" i="1"/>
  <c r="U2020" i="1" s="1"/>
  <c r="R2020" i="1"/>
  <c r="S2020" i="1" s="1"/>
  <c r="O2020" i="1"/>
  <c r="N2020" i="1"/>
  <c r="T2019" i="1"/>
  <c r="U2019" i="1" s="1"/>
  <c r="R2019" i="1"/>
  <c r="S2019" i="1" s="1"/>
  <c r="N2019" i="1"/>
  <c r="O2019" i="1" s="1"/>
  <c r="U2018" i="1"/>
  <c r="T2018" i="1"/>
  <c r="R2018" i="1"/>
  <c r="S2018" i="1" s="1"/>
  <c r="N2018" i="1"/>
  <c r="O2018" i="1" s="1"/>
  <c r="T2017" i="1"/>
  <c r="U2017" i="1" s="1"/>
  <c r="N2017" i="1"/>
  <c r="U2016" i="1"/>
  <c r="T2016" i="1"/>
  <c r="N2016" i="1"/>
  <c r="U2015" i="1"/>
  <c r="T2015" i="1"/>
  <c r="R2015" i="1"/>
  <c r="S2015" i="1" s="1"/>
  <c r="N2015" i="1"/>
  <c r="O2015" i="1" s="1"/>
  <c r="U2014" i="1"/>
  <c r="T2014" i="1"/>
  <c r="R2014" i="1"/>
  <c r="S2014" i="1" s="1"/>
  <c r="O2014" i="1"/>
  <c r="N2014" i="1"/>
  <c r="U2013" i="1"/>
  <c r="T2013" i="1"/>
  <c r="N2013" i="1"/>
  <c r="U2012" i="1"/>
  <c r="T2012" i="1"/>
  <c r="S2012" i="1"/>
  <c r="O2012" i="1"/>
  <c r="N2012" i="1"/>
  <c r="U2011" i="1"/>
  <c r="T2011" i="1"/>
  <c r="S2011" i="1"/>
  <c r="R2011" i="1"/>
  <c r="O2011" i="1"/>
  <c r="N2011" i="1"/>
  <c r="U2010" i="1"/>
  <c r="T2010" i="1"/>
  <c r="S2010" i="1"/>
  <c r="N2010" i="1"/>
  <c r="O2010" i="1" s="1"/>
  <c r="U2009" i="1"/>
  <c r="T2009" i="1"/>
  <c r="R2009" i="1"/>
  <c r="S2009" i="1" s="1"/>
  <c r="N2009" i="1"/>
  <c r="O2009" i="1" s="1"/>
  <c r="T2008" i="1"/>
  <c r="U2008" i="1" s="1"/>
  <c r="N2008" i="1"/>
  <c r="U2007" i="1"/>
  <c r="T2007" i="1"/>
  <c r="N2007" i="1"/>
  <c r="T2006" i="1"/>
  <c r="U2006" i="1" s="1"/>
  <c r="R2006" i="1"/>
  <c r="S2006" i="1" s="1"/>
  <c r="N2006" i="1"/>
  <c r="O2006" i="1" s="1"/>
  <c r="U2005" i="1"/>
  <c r="T2005" i="1"/>
  <c r="R2005" i="1"/>
  <c r="S2005" i="1" s="1"/>
  <c r="N2005" i="1"/>
  <c r="O2005" i="1" s="1"/>
  <c r="T2004" i="1"/>
  <c r="U2004" i="1" s="1"/>
  <c r="N2004" i="1"/>
  <c r="T2003" i="1"/>
  <c r="U2003" i="1" s="1"/>
  <c r="R2003" i="1"/>
  <c r="S2003" i="1" s="1"/>
  <c r="O2003" i="1"/>
  <c r="N2003" i="1"/>
  <c r="T2002" i="1"/>
  <c r="U2002" i="1" s="1"/>
  <c r="S2002" i="1"/>
  <c r="R2002" i="1"/>
  <c r="N2002" i="1"/>
  <c r="O2002" i="1" s="1"/>
  <c r="T2001" i="1"/>
  <c r="U2001" i="1" s="1"/>
  <c r="N2001" i="1"/>
  <c r="T2000" i="1"/>
  <c r="U2000" i="1" s="1"/>
  <c r="N2000" i="1"/>
  <c r="U1999" i="1"/>
  <c r="T1999" i="1"/>
  <c r="O1999" i="1"/>
  <c r="N1999" i="1"/>
  <c r="R1999" i="1" s="1"/>
  <c r="S1999" i="1" s="1"/>
  <c r="T1998" i="1"/>
  <c r="U1998" i="1" s="1"/>
  <c r="R1998" i="1"/>
  <c r="S1998" i="1" s="1"/>
  <c r="N1998" i="1"/>
  <c r="O1998" i="1" s="1"/>
  <c r="U1997" i="1"/>
  <c r="T1997" i="1"/>
  <c r="R1997" i="1"/>
  <c r="S1997" i="1" s="1"/>
  <c r="O1997" i="1"/>
  <c r="N1997" i="1"/>
  <c r="T1996" i="1"/>
  <c r="U1996" i="1" s="1"/>
  <c r="S1996" i="1"/>
  <c r="R1996" i="1"/>
  <c r="N1996" i="1"/>
  <c r="O1996" i="1" s="1"/>
  <c r="T1995" i="1"/>
  <c r="U1995" i="1" s="1"/>
  <c r="R1995" i="1"/>
  <c r="S1995" i="1" s="1"/>
  <c r="O1995" i="1"/>
  <c r="N1995" i="1"/>
  <c r="T1994" i="1"/>
  <c r="U1994" i="1" s="1"/>
  <c r="S1994" i="1"/>
  <c r="R1994" i="1"/>
  <c r="N1994" i="1"/>
  <c r="O1994" i="1" s="1"/>
  <c r="U1993" i="1"/>
  <c r="T1993" i="1"/>
  <c r="R1993" i="1"/>
  <c r="S1993" i="1" s="1"/>
  <c r="N1993" i="1"/>
  <c r="O1993" i="1" s="1"/>
  <c r="T1992" i="1"/>
  <c r="U1992" i="1" s="1"/>
  <c r="N1992" i="1"/>
  <c r="T1991" i="1"/>
  <c r="U1991" i="1" s="1"/>
  <c r="O1991" i="1"/>
  <c r="N1991" i="1"/>
  <c r="R1991" i="1" s="1"/>
  <c r="S1991" i="1" s="1"/>
  <c r="T1990" i="1"/>
  <c r="U1990" i="1" s="1"/>
  <c r="R1990" i="1"/>
  <c r="S1990" i="1" s="1"/>
  <c r="N1990" i="1"/>
  <c r="O1990" i="1" s="1"/>
  <c r="U1989" i="1"/>
  <c r="T1989" i="1"/>
  <c r="R1989" i="1"/>
  <c r="S1989" i="1" s="1"/>
  <c r="O1989" i="1"/>
  <c r="N1989" i="1"/>
  <c r="T1988" i="1"/>
  <c r="U1988" i="1" s="1"/>
  <c r="S1988" i="1"/>
  <c r="R1988" i="1"/>
  <c r="N1988" i="1"/>
  <c r="O1988" i="1" s="1"/>
  <c r="T1987" i="1"/>
  <c r="U1987" i="1" s="1"/>
  <c r="R1987" i="1"/>
  <c r="S1987" i="1" s="1"/>
  <c r="O1987" i="1"/>
  <c r="N1987" i="1"/>
  <c r="T1986" i="1"/>
  <c r="U1986" i="1" s="1"/>
  <c r="S1986" i="1"/>
  <c r="R1986" i="1"/>
  <c r="N1986" i="1"/>
  <c r="O1986" i="1" s="1"/>
  <c r="T1985" i="1"/>
  <c r="U1985" i="1" s="1"/>
  <c r="R1985" i="1"/>
  <c r="S1985" i="1" s="1"/>
  <c r="N1985" i="1"/>
  <c r="O1985" i="1" s="1"/>
  <c r="T1984" i="1"/>
  <c r="U1984" i="1" s="1"/>
  <c r="N1984" i="1"/>
  <c r="U1983" i="1"/>
  <c r="T1983" i="1"/>
  <c r="N1983" i="1"/>
  <c r="T1982" i="1"/>
  <c r="U1982" i="1" s="1"/>
  <c r="N1982" i="1"/>
  <c r="U1981" i="1"/>
  <c r="T1981" i="1"/>
  <c r="O1981" i="1"/>
  <c r="N1981" i="1"/>
  <c r="R1981" i="1" s="1"/>
  <c r="S1981" i="1" s="1"/>
  <c r="T1980" i="1"/>
  <c r="U1980" i="1" s="1"/>
  <c r="N1980" i="1"/>
  <c r="T1979" i="1"/>
  <c r="U1979" i="1" s="1"/>
  <c r="R1979" i="1"/>
  <c r="S1979" i="1" s="1"/>
  <c r="O1979" i="1"/>
  <c r="N1979" i="1"/>
  <c r="T1978" i="1"/>
  <c r="U1978" i="1" s="1"/>
  <c r="R1978" i="1"/>
  <c r="S1978" i="1" s="1"/>
  <c r="N1978" i="1"/>
  <c r="O1978" i="1" s="1"/>
  <c r="U1977" i="1"/>
  <c r="T1977" i="1"/>
  <c r="N1977" i="1"/>
  <c r="T1976" i="1"/>
  <c r="U1976" i="1" s="1"/>
  <c r="N1976" i="1"/>
  <c r="T1975" i="1"/>
  <c r="U1975" i="1" s="1"/>
  <c r="N1975" i="1"/>
  <c r="T1974" i="1"/>
  <c r="U1974" i="1" s="1"/>
  <c r="R1974" i="1"/>
  <c r="S1974" i="1" s="1"/>
  <c r="N1974" i="1"/>
  <c r="O1974" i="1" s="1"/>
  <c r="U1973" i="1"/>
  <c r="T1973" i="1"/>
  <c r="N1973" i="1"/>
  <c r="T1972" i="1"/>
  <c r="U1972" i="1" s="1"/>
  <c r="N1972" i="1"/>
  <c r="T1971" i="1"/>
  <c r="U1971" i="1" s="1"/>
  <c r="R1971" i="1"/>
  <c r="S1971" i="1" s="1"/>
  <c r="O1971" i="1"/>
  <c r="N1971" i="1"/>
  <c r="T1970" i="1"/>
  <c r="U1970" i="1" s="1"/>
  <c r="S1970" i="1"/>
  <c r="R1970" i="1"/>
  <c r="N1970" i="1"/>
  <c r="O1970" i="1" s="1"/>
  <c r="T1969" i="1"/>
  <c r="U1969" i="1" s="1"/>
  <c r="N1969" i="1"/>
  <c r="T1968" i="1"/>
  <c r="U1968" i="1" s="1"/>
  <c r="N1968" i="1"/>
  <c r="U1967" i="1"/>
  <c r="T1967" i="1"/>
  <c r="O1967" i="1"/>
  <c r="N1967" i="1"/>
  <c r="R1967" i="1" s="1"/>
  <c r="S1967" i="1" s="1"/>
  <c r="T1966" i="1"/>
  <c r="U1966" i="1" s="1"/>
  <c r="N1966" i="1"/>
  <c r="U1965" i="1"/>
  <c r="T1965" i="1"/>
  <c r="R1965" i="1"/>
  <c r="S1965" i="1" s="1"/>
  <c r="O1965" i="1"/>
  <c r="N1965" i="1"/>
  <c r="T1964" i="1"/>
  <c r="U1964" i="1" s="1"/>
  <c r="O1964" i="1"/>
  <c r="N1964" i="1"/>
  <c r="R1964" i="1" s="1"/>
  <c r="S1964" i="1" s="1"/>
  <c r="U1963" i="1"/>
  <c r="T1963" i="1"/>
  <c r="S1963" i="1"/>
  <c r="R1963" i="1"/>
  <c r="O1963" i="1"/>
  <c r="N1963" i="1"/>
  <c r="U1962" i="1"/>
  <c r="T1962" i="1"/>
  <c r="K1962" i="1"/>
  <c r="T1961" i="1"/>
  <c r="U1961" i="1" s="1"/>
  <c r="N1961" i="1"/>
  <c r="O1961" i="1" s="1"/>
  <c r="K1961" i="1"/>
  <c r="U1960" i="1"/>
  <c r="T1960" i="1"/>
  <c r="S1960" i="1"/>
  <c r="R1960" i="1"/>
  <c r="K1960" i="1"/>
  <c r="N1960" i="1" s="1"/>
  <c r="O1960" i="1" s="1"/>
  <c r="T1959" i="1"/>
  <c r="U1959" i="1" s="1"/>
  <c r="O1959" i="1"/>
  <c r="N1959" i="1"/>
  <c r="R1959" i="1" s="1"/>
  <c r="S1959" i="1" s="1"/>
  <c r="K1959" i="1"/>
  <c r="T1958" i="1"/>
  <c r="U1958" i="1" s="1"/>
  <c r="K1958" i="1"/>
  <c r="T1957" i="1"/>
  <c r="U1957" i="1" s="1"/>
  <c r="N1957" i="1"/>
  <c r="O1957" i="1" s="1"/>
  <c r="K1957" i="1"/>
  <c r="U1956" i="1"/>
  <c r="T1956" i="1"/>
  <c r="S1956" i="1"/>
  <c r="R1956" i="1"/>
  <c r="O1956" i="1"/>
  <c r="K1956" i="1"/>
  <c r="N1956" i="1" s="1"/>
  <c r="U1955" i="1"/>
  <c r="T1955" i="1"/>
  <c r="N1955" i="1"/>
  <c r="K1955" i="1"/>
  <c r="U1954" i="1"/>
  <c r="T1954" i="1"/>
  <c r="O1954" i="1"/>
  <c r="N1954" i="1"/>
  <c r="K1954" i="1"/>
  <c r="T1953" i="1"/>
  <c r="U1953" i="1" s="1"/>
  <c r="K1953" i="1"/>
  <c r="U1952" i="1"/>
  <c r="T1952" i="1"/>
  <c r="K1952" i="1"/>
  <c r="T1951" i="1"/>
  <c r="U1951" i="1" s="1"/>
  <c r="R1951" i="1"/>
  <c r="S1951" i="1" s="1"/>
  <c r="O1951" i="1"/>
  <c r="N1951" i="1"/>
  <c r="K1951" i="1"/>
  <c r="T1950" i="1"/>
  <c r="U1950" i="1" s="1"/>
  <c r="O1950" i="1"/>
  <c r="N1950" i="1"/>
  <c r="K1950" i="1"/>
  <c r="T1949" i="1"/>
  <c r="U1949" i="1" s="1"/>
  <c r="S1949" i="1"/>
  <c r="R1949" i="1"/>
  <c r="N1949" i="1"/>
  <c r="O1949" i="1" s="1"/>
  <c r="K1949" i="1"/>
  <c r="U1948" i="1"/>
  <c r="T1948" i="1"/>
  <c r="K1948" i="1"/>
  <c r="U1947" i="1"/>
  <c r="T1947" i="1"/>
  <c r="R1947" i="1"/>
  <c r="S1947" i="1" s="1"/>
  <c r="O1947" i="1"/>
  <c r="N1947" i="1"/>
  <c r="K1947" i="1"/>
  <c r="T1946" i="1"/>
  <c r="U1946" i="1" s="1"/>
  <c r="K1946" i="1"/>
  <c r="T1945" i="1"/>
  <c r="U1945" i="1" s="1"/>
  <c r="R1945" i="1"/>
  <c r="S1945" i="1" s="1"/>
  <c r="N1945" i="1"/>
  <c r="O1945" i="1" s="1"/>
  <c r="U1944" i="1"/>
  <c r="T1944" i="1"/>
  <c r="N1944" i="1"/>
  <c r="T1943" i="1"/>
  <c r="U1943" i="1" s="1"/>
  <c r="N1943" i="1"/>
  <c r="T1942" i="1"/>
  <c r="U1942" i="1" s="1"/>
  <c r="R1942" i="1"/>
  <c r="S1942" i="1" s="1"/>
  <c r="O1942" i="1"/>
  <c r="N1942" i="1"/>
  <c r="T1941" i="1"/>
  <c r="U1941" i="1" s="1"/>
  <c r="S1941" i="1"/>
  <c r="R1941" i="1"/>
  <c r="N1941" i="1"/>
  <c r="O1941" i="1" s="1"/>
  <c r="U1940" i="1"/>
  <c r="T1940" i="1"/>
  <c r="N1940" i="1"/>
  <c r="T1939" i="1"/>
  <c r="U1939" i="1" s="1"/>
  <c r="N1939" i="1"/>
  <c r="T1938" i="1"/>
  <c r="U1938" i="1" s="1"/>
  <c r="O1938" i="1"/>
  <c r="N1938" i="1"/>
  <c r="R1938" i="1" s="1"/>
  <c r="S1938" i="1" s="1"/>
  <c r="T1937" i="1"/>
  <c r="U1937" i="1" s="1"/>
  <c r="R1937" i="1"/>
  <c r="S1937" i="1" s="1"/>
  <c r="N1937" i="1"/>
  <c r="O1937" i="1" s="1"/>
  <c r="U1936" i="1"/>
  <c r="T1936" i="1"/>
  <c r="R1936" i="1"/>
  <c r="S1936" i="1" s="1"/>
  <c r="O1936" i="1"/>
  <c r="N1936" i="1"/>
  <c r="T1935" i="1"/>
  <c r="U1935" i="1" s="1"/>
  <c r="S1935" i="1"/>
  <c r="R1935" i="1"/>
  <c r="N1935" i="1"/>
  <c r="O1935" i="1" s="1"/>
  <c r="T1934" i="1"/>
  <c r="U1934" i="1" s="1"/>
  <c r="R1934" i="1"/>
  <c r="S1934" i="1" s="1"/>
  <c r="O1934" i="1"/>
  <c r="N1934" i="1"/>
  <c r="T1933" i="1"/>
  <c r="U1933" i="1" s="1"/>
  <c r="S1933" i="1"/>
  <c r="R1933" i="1"/>
  <c r="N1933" i="1"/>
  <c r="O1933" i="1" s="1"/>
  <c r="T1932" i="1"/>
  <c r="U1932" i="1" s="1"/>
  <c r="R1932" i="1"/>
  <c r="S1932" i="1" s="1"/>
  <c r="N1932" i="1"/>
  <c r="O1932" i="1" s="1"/>
  <c r="T1931" i="1"/>
  <c r="U1931" i="1" s="1"/>
  <c r="N1931" i="1"/>
  <c r="T1930" i="1"/>
  <c r="U1930" i="1" s="1"/>
  <c r="O1930" i="1"/>
  <c r="N1930" i="1"/>
  <c r="R1930" i="1" s="1"/>
  <c r="S1930" i="1" s="1"/>
  <c r="T1929" i="1"/>
  <c r="U1929" i="1" s="1"/>
  <c r="R1929" i="1"/>
  <c r="S1929" i="1" s="1"/>
  <c r="N1929" i="1"/>
  <c r="O1929" i="1" s="1"/>
  <c r="U1928" i="1"/>
  <c r="T1928" i="1"/>
  <c r="R1928" i="1"/>
  <c r="S1928" i="1" s="1"/>
  <c r="O1928" i="1"/>
  <c r="N1928" i="1"/>
  <c r="T1927" i="1"/>
  <c r="U1927" i="1" s="1"/>
  <c r="S1927" i="1"/>
  <c r="R1927" i="1"/>
  <c r="N1927" i="1"/>
  <c r="O1927" i="1" s="1"/>
  <c r="T1926" i="1"/>
  <c r="U1926" i="1" s="1"/>
  <c r="R1926" i="1"/>
  <c r="S1926" i="1" s="1"/>
  <c r="O1926" i="1"/>
  <c r="N1926" i="1"/>
  <c r="T1925" i="1"/>
  <c r="U1925" i="1" s="1"/>
  <c r="S1925" i="1"/>
  <c r="R1925" i="1"/>
  <c r="N1925" i="1"/>
  <c r="O1925" i="1" s="1"/>
  <c r="T1924" i="1"/>
  <c r="U1924" i="1" s="1"/>
  <c r="R1924" i="1"/>
  <c r="S1924" i="1" s="1"/>
  <c r="N1924" i="1"/>
  <c r="O1924" i="1" s="1"/>
  <c r="T1923" i="1"/>
  <c r="U1923" i="1" s="1"/>
  <c r="N1923" i="1"/>
  <c r="U1922" i="1"/>
  <c r="T1922" i="1"/>
  <c r="O1922" i="1"/>
  <c r="N1922" i="1"/>
  <c r="R1922" i="1" s="1"/>
  <c r="S1922" i="1" s="1"/>
  <c r="T1921" i="1"/>
  <c r="U1921" i="1" s="1"/>
  <c r="N1921" i="1"/>
  <c r="U1920" i="1"/>
  <c r="T1920" i="1"/>
  <c r="N1920" i="1"/>
  <c r="T1919" i="1"/>
  <c r="U1919" i="1" s="1"/>
  <c r="R1919" i="1"/>
  <c r="S1919" i="1" s="1"/>
  <c r="N1919" i="1"/>
  <c r="O1919" i="1" s="1"/>
  <c r="T1918" i="1"/>
  <c r="U1918" i="1" s="1"/>
  <c r="R1918" i="1"/>
  <c r="S1918" i="1" s="1"/>
  <c r="O1918" i="1"/>
  <c r="N1918" i="1"/>
  <c r="T1917" i="1"/>
  <c r="U1917" i="1" s="1"/>
  <c r="R1917" i="1"/>
  <c r="S1917" i="1" s="1"/>
  <c r="N1917" i="1"/>
  <c r="O1917" i="1" s="1"/>
  <c r="U1916" i="1"/>
  <c r="T1916" i="1"/>
  <c r="R1916" i="1"/>
  <c r="S1916" i="1" s="1"/>
  <c r="N1916" i="1"/>
  <c r="O1916" i="1" s="1"/>
  <c r="T1915" i="1"/>
  <c r="U1915" i="1" s="1"/>
  <c r="N1915" i="1"/>
  <c r="U1914" i="1"/>
  <c r="T1914" i="1"/>
  <c r="N1914" i="1"/>
  <c r="T1913" i="1"/>
  <c r="U1913" i="1" s="1"/>
  <c r="R1913" i="1"/>
  <c r="S1913" i="1" s="1"/>
  <c r="N1913" i="1"/>
  <c r="O1913" i="1" s="1"/>
  <c r="U1912" i="1"/>
  <c r="T1912" i="1"/>
  <c r="N1912" i="1"/>
  <c r="T1911" i="1"/>
  <c r="U1911" i="1" s="1"/>
  <c r="N1911" i="1"/>
  <c r="T1910" i="1"/>
  <c r="U1910" i="1" s="1"/>
  <c r="R1910" i="1"/>
  <c r="S1910" i="1" s="1"/>
  <c r="O1910" i="1"/>
  <c r="N1910" i="1"/>
  <c r="T1909" i="1"/>
  <c r="U1909" i="1" s="1"/>
  <c r="S1909" i="1"/>
  <c r="R1909" i="1"/>
  <c r="N1909" i="1"/>
  <c r="O1909" i="1" s="1"/>
  <c r="U1908" i="1"/>
  <c r="T1908" i="1"/>
  <c r="N1908" i="1"/>
  <c r="T1907" i="1"/>
  <c r="U1907" i="1" s="1"/>
  <c r="N1907" i="1"/>
  <c r="U1906" i="1"/>
  <c r="T1906" i="1"/>
  <c r="O1906" i="1"/>
  <c r="N1906" i="1"/>
  <c r="R1906" i="1" s="1"/>
  <c r="S1906" i="1" s="1"/>
  <c r="T1905" i="1"/>
  <c r="U1905" i="1" s="1"/>
  <c r="R1905" i="1"/>
  <c r="S1905" i="1" s="1"/>
  <c r="N1905" i="1"/>
  <c r="O1905" i="1" s="1"/>
  <c r="U1904" i="1"/>
  <c r="T1904" i="1"/>
  <c r="R1904" i="1"/>
  <c r="S1904" i="1" s="1"/>
  <c r="O1904" i="1"/>
  <c r="N1904" i="1"/>
  <c r="T1903" i="1"/>
  <c r="U1903" i="1" s="1"/>
  <c r="S1903" i="1"/>
  <c r="R1903" i="1"/>
  <c r="N1903" i="1"/>
  <c r="O1903" i="1" s="1"/>
  <c r="T1902" i="1"/>
  <c r="U1902" i="1" s="1"/>
  <c r="R1902" i="1"/>
  <c r="S1902" i="1" s="1"/>
  <c r="O1902" i="1"/>
  <c r="N1902" i="1"/>
  <c r="T1901" i="1"/>
  <c r="U1901" i="1" s="1"/>
  <c r="S1901" i="1"/>
  <c r="R1901" i="1"/>
  <c r="N1901" i="1"/>
  <c r="O1901" i="1" s="1"/>
  <c r="U1900" i="1"/>
  <c r="T1900" i="1"/>
  <c r="R1900" i="1"/>
  <c r="S1900" i="1" s="1"/>
  <c r="N1900" i="1"/>
  <c r="O1900" i="1" s="1"/>
  <c r="T1899" i="1"/>
  <c r="U1899" i="1" s="1"/>
  <c r="N1899" i="1"/>
  <c r="T1898" i="1"/>
  <c r="U1898" i="1" s="1"/>
  <c r="O1898" i="1"/>
  <c r="N1898" i="1"/>
  <c r="R1898" i="1" s="1"/>
  <c r="S1898" i="1" s="1"/>
  <c r="T1897" i="1"/>
  <c r="U1897" i="1" s="1"/>
  <c r="R1897" i="1"/>
  <c r="S1897" i="1" s="1"/>
  <c r="N1897" i="1"/>
  <c r="O1897" i="1" s="1"/>
  <c r="U1896" i="1"/>
  <c r="T1896" i="1"/>
  <c r="R1896" i="1"/>
  <c r="S1896" i="1" s="1"/>
  <c r="O1896" i="1"/>
  <c r="N1896" i="1"/>
  <c r="T1895" i="1"/>
  <c r="U1895" i="1" s="1"/>
  <c r="S1895" i="1"/>
  <c r="R1895" i="1"/>
  <c r="N1895" i="1"/>
  <c r="O1895" i="1" s="1"/>
  <c r="T1894" i="1"/>
  <c r="U1894" i="1" s="1"/>
  <c r="R1894" i="1"/>
  <c r="S1894" i="1" s="1"/>
  <c r="O1894" i="1"/>
  <c r="N1894" i="1"/>
  <c r="T1893" i="1"/>
  <c r="U1893" i="1" s="1"/>
  <c r="S1893" i="1"/>
  <c r="R1893" i="1"/>
  <c r="N1893" i="1"/>
  <c r="O1893" i="1" s="1"/>
  <c r="T1892" i="1"/>
  <c r="U1892" i="1" s="1"/>
  <c r="R1892" i="1"/>
  <c r="S1892" i="1" s="1"/>
  <c r="N1892" i="1"/>
  <c r="O1892" i="1" s="1"/>
  <c r="T1891" i="1"/>
  <c r="U1891" i="1" s="1"/>
  <c r="N1891" i="1"/>
  <c r="U1890" i="1"/>
  <c r="T1890" i="1"/>
  <c r="N1890" i="1"/>
  <c r="T1889" i="1"/>
  <c r="U1889" i="1" s="1"/>
  <c r="N1889" i="1"/>
  <c r="U1888" i="1"/>
  <c r="T1888" i="1"/>
  <c r="O1888" i="1"/>
  <c r="N1888" i="1"/>
  <c r="R1888" i="1" s="1"/>
  <c r="S1888" i="1" s="1"/>
  <c r="T1887" i="1"/>
  <c r="U1887" i="1" s="1"/>
  <c r="N1887" i="1"/>
  <c r="T1886" i="1"/>
  <c r="U1886" i="1" s="1"/>
  <c r="R1886" i="1"/>
  <c r="S1886" i="1" s="1"/>
  <c r="O1886" i="1"/>
  <c r="N1886" i="1"/>
  <c r="T1885" i="1"/>
  <c r="U1885" i="1" s="1"/>
  <c r="R1885" i="1"/>
  <c r="S1885" i="1" s="1"/>
  <c r="N1885" i="1"/>
  <c r="O1885" i="1" s="1"/>
  <c r="U1884" i="1"/>
  <c r="T1884" i="1"/>
  <c r="N1884" i="1"/>
  <c r="T1883" i="1"/>
  <c r="U1883" i="1" s="1"/>
  <c r="N1883" i="1"/>
  <c r="U1882" i="1"/>
  <c r="T1882" i="1"/>
  <c r="N1882" i="1"/>
  <c r="T1881" i="1"/>
  <c r="U1881" i="1" s="1"/>
  <c r="R1881" i="1"/>
  <c r="S1881" i="1" s="1"/>
  <c r="N1881" i="1"/>
  <c r="O1881" i="1" s="1"/>
  <c r="U1880" i="1"/>
  <c r="T1880" i="1"/>
  <c r="N1880" i="1"/>
  <c r="T1879" i="1"/>
  <c r="U1879" i="1" s="1"/>
  <c r="N1879" i="1"/>
  <c r="T1878" i="1"/>
  <c r="U1878" i="1" s="1"/>
  <c r="R1878" i="1"/>
  <c r="S1878" i="1" s="1"/>
  <c r="O1878" i="1"/>
  <c r="N1878" i="1"/>
  <c r="T1877" i="1"/>
  <c r="U1877" i="1" s="1"/>
  <c r="S1877" i="1"/>
  <c r="R1877" i="1"/>
  <c r="N1877" i="1"/>
  <c r="O1877" i="1" s="1"/>
  <c r="U1876" i="1"/>
  <c r="T1876" i="1"/>
  <c r="N1876" i="1"/>
  <c r="T1875" i="1"/>
  <c r="U1875" i="1" s="1"/>
  <c r="N1875" i="1"/>
  <c r="T1874" i="1"/>
  <c r="U1874" i="1" s="1"/>
  <c r="O1874" i="1"/>
  <c r="N1874" i="1"/>
  <c r="R1874" i="1" s="1"/>
  <c r="S1874" i="1" s="1"/>
  <c r="T1873" i="1"/>
  <c r="U1873" i="1" s="1"/>
  <c r="R1873" i="1"/>
  <c r="S1873" i="1" s="1"/>
  <c r="N1873" i="1"/>
  <c r="O1873" i="1" s="1"/>
  <c r="U1872" i="1"/>
  <c r="T1872" i="1"/>
  <c r="R1872" i="1"/>
  <c r="S1872" i="1" s="1"/>
  <c r="O1872" i="1"/>
  <c r="N1872" i="1"/>
  <c r="T1871" i="1"/>
  <c r="U1871" i="1" s="1"/>
  <c r="S1871" i="1"/>
  <c r="R1871" i="1"/>
  <c r="N1871" i="1"/>
  <c r="O1871" i="1" s="1"/>
  <c r="T1870" i="1"/>
  <c r="U1870" i="1" s="1"/>
  <c r="R1870" i="1"/>
  <c r="S1870" i="1" s="1"/>
  <c r="O1870" i="1"/>
  <c r="N1870" i="1"/>
  <c r="T1869" i="1"/>
  <c r="U1869" i="1" s="1"/>
  <c r="S1869" i="1"/>
  <c r="R1869" i="1"/>
  <c r="N1869" i="1"/>
  <c r="O1869" i="1" s="1"/>
  <c r="T1868" i="1"/>
  <c r="U1868" i="1" s="1"/>
  <c r="R1868" i="1"/>
  <c r="S1868" i="1" s="1"/>
  <c r="N1868" i="1"/>
  <c r="O1868" i="1" s="1"/>
  <c r="T1867" i="1"/>
  <c r="U1867" i="1" s="1"/>
  <c r="N1867" i="1"/>
  <c r="T1866" i="1"/>
  <c r="U1866" i="1" s="1"/>
  <c r="O1866" i="1"/>
  <c r="N1866" i="1"/>
  <c r="R1866" i="1" s="1"/>
  <c r="S1866" i="1" s="1"/>
  <c r="T1865" i="1"/>
  <c r="U1865" i="1" s="1"/>
  <c r="R1865" i="1"/>
  <c r="S1865" i="1" s="1"/>
  <c r="N1865" i="1"/>
  <c r="O1865" i="1" s="1"/>
  <c r="U1864" i="1"/>
  <c r="T1864" i="1"/>
  <c r="R1864" i="1"/>
  <c r="S1864" i="1" s="1"/>
  <c r="O1864" i="1"/>
  <c r="N1864" i="1"/>
  <c r="T1863" i="1"/>
  <c r="U1863" i="1" s="1"/>
  <c r="S1863" i="1"/>
  <c r="R1863" i="1"/>
  <c r="N1863" i="1"/>
  <c r="O1863" i="1" s="1"/>
  <c r="T1862" i="1"/>
  <c r="U1862" i="1" s="1"/>
  <c r="R1862" i="1"/>
  <c r="S1862" i="1" s="1"/>
  <c r="O1862" i="1"/>
  <c r="N1862" i="1"/>
  <c r="T1861" i="1"/>
  <c r="U1861" i="1" s="1"/>
  <c r="S1861" i="1"/>
  <c r="R1861" i="1"/>
  <c r="N1861" i="1"/>
  <c r="O1861" i="1" s="1"/>
  <c r="T1860" i="1"/>
  <c r="U1860" i="1" s="1"/>
  <c r="R1860" i="1"/>
  <c r="S1860" i="1" s="1"/>
  <c r="N1860" i="1"/>
  <c r="O1860" i="1" s="1"/>
  <c r="T1859" i="1"/>
  <c r="U1859" i="1" s="1"/>
  <c r="N1859" i="1"/>
  <c r="U1858" i="1"/>
  <c r="T1858" i="1"/>
  <c r="O1858" i="1"/>
  <c r="N1858" i="1"/>
  <c r="R1858" i="1" s="1"/>
  <c r="S1858" i="1" s="1"/>
  <c r="T1857" i="1"/>
  <c r="U1857" i="1" s="1"/>
  <c r="N1857" i="1"/>
  <c r="U1856" i="1"/>
  <c r="T1856" i="1"/>
  <c r="N1856" i="1"/>
  <c r="T1855" i="1"/>
  <c r="U1855" i="1" s="1"/>
  <c r="R1855" i="1"/>
  <c r="S1855" i="1" s="1"/>
  <c r="N1855" i="1"/>
  <c r="O1855" i="1" s="1"/>
  <c r="T1854" i="1"/>
  <c r="U1854" i="1" s="1"/>
  <c r="R1854" i="1"/>
  <c r="S1854" i="1" s="1"/>
  <c r="O1854" i="1"/>
  <c r="N1854" i="1"/>
  <c r="T1853" i="1"/>
  <c r="U1853" i="1" s="1"/>
  <c r="R1853" i="1"/>
  <c r="S1853" i="1" s="1"/>
  <c r="N1853" i="1"/>
  <c r="O1853" i="1" s="1"/>
  <c r="U1852" i="1"/>
  <c r="T1852" i="1"/>
  <c r="R1852" i="1"/>
  <c r="S1852" i="1" s="1"/>
  <c r="N1852" i="1"/>
  <c r="O1852" i="1" s="1"/>
  <c r="T1851" i="1"/>
  <c r="U1851" i="1" s="1"/>
  <c r="N1851" i="1"/>
  <c r="U1850" i="1"/>
  <c r="T1850" i="1"/>
  <c r="N1850" i="1"/>
  <c r="T1849" i="1"/>
  <c r="U1849" i="1" s="1"/>
  <c r="R1849" i="1"/>
  <c r="S1849" i="1" s="1"/>
  <c r="N1849" i="1"/>
  <c r="O1849" i="1" s="1"/>
  <c r="U1848" i="1"/>
  <c r="T1848" i="1"/>
  <c r="N1848" i="1"/>
  <c r="T1847" i="1"/>
  <c r="U1847" i="1" s="1"/>
  <c r="N1847" i="1"/>
  <c r="T1846" i="1"/>
  <c r="U1846" i="1" s="1"/>
  <c r="R1846" i="1"/>
  <c r="S1846" i="1" s="1"/>
  <c r="O1846" i="1"/>
  <c r="N1846" i="1"/>
  <c r="T1845" i="1"/>
  <c r="U1845" i="1" s="1"/>
  <c r="S1845" i="1"/>
  <c r="R1845" i="1"/>
  <c r="N1845" i="1"/>
  <c r="O1845" i="1" s="1"/>
  <c r="U1844" i="1"/>
  <c r="T1844" i="1"/>
  <c r="N1844" i="1"/>
  <c r="T1843" i="1"/>
  <c r="U1843" i="1" s="1"/>
  <c r="N1843" i="1"/>
  <c r="U1842" i="1"/>
  <c r="T1842" i="1"/>
  <c r="O1842" i="1"/>
  <c r="N1842" i="1"/>
  <c r="R1842" i="1" s="1"/>
  <c r="S1842" i="1" s="1"/>
  <c r="T1841" i="1"/>
  <c r="U1841" i="1" s="1"/>
  <c r="R1841" i="1"/>
  <c r="S1841" i="1" s="1"/>
  <c r="N1841" i="1"/>
  <c r="O1841" i="1" s="1"/>
  <c r="U1840" i="1"/>
  <c r="T1840" i="1"/>
  <c r="R1840" i="1"/>
  <c r="S1840" i="1" s="1"/>
  <c r="O1840" i="1"/>
  <c r="N1840" i="1"/>
  <c r="T1839" i="1"/>
  <c r="U1839" i="1" s="1"/>
  <c r="S1839" i="1"/>
  <c r="R1839" i="1"/>
  <c r="N1839" i="1"/>
  <c r="O1839" i="1" s="1"/>
  <c r="T1838" i="1"/>
  <c r="U1838" i="1" s="1"/>
  <c r="R1838" i="1"/>
  <c r="S1838" i="1" s="1"/>
  <c r="O1838" i="1"/>
  <c r="N1838" i="1"/>
  <c r="T1837" i="1"/>
  <c r="U1837" i="1" s="1"/>
  <c r="S1837" i="1"/>
  <c r="R1837" i="1"/>
  <c r="N1837" i="1"/>
  <c r="O1837" i="1" s="1"/>
  <c r="U1836" i="1"/>
  <c r="T1836" i="1"/>
  <c r="R1836" i="1"/>
  <c r="S1836" i="1" s="1"/>
  <c r="N1836" i="1"/>
  <c r="O1836" i="1" s="1"/>
  <c r="T1835" i="1"/>
  <c r="U1835" i="1" s="1"/>
  <c r="N1835" i="1"/>
  <c r="T1834" i="1"/>
  <c r="U1834" i="1" s="1"/>
  <c r="O1834" i="1"/>
  <c r="N1834" i="1"/>
  <c r="R1834" i="1" s="1"/>
  <c r="S1834" i="1" s="1"/>
  <c r="T1833" i="1"/>
  <c r="U1833" i="1" s="1"/>
  <c r="N1833" i="1"/>
  <c r="O1833" i="1" s="1"/>
  <c r="U1832" i="1"/>
  <c r="T1832" i="1"/>
  <c r="R1832" i="1"/>
  <c r="S1832" i="1" s="1"/>
  <c r="O1832" i="1"/>
  <c r="N1832" i="1"/>
  <c r="T1831" i="1"/>
  <c r="U1831" i="1" s="1"/>
  <c r="R1831" i="1"/>
  <c r="S1831" i="1" s="1"/>
  <c r="N1831" i="1"/>
  <c r="O1831" i="1" s="1"/>
  <c r="T1830" i="1"/>
  <c r="U1830" i="1" s="1"/>
  <c r="R1830" i="1"/>
  <c r="S1830" i="1" s="1"/>
  <c r="O1830" i="1"/>
  <c r="N1830" i="1"/>
  <c r="T1829" i="1"/>
  <c r="U1829" i="1" s="1"/>
  <c r="R1829" i="1"/>
  <c r="S1829" i="1" s="1"/>
  <c r="N1829" i="1"/>
  <c r="O1829" i="1" s="1"/>
  <c r="T1828" i="1"/>
  <c r="U1828" i="1" s="1"/>
  <c r="N1828" i="1"/>
  <c r="O1828" i="1" s="1"/>
  <c r="T1827" i="1"/>
  <c r="U1827" i="1" s="1"/>
  <c r="N1827" i="1"/>
  <c r="U1826" i="1"/>
  <c r="T1826" i="1"/>
  <c r="N1826" i="1"/>
  <c r="T1823" i="1"/>
  <c r="U1823" i="1" s="1"/>
  <c r="N1823" i="1"/>
  <c r="U1822" i="1"/>
  <c r="T1822" i="1"/>
  <c r="O1822" i="1"/>
  <c r="N1822" i="1"/>
  <c r="R1822" i="1" s="1"/>
  <c r="S1822" i="1" s="1"/>
  <c r="T1821" i="1"/>
  <c r="U1821" i="1" s="1"/>
  <c r="R1821" i="1"/>
  <c r="S1821" i="1" s="1"/>
  <c r="N1821" i="1"/>
  <c r="O1821" i="1" s="1"/>
  <c r="T1820" i="1"/>
  <c r="U1820" i="1" s="1"/>
  <c r="R1820" i="1"/>
  <c r="S1820" i="1" s="1"/>
  <c r="O1820" i="1"/>
  <c r="N1820" i="1"/>
  <c r="T1819" i="1"/>
  <c r="U1819" i="1" s="1"/>
  <c r="R1819" i="1"/>
  <c r="S1819" i="1" s="1"/>
  <c r="N1819" i="1"/>
  <c r="O1819" i="1" s="1"/>
  <c r="U1818" i="1"/>
  <c r="T1818" i="1"/>
  <c r="N1818" i="1"/>
  <c r="T1816" i="1"/>
  <c r="U1816" i="1" s="1"/>
  <c r="N1816" i="1"/>
  <c r="T1815" i="1"/>
  <c r="U1815" i="1" s="1"/>
  <c r="N1815" i="1"/>
  <c r="T1812" i="1"/>
  <c r="U1812" i="1" s="1"/>
  <c r="R1812" i="1"/>
  <c r="S1812" i="1" s="1"/>
  <c r="N1812" i="1"/>
  <c r="O1812" i="1" s="1"/>
  <c r="U1811" i="1"/>
  <c r="T1811" i="1"/>
  <c r="N1811" i="1"/>
  <c r="T1810" i="1"/>
  <c r="U1810" i="1" s="1"/>
  <c r="N1810" i="1"/>
  <c r="T1809" i="1"/>
  <c r="U1809" i="1" s="1"/>
  <c r="R1809" i="1"/>
  <c r="S1809" i="1" s="1"/>
  <c r="O1809" i="1"/>
  <c r="N1809" i="1"/>
  <c r="T1808" i="1"/>
  <c r="U1808" i="1" s="1"/>
  <c r="S1808" i="1"/>
  <c r="R1808" i="1"/>
  <c r="N1808" i="1"/>
  <c r="O1808" i="1" s="1"/>
  <c r="U1807" i="1"/>
  <c r="T1807" i="1"/>
  <c r="N1807" i="1"/>
  <c r="T1806" i="1"/>
  <c r="U1806" i="1" s="1"/>
  <c r="N1806" i="1"/>
  <c r="U1803" i="1"/>
  <c r="T1803" i="1"/>
  <c r="O1803" i="1"/>
  <c r="N1803" i="1"/>
  <c r="R1803" i="1" s="1"/>
  <c r="S1803" i="1" s="1"/>
  <c r="T1802" i="1"/>
  <c r="U1802" i="1" s="1"/>
  <c r="N1802" i="1"/>
  <c r="U1801" i="1"/>
  <c r="T1801" i="1"/>
  <c r="R1801" i="1"/>
  <c r="S1801" i="1" s="1"/>
  <c r="O1801" i="1"/>
  <c r="N1801" i="1"/>
  <c r="T1800" i="1"/>
  <c r="U1800" i="1" s="1"/>
  <c r="R1800" i="1"/>
  <c r="S1800" i="1" s="1"/>
  <c r="N1800" i="1"/>
  <c r="O1800" i="1" s="1"/>
  <c r="T1799" i="1"/>
  <c r="U1799" i="1" s="1"/>
  <c r="R1799" i="1"/>
  <c r="S1799" i="1" s="1"/>
  <c r="O1799" i="1"/>
  <c r="N1799" i="1"/>
  <c r="T1798" i="1"/>
  <c r="U1798" i="1" s="1"/>
  <c r="R1798" i="1"/>
  <c r="S1798" i="1" s="1"/>
  <c r="N1798" i="1"/>
  <c r="O1798" i="1" s="1"/>
  <c r="U1797" i="1"/>
  <c r="T1797" i="1"/>
  <c r="R1797" i="1"/>
  <c r="S1797" i="1" s="1"/>
  <c r="N1797" i="1"/>
  <c r="O1797" i="1" s="1"/>
  <c r="T1795" i="1"/>
  <c r="N1795" i="1"/>
  <c r="T1794" i="1"/>
  <c r="U1794" i="1" s="1"/>
  <c r="O1794" i="1"/>
  <c r="N1794" i="1"/>
  <c r="R1794" i="1" s="1"/>
  <c r="S1794" i="1" s="1"/>
  <c r="T1793" i="1"/>
  <c r="U1793" i="1" s="1"/>
  <c r="R1793" i="1"/>
  <c r="S1793" i="1" s="1"/>
  <c r="N1793" i="1"/>
  <c r="O1793" i="1" s="1"/>
  <c r="U1792" i="1"/>
  <c r="T1792" i="1"/>
  <c r="R1792" i="1"/>
  <c r="S1792" i="1" s="1"/>
  <c r="O1792" i="1"/>
  <c r="N1792" i="1"/>
  <c r="T1791" i="1"/>
  <c r="U1791" i="1" s="1"/>
  <c r="S1791" i="1"/>
  <c r="R1791" i="1"/>
  <c r="N1791" i="1"/>
  <c r="O1791" i="1" s="1"/>
  <c r="T1789" i="1"/>
  <c r="U1789" i="1" s="1"/>
  <c r="R1789" i="1"/>
  <c r="S1789" i="1" s="1"/>
  <c r="O1789" i="1"/>
  <c r="N1789" i="1"/>
  <c r="T1788" i="1"/>
  <c r="U1788" i="1" s="1"/>
  <c r="S1788" i="1"/>
  <c r="R1788" i="1"/>
  <c r="N1788" i="1"/>
  <c r="O1788" i="1" s="1"/>
  <c r="T1787" i="1"/>
  <c r="U1787" i="1" s="1"/>
  <c r="R1787" i="1"/>
  <c r="S1787" i="1" s="1"/>
  <c r="N1787" i="1"/>
  <c r="O1787" i="1" s="1"/>
  <c r="T1786" i="1"/>
  <c r="U1786" i="1" s="1"/>
  <c r="U1795" i="1" s="1"/>
  <c r="N1786" i="1"/>
  <c r="U1785" i="1"/>
  <c r="T1785" i="1"/>
  <c r="O1785" i="1"/>
  <c r="N1785" i="1"/>
  <c r="R1785" i="1" s="1"/>
  <c r="S1785" i="1" s="1"/>
  <c r="T1784" i="1"/>
  <c r="U1784" i="1" s="1"/>
  <c r="N1784" i="1"/>
  <c r="U1783" i="1"/>
  <c r="T1783" i="1"/>
  <c r="O1783" i="1"/>
  <c r="N1783" i="1"/>
  <c r="R1783" i="1" s="1"/>
  <c r="S1783" i="1" s="1"/>
  <c r="T1782" i="1"/>
  <c r="U1782" i="1" s="1"/>
  <c r="R1782" i="1"/>
  <c r="S1782" i="1" s="1"/>
  <c r="N1782" i="1"/>
  <c r="O1782" i="1" s="1"/>
  <c r="T1779" i="1"/>
  <c r="U1779" i="1" s="1"/>
  <c r="R1779" i="1"/>
  <c r="S1779" i="1" s="1"/>
  <c r="O1779" i="1"/>
  <c r="N1779" i="1"/>
  <c r="T1778" i="1"/>
  <c r="U1778" i="1" s="1"/>
  <c r="R1778" i="1"/>
  <c r="S1778" i="1" s="1"/>
  <c r="N1778" i="1"/>
  <c r="O1778" i="1" s="1"/>
  <c r="U1772" i="1"/>
  <c r="T1772" i="1"/>
  <c r="R1772" i="1"/>
  <c r="S1772" i="1" s="1"/>
  <c r="N1772" i="1"/>
  <c r="O1772" i="1" s="1"/>
  <c r="T1771" i="1"/>
  <c r="U1771" i="1" s="1"/>
  <c r="N1771" i="1"/>
  <c r="U1770" i="1"/>
  <c r="T1770" i="1"/>
  <c r="N1770" i="1"/>
  <c r="T1764" i="1"/>
  <c r="U1764" i="1" s="1"/>
  <c r="R1764" i="1"/>
  <c r="S1764" i="1" s="1"/>
  <c r="N1764" i="1"/>
  <c r="O1764" i="1" s="1"/>
  <c r="U1763" i="1"/>
  <c r="T1763" i="1"/>
  <c r="R1763" i="1"/>
  <c r="S1763" i="1" s="1"/>
  <c r="N1763" i="1"/>
  <c r="O1763" i="1" s="1"/>
  <c r="T1759" i="1"/>
  <c r="U1759" i="1" s="1"/>
  <c r="N1759" i="1"/>
  <c r="T1758" i="1"/>
  <c r="U1758" i="1" s="1"/>
  <c r="R1758" i="1"/>
  <c r="S1758" i="1" s="1"/>
  <c r="O1758" i="1"/>
  <c r="N1758" i="1"/>
  <c r="T1756" i="1"/>
  <c r="U1756" i="1" s="1"/>
  <c r="S1756" i="1"/>
  <c r="R1756" i="1"/>
  <c r="N1756" i="1"/>
  <c r="O1756" i="1" s="1"/>
  <c r="U1755" i="1"/>
  <c r="T1755" i="1"/>
  <c r="N1755" i="1"/>
  <c r="T1754" i="1"/>
  <c r="U1754" i="1" s="1"/>
  <c r="N1754" i="1"/>
  <c r="T1752" i="1"/>
  <c r="U1752" i="1" s="1"/>
  <c r="O1752" i="1"/>
  <c r="N1752" i="1"/>
  <c r="R1752" i="1" s="1"/>
  <c r="S1752" i="1" s="1"/>
  <c r="T1751" i="1"/>
  <c r="U1751" i="1" s="1"/>
  <c r="N1751" i="1"/>
  <c r="O1751" i="1" s="1"/>
  <c r="U1750" i="1"/>
  <c r="T1750" i="1"/>
  <c r="R1750" i="1"/>
  <c r="S1750" i="1" s="1"/>
  <c r="O1750" i="1"/>
  <c r="N1750" i="1"/>
  <c r="T1749" i="1"/>
  <c r="U1749" i="1" s="1"/>
  <c r="R1749" i="1"/>
  <c r="S1749" i="1" s="1"/>
  <c r="N1749" i="1"/>
  <c r="O1749" i="1" s="1"/>
  <c r="T1747" i="1"/>
  <c r="U1747" i="1" s="1"/>
  <c r="R1747" i="1"/>
  <c r="S1747" i="1" s="1"/>
  <c r="O1747" i="1"/>
  <c r="N1747" i="1"/>
  <c r="T1746" i="1"/>
  <c r="U1746" i="1" s="1"/>
  <c r="R1746" i="1"/>
  <c r="S1746" i="1" s="1"/>
  <c r="N1746" i="1"/>
  <c r="O1746" i="1" s="1"/>
  <c r="T1745" i="1"/>
  <c r="U1745" i="1" s="1"/>
  <c r="R1745" i="1"/>
  <c r="S1745" i="1" s="1"/>
  <c r="N1745" i="1"/>
  <c r="O1745" i="1" s="1"/>
  <c r="T1744" i="1"/>
  <c r="U1744" i="1" s="1"/>
  <c r="N1744" i="1"/>
  <c r="T1743" i="1"/>
  <c r="U1743" i="1" s="1"/>
  <c r="N1743" i="1"/>
  <c r="T1742" i="1"/>
  <c r="U1742" i="1" s="1"/>
  <c r="R1742" i="1"/>
  <c r="S1742" i="1" s="1"/>
  <c r="N1742" i="1"/>
  <c r="O1742" i="1" s="1"/>
  <c r="U1741" i="1"/>
  <c r="T1741" i="1"/>
  <c r="N1741" i="1"/>
  <c r="T1740" i="1"/>
  <c r="U1740" i="1" s="1"/>
  <c r="N1740" i="1"/>
  <c r="T1739" i="1"/>
  <c r="U1739" i="1" s="1"/>
  <c r="R1739" i="1"/>
  <c r="S1739" i="1" s="1"/>
  <c r="O1739" i="1"/>
  <c r="N1739" i="1"/>
  <c r="T1738" i="1"/>
  <c r="U1738" i="1" s="1"/>
  <c r="S1738" i="1"/>
  <c r="R1738" i="1"/>
  <c r="N1738" i="1"/>
  <c r="O1738" i="1" s="1"/>
  <c r="U1737" i="1"/>
  <c r="T1737" i="1"/>
  <c r="N1737" i="1"/>
  <c r="T1735" i="1"/>
  <c r="U1735" i="1" s="1"/>
  <c r="N1735" i="1"/>
  <c r="T1734" i="1"/>
  <c r="U1734" i="1" s="1"/>
  <c r="O1734" i="1"/>
  <c r="N1734" i="1"/>
  <c r="R1734" i="1" s="1"/>
  <c r="S1734" i="1" s="1"/>
  <c r="T1733" i="1"/>
  <c r="U1733" i="1" s="1"/>
  <c r="R1733" i="1"/>
  <c r="S1733" i="1" s="1"/>
  <c r="N1733" i="1"/>
  <c r="O1733" i="1" s="1"/>
  <c r="U1732" i="1"/>
  <c r="T1732" i="1"/>
  <c r="R1732" i="1"/>
  <c r="S1732" i="1" s="1"/>
  <c r="O1732" i="1"/>
  <c r="N1732" i="1"/>
  <c r="T1728" i="1"/>
  <c r="U1728" i="1" s="1"/>
  <c r="S1728" i="1"/>
  <c r="R1728" i="1"/>
  <c r="N1728" i="1"/>
  <c r="O1728" i="1" s="1"/>
  <c r="T1726" i="1"/>
  <c r="U1726" i="1" s="1"/>
  <c r="R1726" i="1"/>
  <c r="S1726" i="1" s="1"/>
  <c r="O1726" i="1"/>
  <c r="N1726" i="1"/>
  <c r="T1725" i="1"/>
  <c r="U1725" i="1" s="1"/>
  <c r="S1725" i="1"/>
  <c r="R1725" i="1"/>
  <c r="N1725" i="1"/>
  <c r="O1725" i="1" s="1"/>
  <c r="T1724" i="1"/>
  <c r="U1724" i="1" s="1"/>
  <c r="R1724" i="1"/>
  <c r="S1724" i="1" s="1"/>
  <c r="N1724" i="1"/>
  <c r="O1724" i="1" s="1"/>
  <c r="T1723" i="1"/>
  <c r="U1723" i="1" s="1"/>
  <c r="N1723" i="1"/>
  <c r="T1722" i="1"/>
  <c r="U1722" i="1" s="1"/>
  <c r="O1722" i="1"/>
  <c r="N1722" i="1"/>
  <c r="R1722" i="1" s="1"/>
  <c r="S1722" i="1" s="1"/>
  <c r="T1721" i="1"/>
  <c r="U1721" i="1" s="1"/>
  <c r="R1721" i="1"/>
  <c r="S1721" i="1" s="1"/>
  <c r="N1721" i="1"/>
  <c r="O1721" i="1" s="1"/>
  <c r="U1720" i="1"/>
  <c r="T1720" i="1"/>
  <c r="R1720" i="1"/>
  <c r="S1720" i="1" s="1"/>
  <c r="O1720" i="1"/>
  <c r="N1720" i="1"/>
  <c r="T1719" i="1"/>
  <c r="U1719" i="1" s="1"/>
  <c r="S1719" i="1"/>
  <c r="R1719" i="1"/>
  <c r="N1719" i="1"/>
  <c r="O1719" i="1" s="1"/>
  <c r="T1718" i="1"/>
  <c r="U1718" i="1" s="1"/>
  <c r="R1718" i="1"/>
  <c r="S1718" i="1" s="1"/>
  <c r="O1718" i="1"/>
  <c r="N1718" i="1"/>
  <c r="T1717" i="1"/>
  <c r="U1717" i="1" s="1"/>
  <c r="S1717" i="1"/>
  <c r="R1717" i="1"/>
  <c r="N1717" i="1"/>
  <c r="O1717" i="1" s="1"/>
  <c r="T1716" i="1"/>
  <c r="U1716" i="1" s="1"/>
  <c r="R1716" i="1"/>
  <c r="S1716" i="1" s="1"/>
  <c r="N1716" i="1"/>
  <c r="O1716" i="1" s="1"/>
  <c r="T1715" i="1"/>
  <c r="U1715" i="1" s="1"/>
  <c r="N1715" i="1"/>
  <c r="U1714" i="1"/>
  <c r="T1714" i="1"/>
  <c r="N1714" i="1"/>
  <c r="R1714" i="1" s="1"/>
  <c r="S1714" i="1" s="1"/>
  <c r="T1713" i="1"/>
  <c r="U1713" i="1" s="1"/>
  <c r="N1713" i="1"/>
  <c r="U1712" i="1"/>
  <c r="T1712" i="1"/>
  <c r="N1712" i="1"/>
  <c r="R1712" i="1" s="1"/>
  <c r="S1712" i="1" s="1"/>
  <c r="T1711" i="1"/>
  <c r="U1711" i="1" s="1"/>
  <c r="R1711" i="1"/>
  <c r="S1711" i="1" s="1"/>
  <c r="N1711" i="1"/>
  <c r="O1711" i="1" s="1"/>
  <c r="T1710" i="1"/>
  <c r="U1710" i="1" s="1"/>
  <c r="R1710" i="1"/>
  <c r="S1710" i="1" s="1"/>
  <c r="O1710" i="1"/>
  <c r="N1710" i="1"/>
  <c r="T1709" i="1"/>
  <c r="U1709" i="1" s="1"/>
  <c r="R1709" i="1"/>
  <c r="S1709" i="1" s="1"/>
  <c r="N1709" i="1"/>
  <c r="O1709" i="1" s="1"/>
  <c r="U1707" i="1"/>
  <c r="T1707" i="1"/>
  <c r="R1707" i="1"/>
  <c r="S1707" i="1" s="1"/>
  <c r="N1707" i="1"/>
  <c r="O1707" i="1" s="1"/>
  <c r="T1706" i="1"/>
  <c r="U1706" i="1" s="1"/>
  <c r="N1706" i="1"/>
  <c r="U1705" i="1"/>
  <c r="T1705" i="1"/>
  <c r="N1705" i="1"/>
  <c r="T1703" i="1"/>
  <c r="U1703" i="1" s="1"/>
  <c r="R1703" i="1"/>
  <c r="S1703" i="1" s="1"/>
  <c r="N1703" i="1"/>
  <c r="O1703" i="1" s="1"/>
  <c r="U1702" i="1"/>
  <c r="T1702" i="1"/>
  <c r="N1702" i="1"/>
  <c r="T1701" i="1"/>
  <c r="U1701" i="1" s="1"/>
  <c r="N1701" i="1"/>
  <c r="T1700" i="1"/>
  <c r="U1700" i="1" s="1"/>
  <c r="R1700" i="1"/>
  <c r="S1700" i="1" s="1"/>
  <c r="O1700" i="1"/>
  <c r="N1700" i="1"/>
  <c r="T1699" i="1"/>
  <c r="U1699" i="1" s="1"/>
  <c r="S1699" i="1"/>
  <c r="R1699" i="1"/>
  <c r="N1699" i="1"/>
  <c r="O1699" i="1" s="1"/>
  <c r="U1698" i="1"/>
  <c r="T1698" i="1"/>
  <c r="N1698" i="1"/>
  <c r="T1697" i="1"/>
  <c r="U1697" i="1" s="1"/>
  <c r="N1697" i="1"/>
  <c r="U1695" i="1"/>
  <c r="T1695" i="1"/>
  <c r="O1695" i="1"/>
  <c r="N1695" i="1"/>
  <c r="R1695" i="1" s="1"/>
  <c r="S1695" i="1" s="1"/>
  <c r="T1694" i="1"/>
  <c r="U1694" i="1" s="1"/>
  <c r="R1694" i="1"/>
  <c r="S1694" i="1" s="1"/>
  <c r="N1694" i="1"/>
  <c r="O1694" i="1" s="1"/>
  <c r="U1693" i="1"/>
  <c r="T1693" i="1"/>
  <c r="R1693" i="1"/>
  <c r="S1693" i="1" s="1"/>
  <c r="O1693" i="1"/>
  <c r="N1693" i="1"/>
  <c r="T1692" i="1"/>
  <c r="U1692" i="1" s="1"/>
  <c r="S1692" i="1"/>
  <c r="R1692" i="1"/>
  <c r="N1692" i="1"/>
  <c r="O1692" i="1" s="1"/>
  <c r="T1691" i="1"/>
  <c r="U1691" i="1" s="1"/>
  <c r="R1691" i="1"/>
  <c r="S1691" i="1" s="1"/>
  <c r="O1691" i="1"/>
  <c r="N1691" i="1"/>
  <c r="T1690" i="1"/>
  <c r="U1690" i="1" s="1"/>
  <c r="S1690" i="1"/>
  <c r="R1690" i="1"/>
  <c r="N1690" i="1"/>
  <c r="O1690" i="1" s="1"/>
  <c r="U1689" i="1"/>
  <c r="T1689" i="1"/>
  <c r="R1689" i="1"/>
  <c r="S1689" i="1" s="1"/>
  <c r="N1689" i="1"/>
  <c r="O1689" i="1" s="1"/>
  <c r="T1688" i="1"/>
  <c r="U1688" i="1" s="1"/>
  <c r="N1688" i="1"/>
  <c r="T1687" i="1"/>
  <c r="U1687" i="1" s="1"/>
  <c r="O1687" i="1"/>
  <c r="N1687" i="1"/>
  <c r="R1687" i="1" s="1"/>
  <c r="S1687" i="1" s="1"/>
  <c r="T1686" i="1"/>
  <c r="U1686" i="1" s="1"/>
  <c r="N1686" i="1"/>
  <c r="U1685" i="1"/>
  <c r="T1685" i="1"/>
  <c r="R1685" i="1"/>
  <c r="S1685" i="1" s="1"/>
  <c r="O1685" i="1"/>
  <c r="N1685" i="1"/>
  <c r="T1684" i="1"/>
  <c r="U1684" i="1" s="1"/>
  <c r="R1684" i="1"/>
  <c r="S1684" i="1" s="1"/>
  <c r="N1684" i="1"/>
  <c r="O1684" i="1" s="1"/>
  <c r="T1683" i="1"/>
  <c r="U1683" i="1" s="1"/>
  <c r="R1683" i="1"/>
  <c r="S1683" i="1" s="1"/>
  <c r="O1683" i="1"/>
  <c r="N1683" i="1"/>
  <c r="T1682" i="1"/>
  <c r="U1682" i="1" s="1"/>
  <c r="R1682" i="1"/>
  <c r="S1682" i="1" s="1"/>
  <c r="N1682" i="1"/>
  <c r="O1682" i="1" s="1"/>
  <c r="T1681" i="1"/>
  <c r="U1681" i="1" s="1"/>
  <c r="R1681" i="1"/>
  <c r="S1681" i="1" s="1"/>
  <c r="N1681" i="1"/>
  <c r="O1681" i="1" s="1"/>
  <c r="T1680" i="1"/>
  <c r="U1680" i="1" s="1"/>
  <c r="N1680" i="1"/>
  <c r="U1679" i="1"/>
  <c r="T1679" i="1"/>
  <c r="N1679" i="1"/>
  <c r="R1679" i="1" s="1"/>
  <c r="S1679" i="1" s="1"/>
  <c r="T1678" i="1"/>
  <c r="U1678" i="1" s="1"/>
  <c r="N1678" i="1"/>
  <c r="U1677" i="1"/>
  <c r="T1677" i="1"/>
  <c r="O1677" i="1"/>
  <c r="N1677" i="1"/>
  <c r="R1677" i="1" s="1"/>
  <c r="S1677" i="1" s="1"/>
  <c r="T1676" i="1"/>
  <c r="U1676" i="1" s="1"/>
  <c r="N1676" i="1"/>
  <c r="T1675" i="1"/>
  <c r="U1675" i="1" s="1"/>
  <c r="R1675" i="1"/>
  <c r="S1675" i="1" s="1"/>
  <c r="O1675" i="1"/>
  <c r="N1675" i="1"/>
  <c r="T1674" i="1"/>
  <c r="U1674" i="1" s="1"/>
  <c r="R1674" i="1"/>
  <c r="S1674" i="1" s="1"/>
  <c r="N1674" i="1"/>
  <c r="O1674" i="1" s="1"/>
  <c r="U1673" i="1"/>
  <c r="T1673" i="1"/>
  <c r="N1673" i="1"/>
  <c r="O1673" i="1" s="1"/>
  <c r="T1672" i="1"/>
  <c r="U1672" i="1" s="1"/>
  <c r="N1672" i="1"/>
  <c r="U1671" i="1"/>
  <c r="T1671" i="1"/>
  <c r="N1671" i="1"/>
  <c r="T1670" i="1"/>
  <c r="U1670" i="1" s="1"/>
  <c r="R1670" i="1"/>
  <c r="S1670" i="1" s="1"/>
  <c r="N1670" i="1"/>
  <c r="O1670" i="1" s="1"/>
  <c r="U1669" i="1"/>
  <c r="T1669" i="1"/>
  <c r="N1669" i="1"/>
  <c r="T1668" i="1"/>
  <c r="U1668" i="1" s="1"/>
  <c r="N1668" i="1"/>
  <c r="T1667" i="1"/>
  <c r="U1667" i="1" s="1"/>
  <c r="R1667" i="1"/>
  <c r="S1667" i="1" s="1"/>
  <c r="O1667" i="1"/>
  <c r="N1667" i="1"/>
  <c r="T1666" i="1"/>
  <c r="U1666" i="1" s="1"/>
  <c r="S1666" i="1"/>
  <c r="R1666" i="1"/>
  <c r="N1666" i="1"/>
  <c r="O1666" i="1" s="1"/>
  <c r="U1665" i="1"/>
  <c r="S1665" i="1"/>
  <c r="O1665" i="1"/>
  <c r="N1665" i="1"/>
  <c r="R1665" i="1" s="1"/>
  <c r="U1664" i="1"/>
  <c r="T1664" i="1"/>
  <c r="S1664" i="1"/>
  <c r="R1664" i="1"/>
  <c r="O1664" i="1"/>
  <c r="N1664" i="1"/>
  <c r="U1663" i="1"/>
  <c r="T1663" i="1"/>
  <c r="S1663" i="1"/>
  <c r="O1663" i="1"/>
  <c r="N1663" i="1"/>
  <c r="R1663" i="1" s="1"/>
  <c r="U1662" i="1"/>
  <c r="T1662" i="1"/>
  <c r="S1662" i="1"/>
  <c r="R1662" i="1"/>
  <c r="O1662" i="1"/>
  <c r="N1662" i="1"/>
  <c r="U1661" i="1"/>
  <c r="N1661" i="1"/>
  <c r="U1660" i="1"/>
  <c r="T1660" i="1"/>
  <c r="N1660" i="1"/>
  <c r="T1659" i="1"/>
  <c r="U1659" i="1" s="1"/>
  <c r="R1659" i="1"/>
  <c r="S1659" i="1" s="1"/>
  <c r="N1659" i="1"/>
  <c r="O1659" i="1" s="1"/>
  <c r="U1658" i="1"/>
  <c r="T1658" i="1"/>
  <c r="N1658" i="1"/>
  <c r="T1657" i="1"/>
  <c r="U1657" i="1" s="1"/>
  <c r="N1657" i="1"/>
  <c r="T1656" i="1"/>
  <c r="U1656" i="1" s="1"/>
  <c r="R1656" i="1"/>
  <c r="S1656" i="1" s="1"/>
  <c r="O1656" i="1"/>
  <c r="N1656" i="1"/>
  <c r="T1655" i="1"/>
  <c r="U1655" i="1" s="1"/>
  <c r="S1655" i="1"/>
  <c r="R1655" i="1"/>
  <c r="N1655" i="1"/>
  <c r="O1655" i="1" s="1"/>
  <c r="U1654" i="1"/>
  <c r="T1654" i="1"/>
  <c r="N1654" i="1"/>
  <c r="T1653" i="1"/>
  <c r="U1653" i="1" s="1"/>
  <c r="N1653" i="1"/>
  <c r="T1652" i="1"/>
  <c r="U1652" i="1" s="1"/>
  <c r="O1652" i="1"/>
  <c r="N1652" i="1"/>
  <c r="R1652" i="1" s="1"/>
  <c r="S1652" i="1" s="1"/>
  <c r="T1651" i="1"/>
  <c r="U1651" i="1" s="1"/>
  <c r="R1651" i="1"/>
  <c r="S1651" i="1" s="1"/>
  <c r="N1651" i="1"/>
  <c r="O1651" i="1" s="1"/>
  <c r="U1650" i="1"/>
  <c r="T1650" i="1"/>
  <c r="R1650" i="1"/>
  <c r="S1650" i="1" s="1"/>
  <c r="O1650" i="1"/>
  <c r="N1650" i="1"/>
  <c r="T1649" i="1"/>
  <c r="U1649" i="1" s="1"/>
  <c r="S1649" i="1"/>
  <c r="R1649" i="1"/>
  <c r="N1649" i="1"/>
  <c r="O1649" i="1" s="1"/>
  <c r="T1648" i="1"/>
  <c r="U1648" i="1" s="1"/>
  <c r="R1648" i="1"/>
  <c r="S1648" i="1" s="1"/>
  <c r="O1648" i="1"/>
  <c r="N1648" i="1"/>
  <c r="T1647" i="1"/>
  <c r="U1647" i="1" s="1"/>
  <c r="S1647" i="1"/>
  <c r="R1647" i="1"/>
  <c r="N1647" i="1"/>
  <c r="O1647" i="1" s="1"/>
  <c r="T1646" i="1"/>
  <c r="U1646" i="1" s="1"/>
  <c r="R1646" i="1"/>
  <c r="S1646" i="1" s="1"/>
  <c r="N1646" i="1"/>
  <c r="O1646" i="1" s="1"/>
  <c r="T1645" i="1"/>
  <c r="U1645" i="1" s="1"/>
  <c r="S1645" i="1"/>
  <c r="R1645" i="1"/>
  <c r="O1645" i="1"/>
  <c r="T1644" i="1"/>
  <c r="U1644" i="1" s="1"/>
  <c r="S1644" i="1"/>
  <c r="R1644" i="1"/>
  <c r="O1644" i="1"/>
  <c r="U1643" i="1"/>
  <c r="T1643" i="1"/>
  <c r="N1643" i="1"/>
  <c r="T1642" i="1"/>
  <c r="U1642" i="1" s="1"/>
  <c r="N1642" i="1"/>
  <c r="O1642" i="1" s="1"/>
  <c r="U1641" i="1"/>
  <c r="T1641" i="1"/>
  <c r="R1641" i="1"/>
  <c r="S1641" i="1" s="1"/>
  <c r="O1641" i="1"/>
  <c r="N1641" i="1"/>
  <c r="U1640" i="1"/>
  <c r="T1640" i="1"/>
  <c r="N1640" i="1"/>
  <c r="U1639" i="1"/>
  <c r="T1639" i="1"/>
  <c r="O1639" i="1"/>
  <c r="N1639" i="1"/>
  <c r="R1639" i="1" s="1"/>
  <c r="S1639" i="1" s="1"/>
  <c r="U1638" i="1"/>
  <c r="T1638" i="1"/>
  <c r="S1638" i="1"/>
  <c r="R1638" i="1"/>
  <c r="N1638" i="1"/>
  <c r="O1638" i="1" s="1"/>
  <c r="U1637" i="1"/>
  <c r="T1637" i="1"/>
  <c r="R1637" i="1"/>
  <c r="S1637" i="1" s="1"/>
  <c r="O1637" i="1"/>
  <c r="N1637" i="1"/>
  <c r="U1636" i="1"/>
  <c r="T1636" i="1"/>
  <c r="N1636" i="1"/>
  <c r="U1635" i="1"/>
  <c r="T1635" i="1"/>
  <c r="N1635" i="1"/>
  <c r="U1634" i="1"/>
  <c r="T1634" i="1"/>
  <c r="N1634" i="1"/>
  <c r="U1633" i="1"/>
  <c r="T1633" i="1"/>
  <c r="R1633" i="1"/>
  <c r="S1633" i="1" s="1"/>
  <c r="O1633" i="1"/>
  <c r="N1633" i="1"/>
  <c r="U1632" i="1"/>
  <c r="T1632" i="1"/>
  <c r="N1632" i="1"/>
  <c r="U1631" i="1"/>
  <c r="T1631" i="1"/>
  <c r="O1631" i="1"/>
  <c r="N1631" i="1"/>
  <c r="R1631" i="1" s="1"/>
  <c r="S1631" i="1" s="1"/>
  <c r="U1630" i="1"/>
  <c r="T1630" i="1"/>
  <c r="S1630" i="1"/>
  <c r="R1630" i="1"/>
  <c r="N1630" i="1"/>
  <c r="O1630" i="1" s="1"/>
  <c r="U1629" i="1"/>
  <c r="T1629" i="1"/>
  <c r="R1629" i="1"/>
  <c r="S1629" i="1" s="1"/>
  <c r="O1629" i="1"/>
  <c r="N1629" i="1"/>
  <c r="U1628" i="1"/>
  <c r="T1628" i="1"/>
  <c r="N1628" i="1"/>
  <c r="U1627" i="1"/>
  <c r="T1627" i="1"/>
  <c r="N1627" i="1"/>
  <c r="U1626" i="1"/>
  <c r="T1626" i="1"/>
  <c r="N1626" i="1"/>
  <c r="O1626" i="1" s="1"/>
  <c r="U1625" i="1"/>
  <c r="T1625" i="1"/>
  <c r="R1625" i="1"/>
  <c r="S1625" i="1" s="1"/>
  <c r="O1625" i="1"/>
  <c r="N1625" i="1"/>
  <c r="U1624" i="1"/>
  <c r="T1624" i="1"/>
  <c r="N1624" i="1"/>
  <c r="U1623" i="1"/>
  <c r="T1623" i="1"/>
  <c r="O1623" i="1"/>
  <c r="N1623" i="1"/>
  <c r="R1623" i="1" s="1"/>
  <c r="S1623" i="1" s="1"/>
  <c r="U1622" i="1"/>
  <c r="T1622" i="1"/>
  <c r="S1622" i="1"/>
  <c r="R1622" i="1"/>
  <c r="N1622" i="1"/>
  <c r="O1622" i="1" s="1"/>
  <c r="U1621" i="1"/>
  <c r="T1621" i="1"/>
  <c r="R1621" i="1"/>
  <c r="S1621" i="1" s="1"/>
  <c r="O1621" i="1"/>
  <c r="N1621" i="1"/>
  <c r="U1620" i="1"/>
  <c r="T1620" i="1"/>
  <c r="N1620" i="1"/>
  <c r="U1619" i="1"/>
  <c r="T1619" i="1"/>
  <c r="N1619" i="1"/>
  <c r="U1618" i="1"/>
  <c r="T1618" i="1"/>
  <c r="R1618" i="1"/>
  <c r="S1618" i="1" s="1"/>
  <c r="N1618" i="1"/>
  <c r="O1618" i="1" s="1"/>
  <c r="U1617" i="1"/>
  <c r="T1617" i="1"/>
  <c r="R1617" i="1"/>
  <c r="S1617" i="1" s="1"/>
  <c r="O1617" i="1"/>
  <c r="N1617" i="1"/>
  <c r="U1616" i="1"/>
  <c r="T1616" i="1"/>
  <c r="N1616" i="1"/>
  <c r="U1615" i="1"/>
  <c r="T1615" i="1"/>
  <c r="O1615" i="1"/>
  <c r="N1615" i="1"/>
  <c r="R1615" i="1" s="1"/>
  <c r="S1615" i="1" s="1"/>
  <c r="U1614" i="1"/>
  <c r="T1614" i="1"/>
  <c r="S1614" i="1"/>
  <c r="R1614" i="1"/>
  <c r="N1614" i="1"/>
  <c r="O1614" i="1" s="1"/>
  <c r="U1613" i="1"/>
  <c r="T1613" i="1"/>
  <c r="R1613" i="1"/>
  <c r="S1613" i="1" s="1"/>
  <c r="O1613" i="1"/>
  <c r="N1613" i="1"/>
  <c r="U1612" i="1"/>
  <c r="T1612" i="1"/>
  <c r="N1612" i="1"/>
  <c r="U1611" i="1"/>
  <c r="T1611" i="1"/>
  <c r="N1611" i="1"/>
  <c r="U1610" i="1"/>
  <c r="T1610" i="1"/>
  <c r="R1610" i="1"/>
  <c r="S1610" i="1" s="1"/>
  <c r="N1610" i="1"/>
  <c r="O1610" i="1" s="1"/>
  <c r="U1609" i="1"/>
  <c r="T1609" i="1"/>
  <c r="R1609" i="1"/>
  <c r="S1609" i="1" s="1"/>
  <c r="O1609" i="1"/>
  <c r="N1609" i="1"/>
  <c r="U1608" i="1"/>
  <c r="T1608" i="1"/>
  <c r="N1608" i="1"/>
  <c r="U1607" i="1"/>
  <c r="T1607" i="1"/>
  <c r="N1607" i="1"/>
  <c r="U1606" i="1"/>
  <c r="T1606" i="1"/>
  <c r="R1606" i="1"/>
  <c r="S1606" i="1" s="1"/>
  <c r="N1606" i="1"/>
  <c r="O1606" i="1" s="1"/>
  <c r="U1605" i="1"/>
  <c r="T1605" i="1"/>
  <c r="R1605" i="1"/>
  <c r="S1605" i="1" s="1"/>
  <c r="O1605" i="1"/>
  <c r="N1605" i="1"/>
  <c r="U1604" i="1"/>
  <c r="T1604" i="1"/>
  <c r="N1604" i="1"/>
  <c r="U1603" i="1"/>
  <c r="T1603" i="1"/>
  <c r="O1603" i="1"/>
  <c r="N1603" i="1"/>
  <c r="R1603" i="1" s="1"/>
  <c r="S1603" i="1" s="1"/>
  <c r="U1602" i="1"/>
  <c r="T1602" i="1"/>
  <c r="S1602" i="1"/>
  <c r="R1602" i="1"/>
  <c r="N1602" i="1"/>
  <c r="O1602" i="1" s="1"/>
  <c r="U1601" i="1"/>
  <c r="T1601" i="1"/>
  <c r="R1601" i="1"/>
  <c r="S1601" i="1" s="1"/>
  <c r="O1601" i="1"/>
  <c r="N1601" i="1"/>
  <c r="U1600" i="1"/>
  <c r="T1600" i="1"/>
  <c r="K1600" i="1"/>
  <c r="U1599" i="1"/>
  <c r="T1599" i="1"/>
  <c r="R1599" i="1"/>
  <c r="S1599" i="1" s="1"/>
  <c r="O1599" i="1"/>
  <c r="N1599" i="1"/>
  <c r="K1599" i="1"/>
  <c r="U1598" i="1"/>
  <c r="T1598" i="1"/>
  <c r="N1598" i="1"/>
  <c r="R1598" i="1" s="1"/>
  <c r="S1598" i="1" s="1"/>
  <c r="K1598" i="1"/>
  <c r="U1597" i="1"/>
  <c r="T1597" i="1"/>
  <c r="S1597" i="1"/>
  <c r="O1597" i="1"/>
  <c r="N1597" i="1"/>
  <c r="K1597" i="1"/>
  <c r="R1597" i="1" s="1"/>
  <c r="U1596" i="1"/>
  <c r="T1596" i="1"/>
  <c r="R1596" i="1"/>
  <c r="S1596" i="1" s="1"/>
  <c r="N1596" i="1"/>
  <c r="O1596" i="1" s="1"/>
  <c r="K1596" i="1"/>
  <c r="U1595" i="1"/>
  <c r="T1595" i="1"/>
  <c r="O1595" i="1"/>
  <c r="N1595" i="1"/>
  <c r="K1595" i="1"/>
  <c r="R1595" i="1" s="1"/>
  <c r="S1595" i="1" s="1"/>
  <c r="U1594" i="1"/>
  <c r="T1594" i="1"/>
  <c r="R1594" i="1"/>
  <c r="S1594" i="1" s="1"/>
  <c r="O1594" i="1"/>
  <c r="N1594" i="1"/>
  <c r="K1594" i="1"/>
  <c r="U1593" i="1"/>
  <c r="T1593" i="1"/>
  <c r="N1593" i="1"/>
  <c r="O1593" i="1" s="1"/>
  <c r="K1593" i="1"/>
  <c r="R1593" i="1" s="1"/>
  <c r="S1593" i="1" s="1"/>
  <c r="U1592" i="1"/>
  <c r="T1592" i="1"/>
  <c r="R1592" i="1"/>
  <c r="S1592" i="1" s="1"/>
  <c r="N1592" i="1"/>
  <c r="O1592" i="1" s="1"/>
  <c r="K1592" i="1"/>
  <c r="U1591" i="1"/>
  <c r="T1591" i="1"/>
  <c r="O1591" i="1"/>
  <c r="N1591" i="1"/>
  <c r="K1591" i="1"/>
  <c r="R1591" i="1" s="1"/>
  <c r="S1591" i="1" s="1"/>
  <c r="U1590" i="1"/>
  <c r="T1590" i="1"/>
  <c r="R1590" i="1"/>
  <c r="S1590" i="1" s="1"/>
  <c r="O1590" i="1"/>
  <c r="N1590" i="1"/>
  <c r="K1590" i="1"/>
  <c r="U1589" i="1"/>
  <c r="T1589" i="1"/>
  <c r="N1589" i="1"/>
  <c r="O1589" i="1" s="1"/>
  <c r="K1589" i="1"/>
  <c r="U1588" i="1"/>
  <c r="T1588" i="1"/>
  <c r="S1588" i="1"/>
  <c r="N1588" i="1"/>
  <c r="O1588" i="1" s="1"/>
  <c r="K1588" i="1"/>
  <c r="R1588" i="1" s="1"/>
  <c r="U1587" i="1"/>
  <c r="T1587" i="1"/>
  <c r="R1587" i="1"/>
  <c r="S1587" i="1" s="1"/>
  <c r="O1587" i="1"/>
  <c r="N1587" i="1"/>
  <c r="K1587" i="1"/>
  <c r="U1586" i="1"/>
  <c r="T1586" i="1"/>
  <c r="N1586" i="1"/>
  <c r="K1586" i="1"/>
  <c r="U1585" i="1"/>
  <c r="T1585" i="1"/>
  <c r="O1585" i="1"/>
  <c r="N1585" i="1"/>
  <c r="K1585" i="1"/>
  <c r="U1584" i="1"/>
  <c r="T1584" i="1"/>
  <c r="N1584" i="1"/>
  <c r="O1584" i="1" s="1"/>
  <c r="K1584" i="1"/>
  <c r="U1583" i="1"/>
  <c r="T1583" i="1"/>
  <c r="O1583" i="1"/>
  <c r="N1583" i="1"/>
  <c r="K1583" i="1"/>
  <c r="R1583" i="1" s="1"/>
  <c r="S1583" i="1" s="1"/>
  <c r="U1582" i="1"/>
  <c r="T1582" i="1"/>
  <c r="N1582" i="1"/>
  <c r="K1582" i="1"/>
  <c r="U1581" i="1"/>
  <c r="T1581" i="1"/>
  <c r="S1581" i="1"/>
  <c r="O1581" i="1"/>
  <c r="N1581" i="1"/>
  <c r="K1581" i="1"/>
  <c r="R1581" i="1" s="1"/>
  <c r="U1580" i="1"/>
  <c r="T1580" i="1"/>
  <c r="N1580" i="1"/>
  <c r="U1579" i="1"/>
  <c r="T1579" i="1"/>
  <c r="R1579" i="1"/>
  <c r="S1579" i="1" s="1"/>
  <c r="O1579" i="1"/>
  <c r="N1579" i="1"/>
  <c r="U1578" i="1"/>
  <c r="T1578" i="1"/>
  <c r="S1578" i="1"/>
  <c r="R1578" i="1"/>
  <c r="N1578" i="1"/>
  <c r="O1578" i="1" s="1"/>
  <c r="U1577" i="1"/>
  <c r="T1577" i="1"/>
  <c r="N1577" i="1"/>
  <c r="K1577" i="1"/>
  <c r="U1576" i="1"/>
  <c r="T1576" i="1"/>
  <c r="O1576" i="1"/>
  <c r="N1576" i="1"/>
  <c r="K1576" i="1"/>
  <c r="U1575" i="1"/>
  <c r="T1575" i="1"/>
  <c r="N1575" i="1"/>
  <c r="O1575" i="1" s="1"/>
  <c r="K1575" i="1"/>
  <c r="R1575" i="1" s="1"/>
  <c r="S1575" i="1" s="1"/>
  <c r="U1574" i="1"/>
  <c r="T1574" i="1"/>
  <c r="R1574" i="1"/>
  <c r="S1574" i="1" s="1"/>
  <c r="O1574" i="1"/>
  <c r="N1574" i="1"/>
  <c r="K1574" i="1"/>
  <c r="U1573" i="1"/>
  <c r="T1573" i="1"/>
  <c r="N1573" i="1"/>
  <c r="R1573" i="1" s="1"/>
  <c r="S1573" i="1" s="1"/>
  <c r="K1573" i="1"/>
  <c r="U1572" i="1"/>
  <c r="T1572" i="1"/>
  <c r="S1572" i="1"/>
  <c r="O1572" i="1"/>
  <c r="N1572" i="1"/>
  <c r="K1572" i="1"/>
  <c r="R1572" i="1" s="1"/>
  <c r="U1571" i="1"/>
  <c r="T1571" i="1"/>
  <c r="R1571" i="1"/>
  <c r="S1571" i="1" s="1"/>
  <c r="N1571" i="1"/>
  <c r="O1571" i="1" s="1"/>
  <c r="K1571" i="1"/>
  <c r="U1570" i="1"/>
  <c r="T1570" i="1"/>
  <c r="S1570" i="1"/>
  <c r="R1570" i="1"/>
  <c r="O1570" i="1"/>
  <c r="N1570" i="1"/>
  <c r="U1569" i="1"/>
  <c r="T1569" i="1"/>
  <c r="O1569" i="1"/>
  <c r="N1569" i="1"/>
  <c r="K1569" i="1"/>
  <c r="U1568" i="1"/>
  <c r="T1568" i="1"/>
  <c r="S1568" i="1"/>
  <c r="N1568" i="1"/>
  <c r="O1568" i="1" s="1"/>
  <c r="K1568" i="1"/>
  <c r="R1568" i="1" s="1"/>
  <c r="U1567" i="1"/>
  <c r="T1567" i="1"/>
  <c r="R1567" i="1"/>
  <c r="S1567" i="1" s="1"/>
  <c r="O1567" i="1"/>
  <c r="N1567" i="1"/>
  <c r="K1567" i="1"/>
  <c r="U1566" i="1"/>
  <c r="T1566" i="1"/>
  <c r="N1566" i="1"/>
  <c r="K1566" i="1"/>
  <c r="U1565" i="1"/>
  <c r="T1565" i="1"/>
  <c r="O1565" i="1"/>
  <c r="N1565" i="1"/>
  <c r="K1565" i="1"/>
  <c r="U1564" i="1"/>
  <c r="T1564" i="1"/>
  <c r="N1564" i="1"/>
  <c r="O1564" i="1" s="1"/>
  <c r="K1564" i="1"/>
  <c r="R1564" i="1" s="1"/>
  <c r="S1564" i="1" s="1"/>
  <c r="U1563" i="1"/>
  <c r="T1563" i="1"/>
  <c r="R1563" i="1"/>
  <c r="S1563" i="1" s="1"/>
  <c r="O1563" i="1"/>
  <c r="N1563" i="1"/>
  <c r="K1563" i="1"/>
  <c r="U1562" i="1"/>
  <c r="T1562" i="1"/>
  <c r="O1562" i="1"/>
  <c r="N1562" i="1"/>
  <c r="R1562" i="1" s="1"/>
  <c r="S1562" i="1" s="1"/>
  <c r="K1562" i="1"/>
  <c r="U1561" i="1"/>
  <c r="T1561" i="1"/>
  <c r="O1561" i="1"/>
  <c r="N1561" i="1"/>
  <c r="K1561" i="1"/>
  <c r="R1561" i="1" s="1"/>
  <c r="S1561" i="1" s="1"/>
  <c r="U1560" i="1"/>
  <c r="T1560" i="1"/>
  <c r="N1560" i="1"/>
  <c r="O1560" i="1" s="1"/>
  <c r="K1560" i="1"/>
  <c r="U1559" i="1"/>
  <c r="T1559" i="1"/>
  <c r="S1559" i="1"/>
  <c r="O1559" i="1"/>
  <c r="N1559" i="1"/>
  <c r="K1559" i="1"/>
  <c r="R1559" i="1" s="1"/>
  <c r="U1558" i="1"/>
  <c r="T1558" i="1"/>
  <c r="R1558" i="1"/>
  <c r="S1558" i="1" s="1"/>
  <c r="O1558" i="1"/>
  <c r="N1558" i="1"/>
  <c r="K1558" i="1"/>
  <c r="U1557" i="1"/>
  <c r="T1557" i="1"/>
  <c r="N1557" i="1"/>
  <c r="O1557" i="1" s="1"/>
  <c r="K1557" i="1"/>
  <c r="U1556" i="1"/>
  <c r="T1556" i="1"/>
  <c r="S1556" i="1"/>
  <c r="R1556" i="1"/>
  <c r="N1556" i="1"/>
  <c r="O1556" i="1" s="1"/>
  <c r="K1556" i="1"/>
  <c r="U1555" i="1"/>
  <c r="T1555" i="1"/>
  <c r="O1555" i="1"/>
  <c r="N1555" i="1"/>
  <c r="K1555" i="1"/>
  <c r="R1555" i="1" s="1"/>
  <c r="S1555" i="1" s="1"/>
  <c r="U1554" i="1"/>
  <c r="T1554" i="1"/>
  <c r="R1554" i="1"/>
  <c r="S1554" i="1" s="1"/>
  <c r="O1554" i="1"/>
  <c r="N1554" i="1"/>
  <c r="K1554" i="1"/>
  <c r="U1553" i="1"/>
  <c r="T1553" i="1"/>
  <c r="N1553" i="1"/>
  <c r="O1553" i="1" s="1"/>
  <c r="K1553" i="1"/>
  <c r="U1552" i="1"/>
  <c r="T1552" i="1"/>
  <c r="N1552" i="1"/>
  <c r="O1552" i="1" s="1"/>
  <c r="K1552" i="1"/>
  <c r="R1552" i="1" s="1"/>
  <c r="S1552" i="1" s="1"/>
  <c r="U1551" i="1"/>
  <c r="T1551" i="1"/>
  <c r="R1551" i="1"/>
  <c r="S1551" i="1" s="1"/>
  <c r="O1551" i="1"/>
  <c r="N1551" i="1"/>
  <c r="U1550" i="1"/>
  <c r="T1550" i="1"/>
  <c r="O1550" i="1"/>
  <c r="N1550" i="1"/>
  <c r="K1550" i="1"/>
  <c r="R1550" i="1" s="1"/>
  <c r="S1550" i="1" s="1"/>
  <c r="U1549" i="1"/>
  <c r="T1549" i="1"/>
  <c r="N1549" i="1"/>
  <c r="K1549" i="1"/>
  <c r="U1548" i="1"/>
  <c r="T1548" i="1"/>
  <c r="S1548" i="1"/>
  <c r="O1548" i="1"/>
  <c r="N1548" i="1"/>
  <c r="K1548" i="1"/>
  <c r="R1548" i="1" s="1"/>
  <c r="U1547" i="1"/>
  <c r="T1547" i="1"/>
  <c r="R1547" i="1"/>
  <c r="S1547" i="1" s="1"/>
  <c r="O1547" i="1"/>
  <c r="N1547" i="1"/>
  <c r="K1547" i="1"/>
  <c r="U1546" i="1"/>
  <c r="T1546" i="1"/>
  <c r="N1546" i="1"/>
  <c r="U1545" i="1"/>
  <c r="T1545" i="1"/>
  <c r="R1545" i="1"/>
  <c r="S1545" i="1" s="1"/>
  <c r="O1545" i="1"/>
  <c r="N1545" i="1"/>
  <c r="U1544" i="1"/>
  <c r="T1544" i="1"/>
  <c r="S1544" i="1"/>
  <c r="N1544" i="1"/>
  <c r="O1544" i="1" s="1"/>
  <c r="U1543" i="1"/>
  <c r="T1543" i="1"/>
  <c r="R1543" i="1"/>
  <c r="S1543" i="1" s="1"/>
  <c r="O1543" i="1"/>
  <c r="N1543" i="1"/>
  <c r="U1542" i="1"/>
  <c r="T1542" i="1"/>
  <c r="N1542" i="1"/>
  <c r="U1541" i="1"/>
  <c r="T1541" i="1"/>
  <c r="N1541" i="1"/>
  <c r="U1540" i="1"/>
  <c r="T1540" i="1"/>
  <c r="S1540" i="1"/>
  <c r="O1540" i="1"/>
  <c r="N1540" i="1"/>
  <c r="U1539" i="1"/>
  <c r="T1539" i="1"/>
  <c r="S1539" i="1"/>
  <c r="O1539" i="1"/>
  <c r="N1539" i="1"/>
  <c r="R1539" i="1" s="1"/>
  <c r="U1538" i="1"/>
  <c r="T1538" i="1"/>
  <c r="S1538" i="1"/>
  <c r="R1538" i="1"/>
  <c r="O1538" i="1"/>
  <c r="N1538" i="1"/>
  <c r="U1537" i="1"/>
  <c r="T1537" i="1"/>
  <c r="S1537" i="1"/>
  <c r="O1537" i="1"/>
  <c r="N1537" i="1"/>
  <c r="R1537" i="1" s="1"/>
  <c r="U1536" i="1"/>
  <c r="T1536" i="1"/>
  <c r="S1536" i="1"/>
  <c r="R1536" i="1"/>
  <c r="O1536" i="1"/>
  <c r="N1536" i="1"/>
  <c r="U1535" i="1"/>
  <c r="T1535" i="1"/>
  <c r="N1535" i="1"/>
  <c r="U1534" i="1"/>
  <c r="T1534" i="1"/>
  <c r="R1534" i="1"/>
  <c r="S1534" i="1" s="1"/>
  <c r="O1534" i="1"/>
  <c r="N1534" i="1"/>
  <c r="U1533" i="1"/>
  <c r="T1533" i="1"/>
  <c r="N1533" i="1"/>
  <c r="U1532" i="1"/>
  <c r="T1532" i="1"/>
  <c r="R1532" i="1"/>
  <c r="S1532" i="1" s="1"/>
  <c r="O1532" i="1"/>
  <c r="N1532" i="1"/>
  <c r="U1531" i="1"/>
  <c r="T1531" i="1"/>
  <c r="S1531" i="1"/>
  <c r="O1531" i="1"/>
  <c r="N1531" i="1"/>
  <c r="R1531" i="1" s="1"/>
  <c r="S1530" i="1"/>
  <c r="O1530" i="1"/>
  <c r="N1530" i="1"/>
  <c r="R1530" i="1" s="1"/>
  <c r="N1529" i="1"/>
  <c r="N1528" i="1"/>
  <c r="S1527" i="1"/>
  <c r="O1527" i="1"/>
  <c r="N1527" i="1"/>
  <c r="R1527" i="1" s="1"/>
  <c r="S1526" i="1"/>
  <c r="O1526" i="1"/>
  <c r="N1526" i="1"/>
  <c r="R1526" i="1" s="1"/>
  <c r="O1525" i="1"/>
  <c r="N1525" i="1"/>
  <c r="R1525" i="1" s="1"/>
  <c r="S1525" i="1" s="1"/>
  <c r="N1524" i="1"/>
  <c r="S1523" i="1"/>
  <c r="O1523" i="1"/>
  <c r="N1523" i="1"/>
  <c r="R1523" i="1" s="1"/>
  <c r="S1522" i="1"/>
  <c r="O1522" i="1"/>
  <c r="N1522" i="1"/>
  <c r="R1522" i="1" s="1"/>
  <c r="O1521" i="1"/>
  <c r="N1521" i="1"/>
  <c r="R1521" i="1" s="1"/>
  <c r="S1521" i="1" s="1"/>
  <c r="N1520" i="1"/>
  <c r="S1519" i="1"/>
  <c r="O1519" i="1"/>
  <c r="N1519" i="1"/>
  <c r="R1519" i="1" s="1"/>
  <c r="S1518" i="1"/>
  <c r="O1518" i="1"/>
  <c r="N1518" i="1"/>
  <c r="R1518" i="1" s="1"/>
  <c r="N1517" i="1"/>
  <c r="R1517" i="1" s="1"/>
  <c r="S1517" i="1" s="1"/>
  <c r="U1516" i="1"/>
  <c r="T1516" i="1"/>
  <c r="R1516" i="1"/>
  <c r="S1516" i="1" s="1"/>
  <c r="O1516" i="1"/>
  <c r="N1516" i="1"/>
  <c r="U1515" i="1"/>
  <c r="T1515" i="1"/>
  <c r="N1515" i="1"/>
  <c r="U1514" i="1"/>
  <c r="T1514" i="1"/>
  <c r="R1514" i="1"/>
  <c r="S1514" i="1" s="1"/>
  <c r="O1514" i="1"/>
  <c r="N1514" i="1"/>
  <c r="U1513" i="1"/>
  <c r="T1513" i="1"/>
  <c r="S1513" i="1"/>
  <c r="O1513" i="1"/>
  <c r="N1513" i="1"/>
  <c r="R1513" i="1" s="1"/>
  <c r="U1512" i="1"/>
  <c r="T1512" i="1"/>
  <c r="S1512" i="1"/>
  <c r="R1512" i="1"/>
  <c r="O1512" i="1"/>
  <c r="N1512" i="1"/>
  <c r="U1511" i="1"/>
  <c r="T1511" i="1"/>
  <c r="S1511" i="1"/>
  <c r="O1511" i="1"/>
  <c r="N1511" i="1"/>
  <c r="R1511" i="1" s="1"/>
  <c r="U1510" i="1"/>
  <c r="T1510" i="1"/>
  <c r="S1510" i="1"/>
  <c r="R1510" i="1"/>
  <c r="O1510" i="1"/>
  <c r="N1510" i="1"/>
  <c r="U1509" i="1"/>
  <c r="T1509" i="1"/>
  <c r="N1509" i="1"/>
  <c r="R1509" i="1" s="1"/>
  <c r="S1509" i="1" s="1"/>
  <c r="U1508" i="1"/>
  <c r="T1508" i="1"/>
  <c r="R1508" i="1"/>
  <c r="S1508" i="1" s="1"/>
  <c r="O1508" i="1"/>
  <c r="N1508" i="1"/>
  <c r="U1507" i="1"/>
  <c r="T1507" i="1"/>
  <c r="N1507" i="1"/>
  <c r="U1506" i="1"/>
  <c r="T1506" i="1"/>
  <c r="R1506" i="1"/>
  <c r="S1506" i="1" s="1"/>
  <c r="O1506" i="1"/>
  <c r="N1506" i="1"/>
  <c r="U1505" i="1"/>
  <c r="T1505" i="1"/>
  <c r="S1505" i="1"/>
  <c r="O1505" i="1"/>
  <c r="N1505" i="1"/>
  <c r="R1505" i="1" s="1"/>
  <c r="U1504" i="1"/>
  <c r="T1504" i="1"/>
  <c r="S1504" i="1"/>
  <c r="R1504" i="1"/>
  <c r="O1504" i="1"/>
  <c r="N1504" i="1"/>
  <c r="U1503" i="1"/>
  <c r="T1503" i="1"/>
  <c r="S1503" i="1"/>
  <c r="O1503" i="1"/>
  <c r="N1503" i="1"/>
  <c r="R1503" i="1" s="1"/>
  <c r="U1502" i="1"/>
  <c r="T1502" i="1"/>
  <c r="S1502" i="1"/>
  <c r="R1502" i="1"/>
  <c r="O1502" i="1"/>
  <c r="N1502" i="1"/>
  <c r="U1501" i="1"/>
  <c r="T1501" i="1"/>
  <c r="N1501" i="1"/>
  <c r="R1501" i="1" s="1"/>
  <c r="S1501" i="1" s="1"/>
  <c r="U1500" i="1"/>
  <c r="T1500" i="1"/>
  <c r="R1500" i="1"/>
  <c r="S1500" i="1" s="1"/>
  <c r="O1500" i="1"/>
  <c r="N1500" i="1"/>
  <c r="U1499" i="1"/>
  <c r="T1499" i="1"/>
  <c r="N1499" i="1"/>
  <c r="U1498" i="1"/>
  <c r="T1498" i="1"/>
  <c r="R1498" i="1"/>
  <c r="S1498" i="1" s="1"/>
  <c r="O1498" i="1"/>
  <c r="N1498" i="1"/>
  <c r="T1497" i="1"/>
  <c r="U1497" i="1" s="1"/>
  <c r="S1497" i="1"/>
  <c r="O1497" i="1"/>
  <c r="R1497" i="1" s="1"/>
  <c r="N1497" i="1"/>
  <c r="U1496" i="1"/>
  <c r="T1496" i="1"/>
  <c r="O1496" i="1"/>
  <c r="R1496" i="1" s="1"/>
  <c r="S1496" i="1" s="1"/>
  <c r="N1496" i="1"/>
  <c r="U1495" i="1"/>
  <c r="T1495" i="1"/>
  <c r="S1495" i="1"/>
  <c r="O1495" i="1"/>
  <c r="R1495" i="1" s="1"/>
  <c r="N1495" i="1"/>
  <c r="U1494" i="1"/>
  <c r="T1494" i="1"/>
  <c r="S1494" i="1"/>
  <c r="R1494" i="1"/>
  <c r="O1494" i="1"/>
  <c r="N1494" i="1"/>
  <c r="U1493" i="1"/>
  <c r="T1493" i="1"/>
  <c r="N1493" i="1"/>
  <c r="O1493" i="1" s="1"/>
  <c r="R1493" i="1" s="1"/>
  <c r="S1493" i="1" s="1"/>
  <c r="U1492" i="1"/>
  <c r="T1492" i="1"/>
  <c r="R1492" i="1"/>
  <c r="S1492" i="1" s="1"/>
  <c r="O1492" i="1"/>
  <c r="N1492" i="1"/>
  <c r="T1491" i="1"/>
  <c r="U1491" i="1" s="1"/>
  <c r="N1491" i="1"/>
  <c r="O1491" i="1" s="1"/>
  <c r="R1491" i="1" s="1"/>
  <c r="S1491" i="1" s="1"/>
  <c r="U1490" i="1"/>
  <c r="T1490" i="1"/>
  <c r="O1490" i="1"/>
  <c r="R1490" i="1" s="1"/>
  <c r="S1490" i="1" s="1"/>
  <c r="N1490" i="1"/>
  <c r="T1489" i="1"/>
  <c r="U1489" i="1" s="1"/>
  <c r="S1489" i="1"/>
  <c r="O1489" i="1"/>
  <c r="R1489" i="1" s="1"/>
  <c r="N1489" i="1"/>
  <c r="U1488" i="1"/>
  <c r="T1488" i="1"/>
  <c r="O1488" i="1"/>
  <c r="R1488" i="1" s="1"/>
  <c r="S1488" i="1" s="1"/>
  <c r="N1488" i="1"/>
  <c r="U1487" i="1"/>
  <c r="T1487" i="1"/>
  <c r="S1487" i="1"/>
  <c r="O1487" i="1"/>
  <c r="R1487" i="1" s="1"/>
  <c r="N1487" i="1"/>
  <c r="U1486" i="1"/>
  <c r="T1486" i="1"/>
  <c r="S1486" i="1"/>
  <c r="R1486" i="1"/>
  <c r="O1486" i="1"/>
  <c r="N1486" i="1"/>
  <c r="U1485" i="1"/>
  <c r="T1485" i="1"/>
  <c r="N1485" i="1"/>
  <c r="O1485" i="1" s="1"/>
  <c r="R1485" i="1" s="1"/>
  <c r="S1485" i="1" s="1"/>
  <c r="U1484" i="1"/>
  <c r="T1484" i="1"/>
  <c r="R1484" i="1"/>
  <c r="S1484" i="1" s="1"/>
  <c r="O1484" i="1"/>
  <c r="N1484" i="1"/>
  <c r="T1483" i="1"/>
  <c r="U1483" i="1" s="1"/>
  <c r="N1483" i="1"/>
  <c r="O1483" i="1" s="1"/>
  <c r="R1483" i="1" s="1"/>
  <c r="S1483" i="1" s="1"/>
  <c r="U1482" i="1"/>
  <c r="T1482" i="1"/>
  <c r="R1482" i="1"/>
  <c r="S1482" i="1" s="1"/>
  <c r="O1482" i="1"/>
  <c r="N1482" i="1"/>
  <c r="T1481" i="1"/>
  <c r="U1481" i="1" s="1"/>
  <c r="S1481" i="1"/>
  <c r="O1481" i="1"/>
  <c r="R1481" i="1" s="1"/>
  <c r="N1481" i="1"/>
  <c r="U1480" i="1"/>
  <c r="T1480" i="1"/>
  <c r="O1480" i="1"/>
  <c r="R1480" i="1" s="1"/>
  <c r="S1480" i="1" s="1"/>
  <c r="N1480" i="1"/>
  <c r="U1479" i="1"/>
  <c r="T1479" i="1"/>
  <c r="O1479" i="1"/>
  <c r="R1479" i="1" s="1"/>
  <c r="S1479" i="1" s="1"/>
  <c r="N1479" i="1"/>
  <c r="U1478" i="1"/>
  <c r="T1478" i="1"/>
  <c r="S1478" i="1"/>
  <c r="R1478" i="1"/>
  <c r="O1478" i="1"/>
  <c r="N1478" i="1"/>
  <c r="U1477" i="1"/>
  <c r="T1477" i="1"/>
  <c r="O1477" i="1"/>
  <c r="R1477" i="1" s="1"/>
  <c r="S1477" i="1" s="1"/>
  <c r="N1477" i="1"/>
  <c r="U1476" i="1"/>
  <c r="T1476" i="1"/>
  <c r="S1476" i="1"/>
  <c r="R1476" i="1"/>
  <c r="O1476" i="1"/>
  <c r="N1476" i="1"/>
  <c r="U1475" i="1"/>
  <c r="T1475" i="1"/>
  <c r="N1475" i="1"/>
  <c r="O1475" i="1" s="1"/>
  <c r="R1475" i="1" s="1"/>
  <c r="S1475" i="1" s="1"/>
  <c r="U1474" i="1"/>
  <c r="T1474" i="1"/>
  <c r="O1474" i="1"/>
  <c r="R1474" i="1" s="1"/>
  <c r="S1474" i="1" s="1"/>
  <c r="N1474" i="1"/>
  <c r="T1473" i="1"/>
  <c r="U1473" i="1" s="1"/>
  <c r="N1473" i="1"/>
  <c r="O1473" i="1" s="1"/>
  <c r="R1473" i="1" s="1"/>
  <c r="S1473" i="1" s="1"/>
  <c r="U1472" i="1"/>
  <c r="T1472" i="1"/>
  <c r="O1472" i="1"/>
  <c r="R1472" i="1" s="1"/>
  <c r="S1472" i="1" s="1"/>
  <c r="N1472" i="1"/>
  <c r="T1471" i="1"/>
  <c r="U1471" i="1" s="1"/>
  <c r="N1471" i="1"/>
  <c r="O1471" i="1" s="1"/>
  <c r="R1471" i="1" s="1"/>
  <c r="S1471" i="1" s="1"/>
  <c r="U1470" i="1"/>
  <c r="T1470" i="1"/>
  <c r="O1470" i="1"/>
  <c r="R1470" i="1" s="1"/>
  <c r="S1470" i="1" s="1"/>
  <c r="N1470" i="1"/>
  <c r="T1469" i="1"/>
  <c r="U1469" i="1" s="1"/>
  <c r="N1469" i="1"/>
  <c r="O1469" i="1" s="1"/>
  <c r="R1469" i="1" s="1"/>
  <c r="S1469" i="1" s="1"/>
  <c r="U1468" i="1"/>
  <c r="T1468" i="1"/>
  <c r="O1468" i="1"/>
  <c r="R1468" i="1" s="1"/>
  <c r="S1468" i="1" s="1"/>
  <c r="N1468" i="1"/>
  <c r="T1467" i="1"/>
  <c r="U1467" i="1" s="1"/>
  <c r="N1467" i="1"/>
  <c r="O1467" i="1" s="1"/>
  <c r="R1467" i="1" s="1"/>
  <c r="S1467" i="1" s="1"/>
  <c r="U1466" i="1"/>
  <c r="T1466" i="1"/>
  <c r="O1466" i="1"/>
  <c r="R1466" i="1" s="1"/>
  <c r="S1466" i="1" s="1"/>
  <c r="N1466" i="1"/>
  <c r="T1465" i="1"/>
  <c r="U1465" i="1" s="1"/>
  <c r="N1465" i="1"/>
  <c r="O1465" i="1" s="1"/>
  <c r="R1465" i="1" s="1"/>
  <c r="S1465" i="1" s="1"/>
  <c r="U1464" i="1"/>
  <c r="T1464" i="1"/>
  <c r="O1464" i="1"/>
  <c r="R1464" i="1" s="1"/>
  <c r="S1464" i="1" s="1"/>
  <c r="N1464" i="1"/>
  <c r="T1463" i="1"/>
  <c r="U1463" i="1" s="1"/>
  <c r="N1463" i="1"/>
  <c r="O1463" i="1" s="1"/>
  <c r="R1463" i="1" s="1"/>
  <c r="S1463" i="1" s="1"/>
  <c r="U1462" i="1"/>
  <c r="T1462" i="1"/>
  <c r="O1462" i="1"/>
  <c r="R1462" i="1" s="1"/>
  <c r="S1462" i="1" s="1"/>
  <c r="N1462" i="1"/>
  <c r="T1461" i="1"/>
  <c r="U1461" i="1" s="1"/>
  <c r="N1461" i="1"/>
  <c r="O1461" i="1" s="1"/>
  <c r="R1461" i="1" s="1"/>
  <c r="S1461" i="1" s="1"/>
  <c r="U1460" i="1"/>
  <c r="T1460" i="1"/>
  <c r="O1460" i="1"/>
  <c r="R1460" i="1" s="1"/>
  <c r="S1460" i="1" s="1"/>
  <c r="N1460" i="1"/>
  <c r="T1459" i="1"/>
  <c r="U1459" i="1" s="1"/>
  <c r="N1459" i="1"/>
  <c r="O1459" i="1" s="1"/>
  <c r="R1459" i="1" s="1"/>
  <c r="S1459" i="1" s="1"/>
  <c r="U1458" i="1"/>
  <c r="T1458" i="1"/>
  <c r="O1458" i="1"/>
  <c r="R1458" i="1" s="1"/>
  <c r="S1458" i="1" s="1"/>
  <c r="N1458" i="1"/>
  <c r="T1457" i="1"/>
  <c r="U1457" i="1" s="1"/>
  <c r="N1457" i="1"/>
  <c r="O1457" i="1" s="1"/>
  <c r="R1457" i="1" s="1"/>
  <c r="S1457" i="1" s="1"/>
  <c r="U1456" i="1"/>
  <c r="T1456" i="1"/>
  <c r="O1456" i="1"/>
  <c r="R1456" i="1" s="1"/>
  <c r="S1456" i="1" s="1"/>
  <c r="N1456" i="1"/>
  <c r="T1455" i="1"/>
  <c r="U1455" i="1" s="1"/>
  <c r="N1455" i="1"/>
  <c r="O1455" i="1" s="1"/>
  <c r="R1455" i="1" s="1"/>
  <c r="S1455" i="1" s="1"/>
  <c r="U1454" i="1"/>
  <c r="T1454" i="1"/>
  <c r="O1454" i="1"/>
  <c r="R1454" i="1" s="1"/>
  <c r="S1454" i="1" s="1"/>
  <c r="N1454" i="1"/>
  <c r="T1453" i="1"/>
  <c r="U1453" i="1" s="1"/>
  <c r="N1453" i="1"/>
  <c r="O1453" i="1" s="1"/>
  <c r="R1453" i="1" s="1"/>
  <c r="S1453" i="1" s="1"/>
  <c r="T1452" i="1"/>
  <c r="O1452" i="1"/>
  <c r="R1452" i="1" s="1"/>
  <c r="S1452" i="1" s="1"/>
  <c r="N1452" i="1"/>
  <c r="U1451" i="1"/>
  <c r="T1451" i="1"/>
  <c r="S1451" i="1"/>
  <c r="R1451" i="1"/>
  <c r="O1451" i="1"/>
  <c r="N1451" i="1"/>
  <c r="U1450" i="1"/>
  <c r="T1450" i="1"/>
  <c r="N1450" i="1"/>
  <c r="U1449" i="1"/>
  <c r="T1449" i="1"/>
  <c r="R1449" i="1"/>
  <c r="S1449" i="1" s="1"/>
  <c r="O1449" i="1"/>
  <c r="N1449" i="1"/>
  <c r="U1448" i="1"/>
  <c r="T1448" i="1"/>
  <c r="S1448" i="1"/>
  <c r="N1448" i="1"/>
  <c r="R1448" i="1" s="1"/>
  <c r="U1447" i="1"/>
  <c r="T1447" i="1"/>
  <c r="O1447" i="1"/>
  <c r="R1447" i="1" s="1"/>
  <c r="S1447" i="1" s="1"/>
  <c r="N1447" i="1"/>
  <c r="U1446" i="1"/>
  <c r="T1446" i="1"/>
  <c r="O1446" i="1"/>
  <c r="R1446" i="1" s="1"/>
  <c r="S1446" i="1" s="1"/>
  <c r="N1446" i="1"/>
  <c r="U1445" i="1"/>
  <c r="T1445" i="1"/>
  <c r="S1445" i="1"/>
  <c r="O1445" i="1"/>
  <c r="R1445" i="1" s="1"/>
  <c r="N1445" i="1"/>
  <c r="U1444" i="1"/>
  <c r="T1444" i="1"/>
  <c r="O1444" i="1"/>
  <c r="R1444" i="1" s="1"/>
  <c r="S1444" i="1" s="1"/>
  <c r="N1444" i="1"/>
  <c r="U1443" i="1"/>
  <c r="T1443" i="1"/>
  <c r="S1443" i="1"/>
  <c r="R1443" i="1"/>
  <c r="O1443" i="1"/>
  <c r="N1443" i="1"/>
  <c r="U1442" i="1"/>
  <c r="T1442" i="1"/>
  <c r="N1442" i="1"/>
  <c r="O1442" i="1" s="1"/>
  <c r="R1442" i="1" s="1"/>
  <c r="S1442" i="1" s="1"/>
  <c r="U1441" i="1"/>
  <c r="T1441" i="1"/>
  <c r="R1441" i="1"/>
  <c r="S1441" i="1" s="1"/>
  <c r="O1441" i="1"/>
  <c r="N1441" i="1"/>
  <c r="U1440" i="1"/>
  <c r="T1440" i="1"/>
  <c r="N1440" i="1"/>
  <c r="O1440" i="1" s="1"/>
  <c r="R1440" i="1" s="1"/>
  <c r="S1440" i="1" s="1"/>
  <c r="U1439" i="1"/>
  <c r="T1439" i="1"/>
  <c r="O1439" i="1"/>
  <c r="R1439" i="1" s="1"/>
  <c r="S1439" i="1" s="1"/>
  <c r="N1439" i="1"/>
  <c r="U1438" i="1"/>
  <c r="T1438" i="1"/>
  <c r="O1438" i="1"/>
  <c r="R1438" i="1" s="1"/>
  <c r="S1438" i="1" s="1"/>
  <c r="N1438" i="1"/>
  <c r="U1437" i="1"/>
  <c r="T1437" i="1"/>
  <c r="S1437" i="1"/>
  <c r="O1437" i="1"/>
  <c r="R1437" i="1" s="1"/>
  <c r="N1437" i="1"/>
  <c r="U1436" i="1"/>
  <c r="T1436" i="1"/>
  <c r="O1436" i="1"/>
  <c r="R1436" i="1" s="1"/>
  <c r="S1436" i="1" s="1"/>
  <c r="N1436" i="1"/>
  <c r="U1435" i="1"/>
  <c r="T1435" i="1"/>
  <c r="S1435" i="1"/>
  <c r="R1435" i="1"/>
  <c r="O1435" i="1"/>
  <c r="N1435" i="1"/>
  <c r="U1434" i="1"/>
  <c r="T1434" i="1"/>
  <c r="N1434" i="1"/>
  <c r="U1433" i="1"/>
  <c r="T1433" i="1"/>
  <c r="R1433" i="1"/>
  <c r="S1433" i="1" s="1"/>
  <c r="O1433" i="1"/>
  <c r="N1433" i="1"/>
  <c r="U1432" i="1"/>
  <c r="T1432" i="1"/>
  <c r="S1432" i="1"/>
  <c r="N1432" i="1"/>
  <c r="R1432" i="1" s="1"/>
  <c r="U1431" i="1"/>
  <c r="T1431" i="1"/>
  <c r="R1431" i="1"/>
  <c r="S1431" i="1" s="1"/>
  <c r="O1431" i="1"/>
  <c r="N1431" i="1"/>
  <c r="U1430" i="1"/>
  <c r="T1430" i="1"/>
  <c r="S1430" i="1"/>
  <c r="O1430" i="1"/>
  <c r="N1430" i="1"/>
  <c r="R1430" i="1" s="1"/>
  <c r="U1429" i="1"/>
  <c r="T1429" i="1"/>
  <c r="S1429" i="1"/>
  <c r="R1429" i="1"/>
  <c r="O1429" i="1"/>
  <c r="N1429" i="1"/>
  <c r="U1428" i="1"/>
  <c r="T1428" i="1"/>
  <c r="N1428" i="1"/>
  <c r="U1427" i="1"/>
  <c r="T1427" i="1"/>
  <c r="R1427" i="1"/>
  <c r="S1427" i="1" s="1"/>
  <c r="O1427" i="1"/>
  <c r="N1427" i="1"/>
  <c r="U1426" i="1"/>
  <c r="T1426" i="1"/>
  <c r="N1426" i="1"/>
  <c r="U1425" i="1"/>
  <c r="T1425" i="1"/>
  <c r="R1425" i="1"/>
  <c r="S1425" i="1" s="1"/>
  <c r="O1425" i="1"/>
  <c r="N1425" i="1"/>
  <c r="U1424" i="1"/>
  <c r="T1424" i="1"/>
  <c r="S1424" i="1"/>
  <c r="N1424" i="1"/>
  <c r="R1424" i="1" s="1"/>
  <c r="U1423" i="1"/>
  <c r="T1423" i="1"/>
  <c r="R1423" i="1"/>
  <c r="S1423" i="1" s="1"/>
  <c r="O1423" i="1"/>
  <c r="N1423" i="1"/>
  <c r="U1422" i="1"/>
  <c r="T1422" i="1"/>
  <c r="S1422" i="1"/>
  <c r="O1422" i="1"/>
  <c r="N1422" i="1"/>
  <c r="R1422" i="1" s="1"/>
  <c r="U1421" i="1"/>
  <c r="T1421" i="1"/>
  <c r="S1421" i="1"/>
  <c r="R1421" i="1"/>
  <c r="O1421" i="1"/>
  <c r="N1421" i="1"/>
  <c r="U1420" i="1"/>
  <c r="T1420" i="1"/>
  <c r="O1420" i="1"/>
  <c r="N1420" i="1"/>
  <c r="R1420" i="1" s="1"/>
  <c r="S1420" i="1" s="1"/>
  <c r="U1419" i="1"/>
  <c r="T1419" i="1"/>
  <c r="S1419" i="1"/>
  <c r="R1419" i="1"/>
  <c r="O1419" i="1"/>
  <c r="N1419" i="1"/>
  <c r="U1418" i="1"/>
  <c r="T1418" i="1"/>
  <c r="N1418" i="1"/>
  <c r="U1417" i="1"/>
  <c r="T1417" i="1"/>
  <c r="R1417" i="1"/>
  <c r="S1417" i="1" s="1"/>
  <c r="O1417" i="1"/>
  <c r="N1417" i="1"/>
  <c r="U1416" i="1"/>
  <c r="T1416" i="1"/>
  <c r="S1416" i="1"/>
  <c r="N1416" i="1"/>
  <c r="R1416" i="1" s="1"/>
  <c r="U1415" i="1"/>
  <c r="T1415" i="1"/>
  <c r="R1415" i="1"/>
  <c r="S1415" i="1" s="1"/>
  <c r="O1415" i="1"/>
  <c r="N1415" i="1"/>
  <c r="U1414" i="1"/>
  <c r="T1414" i="1"/>
  <c r="S1414" i="1"/>
  <c r="O1414" i="1"/>
  <c r="N1414" i="1"/>
  <c r="R1414" i="1" s="1"/>
  <c r="U1413" i="1"/>
  <c r="T1413" i="1"/>
  <c r="S1413" i="1"/>
  <c r="R1413" i="1"/>
  <c r="O1413" i="1"/>
  <c r="N1413" i="1"/>
  <c r="U1412" i="1"/>
  <c r="T1412" i="1"/>
  <c r="N1412" i="1"/>
  <c r="U1411" i="1"/>
  <c r="T1411" i="1"/>
  <c r="R1411" i="1"/>
  <c r="S1411" i="1" s="1"/>
  <c r="O1411" i="1"/>
  <c r="N1411" i="1"/>
  <c r="U1410" i="1"/>
  <c r="T1410" i="1"/>
  <c r="N1410" i="1"/>
  <c r="U1409" i="1"/>
  <c r="T1409" i="1"/>
  <c r="R1409" i="1"/>
  <c r="S1409" i="1" s="1"/>
  <c r="O1409" i="1"/>
  <c r="N1409" i="1"/>
  <c r="U1408" i="1"/>
  <c r="T1408" i="1"/>
  <c r="S1408" i="1"/>
  <c r="N1408" i="1"/>
  <c r="R1408" i="1" s="1"/>
  <c r="U1407" i="1"/>
  <c r="T1407" i="1"/>
  <c r="R1407" i="1"/>
  <c r="S1407" i="1" s="1"/>
  <c r="O1407" i="1"/>
  <c r="N1407" i="1"/>
  <c r="U1406" i="1"/>
  <c r="T1406" i="1"/>
  <c r="S1406" i="1"/>
  <c r="O1406" i="1"/>
  <c r="N1406" i="1"/>
  <c r="R1406" i="1" s="1"/>
  <c r="U1405" i="1"/>
  <c r="T1405" i="1"/>
  <c r="S1405" i="1"/>
  <c r="R1405" i="1"/>
  <c r="O1405" i="1"/>
  <c r="N1405" i="1"/>
  <c r="U1404" i="1"/>
  <c r="T1404" i="1"/>
  <c r="O1404" i="1"/>
  <c r="N1404" i="1"/>
  <c r="R1404" i="1" s="1"/>
  <c r="S1404" i="1" s="1"/>
  <c r="U1403" i="1"/>
  <c r="T1403" i="1"/>
  <c r="S1403" i="1"/>
  <c r="R1403" i="1"/>
  <c r="O1403" i="1"/>
  <c r="N1403" i="1"/>
  <c r="U1402" i="1"/>
  <c r="T1402" i="1"/>
  <c r="N1402" i="1"/>
  <c r="U1401" i="1"/>
  <c r="T1401" i="1"/>
  <c r="R1401" i="1"/>
  <c r="S1401" i="1" s="1"/>
  <c r="O1401" i="1"/>
  <c r="N1401" i="1"/>
  <c r="U1400" i="1"/>
  <c r="T1400" i="1"/>
  <c r="S1400" i="1"/>
  <c r="N1400" i="1"/>
  <c r="R1400" i="1" s="1"/>
  <c r="U1399" i="1"/>
  <c r="T1399" i="1"/>
  <c r="R1399" i="1"/>
  <c r="S1399" i="1" s="1"/>
  <c r="O1399" i="1"/>
  <c r="N1399" i="1"/>
  <c r="U1398" i="1"/>
  <c r="T1398" i="1"/>
  <c r="S1398" i="1"/>
  <c r="O1398" i="1"/>
  <c r="N1398" i="1"/>
  <c r="R1398" i="1" s="1"/>
  <c r="U1397" i="1"/>
  <c r="T1397" i="1"/>
  <c r="S1397" i="1"/>
  <c r="R1397" i="1"/>
  <c r="O1397" i="1"/>
  <c r="N1397" i="1"/>
  <c r="U1396" i="1"/>
  <c r="T1396" i="1"/>
  <c r="N1396" i="1"/>
  <c r="U1395" i="1"/>
  <c r="T1395" i="1"/>
  <c r="R1395" i="1"/>
  <c r="S1395" i="1" s="1"/>
  <c r="O1395" i="1"/>
  <c r="N1395" i="1"/>
  <c r="U1394" i="1"/>
  <c r="T1394" i="1"/>
  <c r="N1394" i="1"/>
  <c r="U1393" i="1"/>
  <c r="T1393" i="1"/>
  <c r="R1393" i="1"/>
  <c r="S1393" i="1" s="1"/>
  <c r="O1393" i="1"/>
  <c r="N1393" i="1"/>
  <c r="U1392" i="1"/>
  <c r="T1392" i="1"/>
  <c r="S1392" i="1"/>
  <c r="N1392" i="1"/>
  <c r="R1392" i="1" s="1"/>
  <c r="U1391" i="1"/>
  <c r="T1391" i="1"/>
  <c r="R1391" i="1"/>
  <c r="S1391" i="1" s="1"/>
  <c r="O1391" i="1"/>
  <c r="N1391" i="1"/>
  <c r="U1390" i="1"/>
  <c r="T1390" i="1"/>
  <c r="S1390" i="1"/>
  <c r="O1390" i="1"/>
  <c r="N1390" i="1"/>
  <c r="R1390" i="1" s="1"/>
  <c r="U1389" i="1"/>
  <c r="T1389" i="1"/>
  <c r="S1389" i="1"/>
  <c r="R1389" i="1"/>
  <c r="O1389" i="1"/>
  <c r="N1389" i="1"/>
  <c r="U1388" i="1"/>
  <c r="T1388" i="1"/>
  <c r="O1388" i="1"/>
  <c r="N1388" i="1"/>
  <c r="R1388" i="1" s="1"/>
  <c r="S1388" i="1" s="1"/>
  <c r="U1387" i="1"/>
  <c r="T1387" i="1"/>
  <c r="S1387" i="1"/>
  <c r="R1387" i="1"/>
  <c r="O1387" i="1"/>
  <c r="N1387" i="1"/>
  <c r="U1386" i="1"/>
  <c r="T1386" i="1"/>
  <c r="N1386" i="1"/>
  <c r="U1385" i="1"/>
  <c r="T1385" i="1"/>
  <c r="R1385" i="1"/>
  <c r="S1385" i="1" s="1"/>
  <c r="O1385" i="1"/>
  <c r="N1385" i="1"/>
  <c r="U1384" i="1"/>
  <c r="T1384" i="1"/>
  <c r="S1384" i="1"/>
  <c r="N1384" i="1"/>
  <c r="R1384" i="1" s="1"/>
  <c r="U1383" i="1"/>
  <c r="T1383" i="1"/>
  <c r="R1383" i="1"/>
  <c r="S1383" i="1" s="1"/>
  <c r="O1383" i="1"/>
  <c r="N1383" i="1"/>
  <c r="U1382" i="1"/>
  <c r="T1382" i="1"/>
  <c r="S1382" i="1"/>
  <c r="O1382" i="1"/>
  <c r="N1382" i="1"/>
  <c r="R1382" i="1" s="1"/>
  <c r="U1381" i="1"/>
  <c r="T1381" i="1"/>
  <c r="S1381" i="1"/>
  <c r="R1381" i="1"/>
  <c r="O1381" i="1"/>
  <c r="N1381" i="1"/>
  <c r="U1380" i="1"/>
  <c r="T1380" i="1"/>
  <c r="N1380" i="1"/>
  <c r="U1379" i="1"/>
  <c r="T1379" i="1"/>
  <c r="R1379" i="1"/>
  <c r="S1379" i="1" s="1"/>
  <c r="O1379" i="1"/>
  <c r="N1379" i="1"/>
  <c r="T1378" i="1"/>
  <c r="U1378" i="1" s="1"/>
  <c r="N1378" i="1"/>
  <c r="U1377" i="1"/>
  <c r="T1377" i="1"/>
  <c r="R1377" i="1"/>
  <c r="S1377" i="1" s="1"/>
  <c r="O1377" i="1"/>
  <c r="N1377" i="1"/>
  <c r="T1376" i="1"/>
  <c r="U1376" i="1" s="1"/>
  <c r="S1376" i="1"/>
  <c r="N1376" i="1"/>
  <c r="R1376" i="1" s="1"/>
  <c r="U1375" i="1"/>
  <c r="T1375" i="1"/>
  <c r="R1375" i="1"/>
  <c r="S1375" i="1" s="1"/>
  <c r="O1375" i="1"/>
  <c r="N1375" i="1"/>
  <c r="T1374" i="1"/>
  <c r="U1374" i="1" s="1"/>
  <c r="S1374" i="1"/>
  <c r="O1374" i="1"/>
  <c r="N1374" i="1"/>
  <c r="R1374" i="1" s="1"/>
  <c r="U1373" i="1"/>
  <c r="T1373" i="1"/>
  <c r="S1373" i="1"/>
  <c r="R1373" i="1"/>
  <c r="O1373" i="1"/>
  <c r="N1373" i="1"/>
  <c r="U1372" i="1"/>
  <c r="T1372" i="1"/>
  <c r="N1372" i="1"/>
  <c r="U1371" i="1"/>
  <c r="T1371" i="1"/>
  <c r="R1371" i="1"/>
  <c r="S1371" i="1" s="1"/>
  <c r="O1371" i="1"/>
  <c r="N1371" i="1"/>
  <c r="T1370" i="1"/>
  <c r="U1370" i="1" s="1"/>
  <c r="N1370" i="1"/>
  <c r="U1369" i="1"/>
  <c r="N1369" i="1"/>
  <c r="T1368" i="1"/>
  <c r="U1368" i="1" s="1"/>
  <c r="N1368" i="1"/>
  <c r="U1367" i="1"/>
  <c r="T1367" i="1"/>
  <c r="O1367" i="1"/>
  <c r="N1367" i="1"/>
  <c r="R1367" i="1" s="1"/>
  <c r="S1367" i="1" s="1"/>
  <c r="T1366" i="1"/>
  <c r="U1366" i="1" s="1"/>
  <c r="N1366" i="1"/>
  <c r="U1365" i="1"/>
  <c r="N1365" i="1"/>
  <c r="R1365" i="1" s="1"/>
  <c r="S1365" i="1" s="1"/>
  <c r="U1364" i="1"/>
  <c r="O1364" i="1"/>
  <c r="N1364" i="1"/>
  <c r="R1364" i="1" s="1"/>
  <c r="S1364" i="1" s="1"/>
  <c r="U1363" i="1"/>
  <c r="R1363" i="1"/>
  <c r="S1363" i="1" s="1"/>
  <c r="O1363" i="1"/>
  <c r="N1363" i="1"/>
  <c r="U1362" i="1"/>
  <c r="S1362" i="1"/>
  <c r="R1362" i="1"/>
  <c r="N1362" i="1"/>
  <c r="O1362" i="1" s="1"/>
  <c r="U1361" i="1"/>
  <c r="S1361" i="1"/>
  <c r="O1361" i="1"/>
  <c r="N1361" i="1"/>
  <c r="R1361" i="1" s="1"/>
  <c r="U1360" i="1"/>
  <c r="R1360" i="1"/>
  <c r="S1360" i="1" s="1"/>
  <c r="O1360" i="1"/>
  <c r="N1360" i="1"/>
  <c r="U1359" i="1"/>
  <c r="S1359" i="1"/>
  <c r="R1359" i="1"/>
  <c r="O1359" i="1"/>
  <c r="N1359" i="1"/>
  <c r="U1358" i="1"/>
  <c r="N1358" i="1"/>
  <c r="O1358" i="1" s="1"/>
  <c r="U1357" i="1"/>
  <c r="S1357" i="1"/>
  <c r="N1357" i="1"/>
  <c r="R1357" i="1" s="1"/>
  <c r="U1356" i="1"/>
  <c r="R1356" i="1"/>
  <c r="S1356" i="1" s="1"/>
  <c r="N1356" i="1"/>
  <c r="O1356" i="1" s="1"/>
  <c r="U1355" i="1"/>
  <c r="S1355" i="1"/>
  <c r="R1355" i="1"/>
  <c r="O1355" i="1"/>
  <c r="N1355" i="1"/>
  <c r="U1354" i="1"/>
  <c r="N1354" i="1"/>
  <c r="U1353" i="1"/>
  <c r="N1353" i="1"/>
  <c r="U1352" i="1"/>
  <c r="N1352" i="1"/>
  <c r="U1351" i="1"/>
  <c r="R1351" i="1"/>
  <c r="S1351" i="1" s="1"/>
  <c r="O1351" i="1"/>
  <c r="N1351" i="1"/>
  <c r="U1350" i="1"/>
  <c r="R1350" i="1"/>
  <c r="S1350" i="1" s="1"/>
  <c r="N1350" i="1"/>
  <c r="O1350" i="1" s="1"/>
  <c r="U1349" i="1"/>
  <c r="O1349" i="1"/>
  <c r="N1349" i="1"/>
  <c r="R1349" i="1" s="1"/>
  <c r="S1349" i="1" s="1"/>
  <c r="U1348" i="1"/>
  <c r="N1348" i="1"/>
  <c r="U1347" i="1"/>
  <c r="R1347" i="1"/>
  <c r="S1347" i="1" s="1"/>
  <c r="O1347" i="1"/>
  <c r="N1347" i="1"/>
  <c r="U1346" i="1"/>
  <c r="S1346" i="1"/>
  <c r="R1346" i="1"/>
  <c r="N1346" i="1"/>
  <c r="O1346" i="1" s="1"/>
  <c r="U1345" i="1"/>
  <c r="S1345" i="1"/>
  <c r="O1345" i="1"/>
  <c r="N1345" i="1"/>
  <c r="R1345" i="1" s="1"/>
  <c r="U1344" i="1"/>
  <c r="R1344" i="1"/>
  <c r="S1344" i="1" s="1"/>
  <c r="O1344" i="1"/>
  <c r="N1344" i="1"/>
  <c r="U1343" i="1"/>
  <c r="S1343" i="1"/>
  <c r="R1343" i="1"/>
  <c r="O1343" i="1"/>
  <c r="N1343" i="1"/>
  <c r="U1342" i="1"/>
  <c r="N1342" i="1"/>
  <c r="O1342" i="1" s="1"/>
  <c r="U1341" i="1"/>
  <c r="S1341" i="1"/>
  <c r="N1341" i="1"/>
  <c r="R1341" i="1" s="1"/>
  <c r="U1340" i="1"/>
  <c r="R1340" i="1"/>
  <c r="S1340" i="1" s="1"/>
  <c r="N1340" i="1"/>
  <c r="O1340" i="1" s="1"/>
  <c r="U1339" i="1"/>
  <c r="S1339" i="1"/>
  <c r="R1339" i="1"/>
  <c r="O1339" i="1"/>
  <c r="N1339" i="1"/>
  <c r="U1338" i="1"/>
  <c r="N1338" i="1"/>
  <c r="U1337" i="1"/>
  <c r="N1337" i="1"/>
  <c r="U1336" i="1"/>
  <c r="N1336" i="1"/>
  <c r="U1335" i="1"/>
  <c r="R1335" i="1"/>
  <c r="S1335" i="1" s="1"/>
  <c r="O1335" i="1"/>
  <c r="N1335" i="1"/>
  <c r="U1334" i="1"/>
  <c r="N1334" i="1"/>
  <c r="U1333" i="1"/>
  <c r="O1333" i="1"/>
  <c r="N1333" i="1"/>
  <c r="R1333" i="1" s="1"/>
  <c r="S1333" i="1" s="1"/>
  <c r="U1332" i="1"/>
  <c r="O1332" i="1"/>
  <c r="N1332" i="1"/>
  <c r="R1332" i="1" s="1"/>
  <c r="S1332" i="1" s="1"/>
  <c r="U1331" i="1"/>
  <c r="R1331" i="1"/>
  <c r="S1331" i="1" s="1"/>
  <c r="O1331" i="1"/>
  <c r="N1331" i="1"/>
  <c r="U1330" i="1"/>
  <c r="R1330" i="1"/>
  <c r="S1330" i="1" s="1"/>
  <c r="N1330" i="1"/>
  <c r="O1330" i="1" s="1"/>
  <c r="U1329" i="1"/>
  <c r="S1329" i="1"/>
  <c r="O1329" i="1"/>
  <c r="N1329" i="1"/>
  <c r="R1329" i="1" s="1"/>
  <c r="U1328" i="1"/>
  <c r="R1328" i="1"/>
  <c r="S1328" i="1" s="1"/>
  <c r="O1328" i="1"/>
  <c r="N1328" i="1"/>
  <c r="U1327" i="1"/>
  <c r="R1327" i="1"/>
  <c r="S1327" i="1" s="1"/>
  <c r="O1327" i="1"/>
  <c r="N1327" i="1"/>
  <c r="U1326" i="1"/>
  <c r="N1326" i="1"/>
  <c r="O1326" i="1" s="1"/>
  <c r="U1325" i="1"/>
  <c r="S1325" i="1"/>
  <c r="N1325" i="1"/>
  <c r="R1325" i="1" s="1"/>
  <c r="U1324" i="1"/>
  <c r="R1324" i="1"/>
  <c r="S1324" i="1" s="1"/>
  <c r="N1324" i="1"/>
  <c r="O1324" i="1" s="1"/>
  <c r="U1323" i="1"/>
  <c r="S1323" i="1"/>
  <c r="R1323" i="1"/>
  <c r="O1323" i="1"/>
  <c r="N1323" i="1"/>
  <c r="U1322" i="1"/>
  <c r="N1322" i="1"/>
  <c r="U1321" i="1"/>
  <c r="N1321" i="1"/>
  <c r="U1320" i="1"/>
  <c r="N1320" i="1"/>
  <c r="U1319" i="1"/>
  <c r="K1319" i="1"/>
  <c r="U1318" i="1"/>
  <c r="N1318" i="1"/>
  <c r="U1317" i="1"/>
  <c r="N1317" i="1"/>
  <c r="U1316" i="1"/>
  <c r="R1316" i="1"/>
  <c r="S1316" i="1" s="1"/>
  <c r="O1316" i="1"/>
  <c r="K1316" i="1"/>
  <c r="N1316" i="1" s="1"/>
  <c r="U1315" i="1"/>
  <c r="S1315" i="1"/>
  <c r="O1315" i="1"/>
  <c r="N1315" i="1"/>
  <c r="R1315" i="1" s="1"/>
  <c r="U1314" i="1"/>
  <c r="R1314" i="1"/>
  <c r="S1314" i="1" s="1"/>
  <c r="O1314" i="1"/>
  <c r="N1314" i="1"/>
  <c r="K1314" i="1"/>
  <c r="U1313" i="1"/>
  <c r="N1313" i="1"/>
  <c r="O1313" i="1" s="1"/>
  <c r="U1312" i="1"/>
  <c r="S1312" i="1"/>
  <c r="N1312" i="1"/>
  <c r="R1312" i="1" s="1"/>
  <c r="U1311" i="1"/>
  <c r="R1311" i="1"/>
  <c r="S1311" i="1" s="1"/>
  <c r="N1311" i="1"/>
  <c r="O1311" i="1" s="1"/>
  <c r="U1310" i="1"/>
  <c r="S1310" i="1"/>
  <c r="R1310" i="1"/>
  <c r="O1310" i="1"/>
  <c r="N1310" i="1"/>
  <c r="U1309" i="1"/>
  <c r="N1309" i="1"/>
  <c r="O1309" i="1" s="1"/>
  <c r="K1309" i="1"/>
  <c r="U1308" i="1"/>
  <c r="N1308" i="1"/>
  <c r="R1308" i="1" s="1"/>
  <c r="S1308" i="1" s="1"/>
  <c r="U1307" i="1"/>
  <c r="R1307" i="1"/>
  <c r="S1307" i="1" s="1"/>
  <c r="O1307" i="1"/>
  <c r="K1307" i="1"/>
  <c r="N1307" i="1" s="1"/>
  <c r="U1306" i="1"/>
  <c r="S1306" i="1"/>
  <c r="O1306" i="1"/>
  <c r="N1306" i="1"/>
  <c r="R1306" i="1" s="1"/>
  <c r="U1305" i="1"/>
  <c r="R1305" i="1"/>
  <c r="S1305" i="1" s="1"/>
  <c r="O1305" i="1"/>
  <c r="N1305" i="1"/>
  <c r="K1305" i="1"/>
  <c r="U1304" i="1"/>
  <c r="K1304" i="1"/>
  <c r="U1303" i="1"/>
  <c r="N1303" i="1"/>
  <c r="K1303" i="1"/>
  <c r="U1302" i="1"/>
  <c r="N1302" i="1"/>
  <c r="O1302" i="1" s="1"/>
  <c r="U1301" i="1"/>
  <c r="O1301" i="1"/>
  <c r="N1301" i="1"/>
  <c r="R1301" i="1" s="1"/>
  <c r="S1301" i="1" s="1"/>
  <c r="U1300" i="1"/>
  <c r="O1300" i="1"/>
  <c r="N1300" i="1"/>
  <c r="R1300" i="1" s="1"/>
  <c r="S1300" i="1" s="1"/>
  <c r="U1299" i="1"/>
  <c r="R1299" i="1"/>
  <c r="S1299" i="1" s="1"/>
  <c r="O1299" i="1"/>
  <c r="N1299" i="1"/>
  <c r="U1298" i="1"/>
  <c r="R1298" i="1"/>
  <c r="S1298" i="1" s="1"/>
  <c r="N1298" i="1"/>
  <c r="O1298" i="1" s="1"/>
  <c r="U1297" i="1"/>
  <c r="S1297" i="1"/>
  <c r="O1297" i="1"/>
  <c r="N1297" i="1"/>
  <c r="R1297" i="1" s="1"/>
  <c r="U1296" i="1"/>
  <c r="R1296" i="1"/>
  <c r="S1296" i="1" s="1"/>
  <c r="O1296" i="1"/>
  <c r="N1296" i="1"/>
  <c r="U1295" i="1"/>
  <c r="R1295" i="1"/>
  <c r="S1295" i="1" s="1"/>
  <c r="K1295" i="1"/>
  <c r="N1295" i="1" s="1"/>
  <c r="O1295" i="1" s="1"/>
  <c r="U1294" i="1"/>
  <c r="S1294" i="1"/>
  <c r="N1294" i="1"/>
  <c r="R1294" i="1" s="1"/>
  <c r="U1293" i="1"/>
  <c r="R1293" i="1"/>
  <c r="S1293" i="1" s="1"/>
  <c r="N1293" i="1"/>
  <c r="O1293" i="1" s="1"/>
  <c r="K1293" i="1"/>
  <c r="U1292" i="1"/>
  <c r="K1292" i="1"/>
  <c r="U1291" i="1"/>
  <c r="O1291" i="1"/>
  <c r="N1291" i="1"/>
  <c r="R1291" i="1" s="1"/>
  <c r="S1291" i="1" s="1"/>
  <c r="U1290" i="1"/>
  <c r="R1290" i="1"/>
  <c r="S1290" i="1" s="1"/>
  <c r="O1290" i="1"/>
  <c r="K1290" i="1"/>
  <c r="N1290" i="1" s="1"/>
  <c r="U1289" i="1"/>
  <c r="K1289" i="1"/>
  <c r="U1288" i="1"/>
  <c r="K1288" i="1"/>
  <c r="U1287" i="1"/>
  <c r="N1287" i="1"/>
  <c r="U1286" i="1"/>
  <c r="N1286" i="1"/>
  <c r="U1285" i="1"/>
  <c r="R1285" i="1"/>
  <c r="S1285" i="1" s="1"/>
  <c r="O1285" i="1"/>
  <c r="N1285" i="1"/>
  <c r="U1284" i="1"/>
  <c r="N1284" i="1"/>
  <c r="U1283" i="1"/>
  <c r="N1283" i="1"/>
  <c r="O1283" i="1" s="1"/>
  <c r="K1283" i="1"/>
  <c r="U1282" i="1"/>
  <c r="R1282" i="1"/>
  <c r="S1282" i="1" s="1"/>
  <c r="K1282" i="1"/>
  <c r="N1282" i="1" s="1"/>
  <c r="O1282" i="1" s="1"/>
  <c r="U1281" i="1"/>
  <c r="S1281" i="1"/>
  <c r="N1281" i="1"/>
  <c r="R1281" i="1" s="1"/>
  <c r="U1280" i="1"/>
  <c r="R1280" i="1"/>
  <c r="S1280" i="1" s="1"/>
  <c r="N1280" i="1"/>
  <c r="O1280" i="1" s="1"/>
  <c r="K1280" i="1"/>
  <c r="U1279" i="1"/>
  <c r="N1279" i="1"/>
  <c r="U1278" i="1"/>
  <c r="K1278" i="1"/>
  <c r="U1277" i="1"/>
  <c r="R1277" i="1"/>
  <c r="S1277" i="1" s="1"/>
  <c r="O1277" i="1"/>
  <c r="N1277" i="1"/>
  <c r="U1276" i="1"/>
  <c r="K1276" i="1"/>
  <c r="N1276" i="1" s="1"/>
  <c r="U1275" i="1"/>
  <c r="R1275" i="1"/>
  <c r="S1275" i="1" s="1"/>
  <c r="N1275" i="1"/>
  <c r="O1275" i="1" s="1"/>
  <c r="K1275" i="1"/>
  <c r="U1274" i="1"/>
  <c r="N1274" i="1"/>
  <c r="O1274" i="1" s="1"/>
  <c r="K1274" i="1"/>
  <c r="U1273" i="1"/>
  <c r="O1273" i="1"/>
  <c r="N1273" i="1"/>
  <c r="R1273" i="1" s="1"/>
  <c r="S1273" i="1" s="1"/>
  <c r="K1273" i="1"/>
  <c r="U1272" i="1"/>
  <c r="S1272" i="1"/>
  <c r="R1272" i="1"/>
  <c r="K1272" i="1"/>
  <c r="N1272" i="1" s="1"/>
  <c r="O1272" i="1" s="1"/>
  <c r="U1271" i="1"/>
  <c r="R1271" i="1"/>
  <c r="S1271" i="1" s="1"/>
  <c r="N1271" i="1"/>
  <c r="O1271" i="1" s="1"/>
  <c r="K1271" i="1"/>
  <c r="U1270" i="1"/>
  <c r="N1270" i="1"/>
  <c r="U1269" i="1"/>
  <c r="N1269" i="1"/>
  <c r="U1268" i="1"/>
  <c r="N1268" i="1"/>
  <c r="K1268" i="1"/>
  <c r="U1267" i="1"/>
  <c r="N1267" i="1"/>
  <c r="K1267" i="1"/>
  <c r="U1266" i="1"/>
  <c r="R1266" i="1"/>
  <c r="S1266" i="1" s="1"/>
  <c r="O1266" i="1"/>
  <c r="N1266" i="1"/>
  <c r="K1266" i="1"/>
  <c r="U1265" i="1"/>
  <c r="K1265" i="1"/>
  <c r="U1264" i="1"/>
  <c r="N1264" i="1"/>
  <c r="K1264" i="1"/>
  <c r="U1263" i="1"/>
  <c r="N1263" i="1"/>
  <c r="U1262" i="1"/>
  <c r="O1262" i="1"/>
  <c r="N1262" i="1"/>
  <c r="R1262" i="1" s="1"/>
  <c r="S1262" i="1" s="1"/>
  <c r="U1261" i="1"/>
  <c r="O1261" i="1"/>
  <c r="N1261" i="1"/>
  <c r="R1261" i="1" s="1"/>
  <c r="S1261" i="1" s="1"/>
  <c r="U1260" i="1"/>
  <c r="R1260" i="1"/>
  <c r="S1260" i="1" s="1"/>
  <c r="O1260" i="1"/>
  <c r="K1260" i="1"/>
  <c r="N1260" i="1" s="1"/>
  <c r="U1254" i="1"/>
  <c r="S1254" i="1"/>
  <c r="R1254" i="1"/>
  <c r="O1254" i="1"/>
  <c r="U1253" i="1"/>
  <c r="S1253" i="1"/>
  <c r="R1253" i="1"/>
  <c r="O1253" i="1"/>
  <c r="U1252" i="1"/>
  <c r="S1252" i="1"/>
  <c r="R1252" i="1"/>
  <c r="O1252" i="1"/>
  <c r="U1251" i="1"/>
  <c r="S1251" i="1"/>
  <c r="R1251" i="1"/>
  <c r="O1251" i="1"/>
  <c r="U1250" i="1"/>
  <c r="S1250" i="1"/>
  <c r="R1250" i="1"/>
  <c r="O1250" i="1"/>
  <c r="U1249" i="1"/>
  <c r="S1249" i="1"/>
  <c r="O1249" i="1"/>
  <c r="N1249" i="1"/>
  <c r="R1249" i="1" s="1"/>
  <c r="U1248" i="1"/>
  <c r="R1248" i="1"/>
  <c r="S1248" i="1" s="1"/>
  <c r="O1248" i="1"/>
  <c r="N1248" i="1"/>
  <c r="U1247" i="1"/>
  <c r="S1247" i="1"/>
  <c r="R1247" i="1"/>
  <c r="O1247" i="1"/>
  <c r="N1247" i="1"/>
  <c r="U1246" i="1"/>
  <c r="N1246" i="1"/>
  <c r="O1246" i="1" s="1"/>
  <c r="U1245" i="1"/>
  <c r="S1245" i="1"/>
  <c r="N1245" i="1"/>
  <c r="R1245" i="1" s="1"/>
  <c r="U1244" i="1"/>
  <c r="R1244" i="1"/>
  <c r="S1244" i="1" s="1"/>
  <c r="N1244" i="1"/>
  <c r="O1244" i="1" s="1"/>
  <c r="U1243" i="1"/>
  <c r="S1243" i="1"/>
  <c r="R1243" i="1"/>
  <c r="O1243" i="1"/>
  <c r="N1243" i="1"/>
  <c r="U1242" i="1"/>
  <c r="N1242" i="1"/>
  <c r="U1241" i="1"/>
  <c r="N1241" i="1"/>
  <c r="U1240" i="1"/>
  <c r="N1240" i="1"/>
  <c r="U1239" i="1"/>
  <c r="R1239" i="1"/>
  <c r="S1239" i="1" s="1"/>
  <c r="O1239" i="1"/>
  <c r="N1239" i="1"/>
  <c r="U1238" i="1"/>
  <c r="R1238" i="1"/>
  <c r="S1238" i="1" s="1"/>
  <c r="N1238" i="1"/>
  <c r="O1238" i="1" s="1"/>
  <c r="U1237" i="1"/>
  <c r="O1237" i="1"/>
  <c r="N1237" i="1"/>
  <c r="R1237" i="1" s="1"/>
  <c r="S1237" i="1" s="1"/>
  <c r="U1236" i="1"/>
  <c r="N1236" i="1"/>
  <c r="U1235" i="1"/>
  <c r="R1235" i="1"/>
  <c r="S1235" i="1" s="1"/>
  <c r="O1235" i="1"/>
  <c r="N1235" i="1"/>
  <c r="U1234" i="1"/>
  <c r="S1234" i="1"/>
  <c r="R1234" i="1"/>
  <c r="N1234" i="1"/>
  <c r="O1234" i="1" s="1"/>
  <c r="U1233" i="1"/>
  <c r="S1233" i="1"/>
  <c r="O1233" i="1"/>
  <c r="N1233" i="1"/>
  <c r="R1233" i="1" s="1"/>
  <c r="U1232" i="1"/>
  <c r="R1232" i="1"/>
  <c r="S1232" i="1" s="1"/>
  <c r="O1232" i="1"/>
  <c r="N1232" i="1"/>
  <c r="U1231" i="1"/>
  <c r="S1231" i="1"/>
  <c r="R1231" i="1"/>
  <c r="O1231" i="1"/>
  <c r="N1231" i="1"/>
  <c r="U1230" i="1"/>
  <c r="N1230" i="1"/>
  <c r="O1230" i="1" s="1"/>
  <c r="U1229" i="1"/>
  <c r="S1229" i="1"/>
  <c r="N1229" i="1"/>
  <c r="R1229" i="1" s="1"/>
  <c r="U1228" i="1"/>
  <c r="R1228" i="1"/>
  <c r="S1228" i="1" s="1"/>
  <c r="N1228" i="1"/>
  <c r="O1228" i="1" s="1"/>
  <c r="U1227" i="1"/>
  <c r="N1227" i="1"/>
  <c r="U1226" i="1"/>
  <c r="N1226" i="1"/>
  <c r="U1225" i="1"/>
  <c r="R1225" i="1"/>
  <c r="S1225" i="1" s="1"/>
  <c r="O1225" i="1"/>
  <c r="N1225" i="1"/>
  <c r="U1224" i="1"/>
  <c r="S1224" i="1"/>
  <c r="R1224" i="1"/>
  <c r="N1224" i="1"/>
  <c r="O1224" i="1" s="1"/>
  <c r="U1223" i="1"/>
  <c r="N1223" i="1"/>
  <c r="U1222" i="1"/>
  <c r="O1222" i="1"/>
  <c r="N1222" i="1"/>
  <c r="R1222" i="1" s="1"/>
  <c r="S1222" i="1" s="1"/>
  <c r="U1221" i="1"/>
  <c r="R1221" i="1"/>
  <c r="S1221" i="1" s="1"/>
  <c r="O1221" i="1"/>
  <c r="N1221" i="1"/>
  <c r="U1220" i="1"/>
  <c r="S1220" i="1"/>
  <c r="R1220" i="1"/>
  <c r="N1220" i="1"/>
  <c r="O1220" i="1" s="1"/>
  <c r="U1219" i="1"/>
  <c r="N1219" i="1"/>
  <c r="U1218" i="1"/>
  <c r="N1218" i="1"/>
  <c r="U1217" i="1"/>
  <c r="R1217" i="1"/>
  <c r="S1217" i="1" s="1"/>
  <c r="O1217" i="1"/>
  <c r="N1217" i="1"/>
  <c r="U1216" i="1"/>
  <c r="S1216" i="1"/>
  <c r="R1216" i="1"/>
  <c r="N1216" i="1"/>
  <c r="O1216" i="1" s="1"/>
  <c r="U1215" i="1"/>
  <c r="N1215" i="1"/>
  <c r="U1214" i="1"/>
  <c r="O1214" i="1"/>
  <c r="N1214" i="1"/>
  <c r="R1214" i="1" s="1"/>
  <c r="S1214" i="1" s="1"/>
  <c r="U1213" i="1"/>
  <c r="R1213" i="1"/>
  <c r="S1213" i="1" s="1"/>
  <c r="O1213" i="1"/>
  <c r="N1213" i="1"/>
  <c r="U1212" i="1"/>
  <c r="S1212" i="1"/>
  <c r="R1212" i="1"/>
  <c r="N1212" i="1"/>
  <c r="O1212" i="1" s="1"/>
  <c r="U1211" i="1"/>
  <c r="N1211" i="1"/>
  <c r="U1210" i="1"/>
  <c r="N1210" i="1"/>
  <c r="U1209" i="1"/>
  <c r="R1209" i="1"/>
  <c r="S1209" i="1" s="1"/>
  <c r="O1209" i="1"/>
  <c r="N1209" i="1"/>
  <c r="U1208" i="1"/>
  <c r="S1208" i="1"/>
  <c r="R1208" i="1"/>
  <c r="N1208" i="1"/>
  <c r="O1208" i="1" s="1"/>
  <c r="U1207" i="1"/>
  <c r="N1207" i="1"/>
  <c r="U1206" i="1"/>
  <c r="O1206" i="1"/>
  <c r="N1206" i="1"/>
  <c r="R1206" i="1" s="1"/>
  <c r="S1206" i="1" s="1"/>
  <c r="U1205" i="1"/>
  <c r="R1205" i="1"/>
  <c r="S1205" i="1" s="1"/>
  <c r="O1205" i="1"/>
  <c r="N1205" i="1"/>
  <c r="U1204" i="1"/>
  <c r="S1204" i="1"/>
  <c r="R1204" i="1"/>
  <c r="N1204" i="1"/>
  <c r="O1204" i="1" s="1"/>
  <c r="U1203" i="1"/>
  <c r="N1203" i="1"/>
  <c r="U1202" i="1"/>
  <c r="N1202" i="1"/>
  <c r="U1201" i="1"/>
  <c r="R1201" i="1"/>
  <c r="S1201" i="1" s="1"/>
  <c r="O1201" i="1"/>
  <c r="N1201" i="1"/>
  <c r="U1200" i="1"/>
  <c r="S1200" i="1"/>
  <c r="R1200" i="1"/>
  <c r="N1200" i="1"/>
  <c r="O1200" i="1" s="1"/>
  <c r="U1199" i="1"/>
  <c r="N1199" i="1"/>
  <c r="U1192" i="1"/>
  <c r="O1192" i="1"/>
  <c r="N1192" i="1"/>
  <c r="R1192" i="1" s="1"/>
  <c r="S1192" i="1" s="1"/>
  <c r="U1191" i="1"/>
  <c r="R1191" i="1"/>
  <c r="S1191" i="1" s="1"/>
  <c r="O1191" i="1"/>
  <c r="N1191" i="1"/>
  <c r="U1190" i="1"/>
  <c r="S1190" i="1"/>
  <c r="R1190" i="1"/>
  <c r="N1190" i="1"/>
  <c r="O1190" i="1" s="1"/>
  <c r="U1189" i="1"/>
  <c r="N1189" i="1"/>
  <c r="U1188" i="1"/>
  <c r="N1188" i="1"/>
  <c r="U1187" i="1"/>
  <c r="R1187" i="1"/>
  <c r="S1187" i="1" s="1"/>
  <c r="O1187" i="1"/>
  <c r="N1187" i="1"/>
  <c r="U1186" i="1"/>
  <c r="S1186" i="1"/>
  <c r="R1186" i="1"/>
  <c r="N1186" i="1"/>
  <c r="O1186" i="1" s="1"/>
  <c r="U1185" i="1"/>
  <c r="N1185" i="1"/>
  <c r="U1184" i="1"/>
  <c r="O1184" i="1"/>
  <c r="N1184" i="1"/>
  <c r="R1184" i="1" s="1"/>
  <c r="S1184" i="1" s="1"/>
  <c r="U1183" i="1"/>
  <c r="R1183" i="1"/>
  <c r="S1183" i="1" s="1"/>
  <c r="O1183" i="1"/>
  <c r="N1183" i="1"/>
  <c r="N1182" i="1"/>
  <c r="O1182" i="1" s="1"/>
  <c r="K1182" i="1"/>
  <c r="R1181" i="1"/>
  <c r="S1181" i="1" s="1"/>
  <c r="N1181" i="1"/>
  <c r="O1181" i="1" s="1"/>
  <c r="U1180" i="1"/>
  <c r="T1180" i="1"/>
  <c r="O1180" i="1"/>
  <c r="N1180" i="1"/>
  <c r="R1180" i="1" s="1"/>
  <c r="S1180" i="1" s="1"/>
  <c r="U1179" i="1"/>
  <c r="T1179" i="1"/>
  <c r="S1179" i="1"/>
  <c r="R1179" i="1"/>
  <c r="N1179" i="1"/>
  <c r="O1179" i="1" s="1"/>
  <c r="K1179" i="1"/>
  <c r="U1178" i="1"/>
  <c r="T1178" i="1"/>
  <c r="R1178" i="1"/>
  <c r="S1178" i="1" s="1"/>
  <c r="O1178" i="1"/>
  <c r="N1178" i="1"/>
  <c r="K1178" i="1"/>
  <c r="U1177" i="1"/>
  <c r="T1177" i="1"/>
  <c r="O1177" i="1"/>
  <c r="N1177" i="1"/>
  <c r="R1177" i="1" s="1"/>
  <c r="S1177" i="1" s="1"/>
  <c r="K1177" i="1"/>
  <c r="U1176" i="1"/>
  <c r="T1176" i="1"/>
  <c r="N1176" i="1"/>
  <c r="O1176" i="1" s="1"/>
  <c r="K1176" i="1"/>
  <c r="U1175" i="1"/>
  <c r="R1175" i="1"/>
  <c r="S1175" i="1" s="1"/>
  <c r="O1175" i="1"/>
  <c r="N1175" i="1"/>
  <c r="U1174" i="1"/>
  <c r="S1174" i="1"/>
  <c r="R1174" i="1"/>
  <c r="N1174" i="1"/>
  <c r="O1174" i="1" s="1"/>
  <c r="U1173" i="1"/>
  <c r="N1173" i="1"/>
  <c r="U1172" i="1"/>
  <c r="O1172" i="1"/>
  <c r="N1172" i="1"/>
  <c r="R1172" i="1" s="1"/>
  <c r="S1172" i="1" s="1"/>
  <c r="U1171" i="1"/>
  <c r="R1171" i="1"/>
  <c r="S1171" i="1" s="1"/>
  <c r="O1171" i="1"/>
  <c r="N1171" i="1"/>
  <c r="U1170" i="1"/>
  <c r="R1170" i="1"/>
  <c r="S1170" i="1" s="1"/>
  <c r="N1170" i="1"/>
  <c r="O1170" i="1" s="1"/>
  <c r="U1169" i="1"/>
  <c r="N1169" i="1"/>
  <c r="U1168" i="1"/>
  <c r="O1168" i="1"/>
  <c r="N1168" i="1"/>
  <c r="R1168" i="1" s="1"/>
  <c r="S1168" i="1" s="1"/>
  <c r="U1167" i="1"/>
  <c r="R1167" i="1"/>
  <c r="S1167" i="1" s="1"/>
  <c r="O1167" i="1"/>
  <c r="N1167" i="1"/>
  <c r="U1166" i="1"/>
  <c r="S1166" i="1"/>
  <c r="R1166" i="1"/>
  <c r="N1166" i="1"/>
  <c r="O1166" i="1" s="1"/>
  <c r="U1165" i="1"/>
  <c r="T1165" i="1"/>
  <c r="O1165" i="1"/>
  <c r="N1165" i="1"/>
  <c r="R1165" i="1" s="1"/>
  <c r="S1165" i="1" s="1"/>
  <c r="T1164" i="1"/>
  <c r="U1164" i="1" s="1"/>
  <c r="S1164" i="1"/>
  <c r="R1164" i="1"/>
  <c r="N1164" i="1"/>
  <c r="O1164" i="1" s="1"/>
  <c r="U1163" i="1"/>
  <c r="T1163" i="1"/>
  <c r="O1163" i="1"/>
  <c r="N1163" i="1"/>
  <c r="R1163" i="1" s="1"/>
  <c r="S1163" i="1" s="1"/>
  <c r="T1162" i="1"/>
  <c r="U1162" i="1" s="1"/>
  <c r="S1162" i="1"/>
  <c r="R1162" i="1"/>
  <c r="N1162" i="1"/>
  <c r="O1162" i="1" s="1"/>
  <c r="U1161" i="1"/>
  <c r="T1161" i="1"/>
  <c r="O1161" i="1"/>
  <c r="N1161" i="1"/>
  <c r="R1161" i="1" s="1"/>
  <c r="S1161" i="1" s="1"/>
  <c r="T1160" i="1"/>
  <c r="U1160" i="1" s="1"/>
  <c r="S1160" i="1"/>
  <c r="R1160" i="1"/>
  <c r="N1160" i="1"/>
  <c r="O1160" i="1" s="1"/>
  <c r="U1159" i="1"/>
  <c r="T1159" i="1"/>
  <c r="O1159" i="1"/>
  <c r="N1159" i="1"/>
  <c r="R1159" i="1" s="1"/>
  <c r="S1159" i="1" s="1"/>
  <c r="T1158" i="1"/>
  <c r="U1158" i="1" s="1"/>
  <c r="S1158" i="1"/>
  <c r="R1158" i="1"/>
  <c r="N1158" i="1"/>
  <c r="O1158" i="1" s="1"/>
  <c r="U1157" i="1"/>
  <c r="T1157" i="1"/>
  <c r="O1157" i="1"/>
  <c r="N1157" i="1"/>
  <c r="R1157" i="1" s="1"/>
  <c r="S1157" i="1" s="1"/>
  <c r="T1156" i="1"/>
  <c r="U1156" i="1" s="1"/>
  <c r="S1156" i="1"/>
  <c r="R1156" i="1"/>
  <c r="N1156" i="1"/>
  <c r="O1156" i="1" s="1"/>
  <c r="U1155" i="1"/>
  <c r="T1155" i="1"/>
  <c r="O1155" i="1"/>
  <c r="N1155" i="1"/>
  <c r="R1155" i="1" s="1"/>
  <c r="S1155" i="1" s="1"/>
  <c r="T1154" i="1"/>
  <c r="U1154" i="1" s="1"/>
  <c r="S1154" i="1"/>
  <c r="R1154" i="1"/>
  <c r="N1154" i="1"/>
  <c r="O1154" i="1" s="1"/>
  <c r="U1153" i="1"/>
  <c r="T1153" i="1"/>
  <c r="O1153" i="1"/>
  <c r="N1153" i="1"/>
  <c r="R1153" i="1" s="1"/>
  <c r="S1153" i="1" s="1"/>
  <c r="T1152" i="1"/>
  <c r="U1152" i="1" s="1"/>
  <c r="S1152" i="1"/>
  <c r="R1152" i="1"/>
  <c r="N1152" i="1"/>
  <c r="O1152" i="1" s="1"/>
  <c r="U1151" i="1"/>
  <c r="T1151" i="1"/>
  <c r="O1151" i="1"/>
  <c r="N1151" i="1"/>
  <c r="R1151" i="1" s="1"/>
  <c r="S1151" i="1" s="1"/>
  <c r="T1150" i="1"/>
  <c r="U1150" i="1" s="1"/>
  <c r="S1150" i="1"/>
  <c r="R1150" i="1"/>
  <c r="N1150" i="1"/>
  <c r="O1150" i="1" s="1"/>
  <c r="U1149" i="1"/>
  <c r="N1149" i="1"/>
  <c r="U1148" i="1"/>
  <c r="O1148" i="1"/>
  <c r="N1148" i="1"/>
  <c r="R1148" i="1" s="1"/>
  <c r="S1148" i="1" s="1"/>
  <c r="U1147" i="1"/>
  <c r="R1147" i="1"/>
  <c r="S1147" i="1" s="1"/>
  <c r="O1147" i="1"/>
  <c r="N1147" i="1"/>
  <c r="U1146" i="1"/>
  <c r="R1146" i="1"/>
  <c r="S1146" i="1" s="1"/>
  <c r="N1146" i="1"/>
  <c r="O1146" i="1" s="1"/>
  <c r="U1145" i="1"/>
  <c r="N1145" i="1"/>
  <c r="U1144" i="1"/>
  <c r="N1144" i="1"/>
  <c r="R1144" i="1" s="1"/>
  <c r="S1144" i="1" s="1"/>
  <c r="U1143" i="1"/>
  <c r="R1143" i="1"/>
  <c r="S1143" i="1" s="1"/>
  <c r="O1143" i="1"/>
  <c r="N1143" i="1"/>
  <c r="U1142" i="1"/>
  <c r="S1142" i="1"/>
  <c r="R1142" i="1"/>
  <c r="N1142" i="1"/>
  <c r="O1142" i="1" s="1"/>
  <c r="U1141" i="1"/>
  <c r="N1141" i="1"/>
  <c r="U1140" i="1"/>
  <c r="N1140" i="1"/>
  <c r="U1139" i="1"/>
  <c r="R1139" i="1"/>
  <c r="S1139" i="1" s="1"/>
  <c r="O1139" i="1"/>
  <c r="N1139" i="1"/>
  <c r="U1138" i="1"/>
  <c r="R1138" i="1"/>
  <c r="S1138" i="1" s="1"/>
  <c r="N1138" i="1"/>
  <c r="O1138" i="1" s="1"/>
  <c r="U1137" i="1"/>
  <c r="N1137" i="1"/>
  <c r="U1136" i="1"/>
  <c r="N1136" i="1"/>
  <c r="R1136" i="1" s="1"/>
  <c r="S1136" i="1" s="1"/>
  <c r="U1135" i="1"/>
  <c r="R1135" i="1"/>
  <c r="S1135" i="1" s="1"/>
  <c r="O1135" i="1"/>
  <c r="N1135" i="1"/>
  <c r="U1134" i="1"/>
  <c r="S1134" i="1"/>
  <c r="R1134" i="1"/>
  <c r="N1134" i="1"/>
  <c r="O1134" i="1" s="1"/>
  <c r="U1133" i="1"/>
  <c r="N1133" i="1"/>
  <c r="U1132" i="1"/>
  <c r="O1132" i="1"/>
  <c r="N1132" i="1"/>
  <c r="R1132" i="1" s="1"/>
  <c r="S1132" i="1" s="1"/>
  <c r="U1131" i="1"/>
  <c r="R1131" i="1"/>
  <c r="S1131" i="1" s="1"/>
  <c r="O1131" i="1"/>
  <c r="N1131" i="1"/>
  <c r="U1130" i="1"/>
  <c r="R1130" i="1"/>
  <c r="S1130" i="1" s="1"/>
  <c r="N1130" i="1"/>
  <c r="O1130" i="1" s="1"/>
  <c r="U1129" i="1"/>
  <c r="N1129" i="1"/>
  <c r="U1128" i="1"/>
  <c r="N1128" i="1"/>
  <c r="R1128" i="1" s="1"/>
  <c r="S1128" i="1" s="1"/>
  <c r="U1127" i="1"/>
  <c r="R1127" i="1"/>
  <c r="S1127" i="1" s="1"/>
  <c r="O1127" i="1"/>
  <c r="N1127" i="1"/>
  <c r="U1126" i="1"/>
  <c r="S1126" i="1"/>
  <c r="R1126" i="1"/>
  <c r="N1126" i="1"/>
  <c r="O1126" i="1" s="1"/>
  <c r="U1125" i="1"/>
  <c r="N1125" i="1"/>
  <c r="U1124" i="1"/>
  <c r="N1124" i="1"/>
  <c r="R1124" i="1" s="1"/>
  <c r="S1124" i="1" s="1"/>
  <c r="U1123" i="1"/>
  <c r="R1123" i="1"/>
  <c r="S1123" i="1" s="1"/>
  <c r="O1123" i="1"/>
  <c r="N1123" i="1"/>
  <c r="U1122" i="1"/>
  <c r="R1122" i="1"/>
  <c r="S1122" i="1" s="1"/>
  <c r="N1122" i="1"/>
  <c r="O1122" i="1" s="1"/>
  <c r="U1121" i="1"/>
  <c r="N1121" i="1"/>
  <c r="U1120" i="1"/>
  <c r="N1120" i="1"/>
  <c r="R1120" i="1" s="1"/>
  <c r="S1120" i="1" s="1"/>
  <c r="U1119" i="1"/>
  <c r="R1119" i="1"/>
  <c r="S1119" i="1" s="1"/>
  <c r="O1119" i="1"/>
  <c r="N1119" i="1"/>
  <c r="U1118" i="1"/>
  <c r="S1118" i="1"/>
  <c r="R1118" i="1"/>
  <c r="N1118" i="1"/>
  <c r="O1118" i="1" s="1"/>
  <c r="U1117" i="1"/>
  <c r="N1117" i="1"/>
  <c r="U1116" i="1"/>
  <c r="T1116" i="1"/>
  <c r="R1116" i="1"/>
  <c r="S1116" i="1" s="1"/>
  <c r="O1116" i="1"/>
  <c r="N1116" i="1"/>
  <c r="T1115" i="1"/>
  <c r="U1115" i="1" s="1"/>
  <c r="N1115" i="1"/>
  <c r="U1114" i="1"/>
  <c r="T1114" i="1"/>
  <c r="R1114" i="1"/>
  <c r="S1114" i="1" s="1"/>
  <c r="O1114" i="1"/>
  <c r="N1114" i="1"/>
  <c r="T1113" i="1"/>
  <c r="U1113" i="1" s="1"/>
  <c r="N1113" i="1"/>
  <c r="U1112" i="1"/>
  <c r="O1112" i="1"/>
  <c r="N1112" i="1"/>
  <c r="R1112" i="1" s="1"/>
  <c r="S1112" i="1" s="1"/>
  <c r="U1111" i="1"/>
  <c r="R1111" i="1"/>
  <c r="S1111" i="1" s="1"/>
  <c r="O1111" i="1"/>
  <c r="N1111" i="1"/>
  <c r="U1110" i="1"/>
  <c r="R1110" i="1"/>
  <c r="S1110" i="1" s="1"/>
  <c r="N1110" i="1"/>
  <c r="O1110" i="1" s="1"/>
  <c r="U1109" i="1"/>
  <c r="N1109" i="1"/>
  <c r="U1108" i="1"/>
  <c r="T1108" i="1"/>
  <c r="R1108" i="1"/>
  <c r="S1108" i="1" s="1"/>
  <c r="O1108" i="1"/>
  <c r="N1108" i="1"/>
  <c r="U1107" i="1"/>
  <c r="T1107" i="1"/>
  <c r="N1107" i="1"/>
  <c r="U1106" i="1"/>
  <c r="T1106" i="1"/>
  <c r="R1106" i="1"/>
  <c r="S1106" i="1" s="1"/>
  <c r="O1106" i="1"/>
  <c r="N1106" i="1"/>
  <c r="U1105" i="1"/>
  <c r="T1105" i="1"/>
  <c r="N1105" i="1"/>
  <c r="U1104" i="1"/>
  <c r="T1104" i="1"/>
  <c r="R1104" i="1"/>
  <c r="S1104" i="1" s="1"/>
  <c r="O1104" i="1"/>
  <c r="N1104" i="1"/>
  <c r="U1103" i="1"/>
  <c r="T1103" i="1"/>
  <c r="N1103" i="1"/>
  <c r="N1102" i="1"/>
  <c r="K1101" i="1"/>
  <c r="O1100" i="1"/>
  <c r="N1100" i="1"/>
  <c r="R1100" i="1" s="1"/>
  <c r="S1100" i="1" s="1"/>
  <c r="T1099" i="1"/>
  <c r="U1099" i="1" s="1"/>
  <c r="R1099" i="1"/>
  <c r="S1099" i="1" s="1"/>
  <c r="K1099" i="1"/>
  <c r="N1099" i="1" s="1"/>
  <c r="O1099" i="1" s="1"/>
  <c r="U1098" i="1"/>
  <c r="T1098" i="1"/>
  <c r="R1098" i="1"/>
  <c r="S1098" i="1" s="1"/>
  <c r="O1098" i="1"/>
  <c r="N1098" i="1"/>
  <c r="T1097" i="1"/>
  <c r="U1097" i="1" s="1"/>
  <c r="N1097" i="1"/>
  <c r="U1096" i="1"/>
  <c r="T1096" i="1"/>
  <c r="R1096" i="1"/>
  <c r="S1096" i="1" s="1"/>
  <c r="O1096" i="1"/>
  <c r="N1096" i="1"/>
  <c r="T1095" i="1"/>
  <c r="U1095" i="1" s="1"/>
  <c r="N1095" i="1"/>
  <c r="U1094" i="1"/>
  <c r="T1094" i="1"/>
  <c r="R1094" i="1"/>
  <c r="S1094" i="1" s="1"/>
  <c r="O1094" i="1"/>
  <c r="N1094" i="1"/>
  <c r="T1093" i="1"/>
  <c r="U1093" i="1" s="1"/>
  <c r="K1093" i="1"/>
  <c r="T1092" i="1"/>
  <c r="U1092" i="1" s="1"/>
  <c r="K1092" i="1"/>
  <c r="N1092" i="1" s="1"/>
  <c r="O1092" i="1" s="1"/>
  <c r="U1091" i="1"/>
  <c r="T1091" i="1"/>
  <c r="K1091" i="1"/>
  <c r="N1091" i="1" s="1"/>
  <c r="U1090" i="1"/>
  <c r="T1090" i="1"/>
  <c r="N1090" i="1"/>
  <c r="K1090" i="1"/>
  <c r="T1089" i="1"/>
  <c r="U1089" i="1" s="1"/>
  <c r="N1089" i="1"/>
  <c r="U1088" i="1"/>
  <c r="T1088" i="1"/>
  <c r="K1088" i="1"/>
  <c r="N1088" i="1" s="1"/>
  <c r="T1087" i="1"/>
  <c r="U1087" i="1" s="1"/>
  <c r="O1087" i="1"/>
  <c r="N1087" i="1"/>
  <c r="R1087" i="1" s="1"/>
  <c r="S1087" i="1" s="1"/>
  <c r="K1087" i="1"/>
  <c r="T1086" i="1"/>
  <c r="U1086" i="1" s="1"/>
  <c r="N1086" i="1"/>
  <c r="O1086" i="1" s="1"/>
  <c r="K1086" i="1"/>
  <c r="T1085" i="1"/>
  <c r="U1085" i="1" s="1"/>
  <c r="S1085" i="1"/>
  <c r="R1085" i="1"/>
  <c r="N1085" i="1"/>
  <c r="O1085" i="1" s="1"/>
  <c r="T1084" i="1"/>
  <c r="U1084" i="1" s="1"/>
  <c r="O1084" i="1"/>
  <c r="N1084" i="1"/>
  <c r="R1084" i="1" s="1"/>
  <c r="S1084" i="1" s="1"/>
  <c r="T1083" i="1"/>
  <c r="U1083" i="1" s="1"/>
  <c r="S1083" i="1"/>
  <c r="R1083" i="1"/>
  <c r="N1083" i="1"/>
  <c r="O1083" i="1" s="1"/>
  <c r="T1082" i="1"/>
  <c r="U1082" i="1" s="1"/>
  <c r="O1082" i="1"/>
  <c r="N1082" i="1"/>
  <c r="R1082" i="1" s="1"/>
  <c r="S1082" i="1" s="1"/>
  <c r="T1081" i="1"/>
  <c r="U1081" i="1" s="1"/>
  <c r="S1081" i="1"/>
  <c r="R1081" i="1"/>
  <c r="N1081" i="1"/>
  <c r="O1081" i="1" s="1"/>
  <c r="T1080" i="1"/>
  <c r="U1080" i="1" s="1"/>
  <c r="N1080" i="1"/>
  <c r="T1079" i="1"/>
  <c r="U1079" i="1" s="1"/>
  <c r="S1079" i="1"/>
  <c r="R1079" i="1"/>
  <c r="N1079" i="1"/>
  <c r="O1079" i="1" s="1"/>
  <c r="T1078" i="1"/>
  <c r="U1078" i="1" s="1"/>
  <c r="N1078" i="1"/>
  <c r="U1077" i="1"/>
  <c r="T1077" i="1"/>
  <c r="R1077" i="1"/>
  <c r="S1077" i="1" s="1"/>
  <c r="K1077" i="1"/>
  <c r="N1077" i="1" s="1"/>
  <c r="O1077" i="1" s="1"/>
  <c r="U1076" i="1"/>
  <c r="T1076" i="1"/>
  <c r="R1076" i="1"/>
  <c r="S1076" i="1" s="1"/>
  <c r="K1076" i="1"/>
  <c r="N1076" i="1" s="1"/>
  <c r="O1076" i="1" s="1"/>
  <c r="U1075" i="1"/>
  <c r="T1075" i="1"/>
  <c r="N1075" i="1"/>
  <c r="R1075" i="1" s="1"/>
  <c r="S1075" i="1" s="1"/>
  <c r="K1075" i="1"/>
  <c r="U1074" i="1"/>
  <c r="T1074" i="1"/>
  <c r="K1074" i="1"/>
  <c r="T1073" i="1"/>
  <c r="U1073" i="1" s="1"/>
  <c r="K1073" i="1"/>
  <c r="U1072" i="1"/>
  <c r="T1072" i="1"/>
  <c r="R1072" i="1"/>
  <c r="S1072" i="1" s="1"/>
  <c r="O1072" i="1"/>
  <c r="K1072" i="1"/>
  <c r="N1072" i="1" s="1"/>
  <c r="U1071" i="1"/>
  <c r="T1071" i="1"/>
  <c r="T1182" i="1" s="1"/>
  <c r="U1182" i="1" s="1"/>
  <c r="O1071" i="1"/>
  <c r="N1071" i="1"/>
  <c r="R1071" i="1" s="1"/>
  <c r="S1071" i="1" s="1"/>
  <c r="K1071" i="1"/>
  <c r="T1070" i="1"/>
  <c r="N1070" i="1"/>
  <c r="U1069" i="1"/>
  <c r="T1069" i="1"/>
  <c r="R1069" i="1"/>
  <c r="S1069" i="1" s="1"/>
  <c r="O1069" i="1"/>
  <c r="N1069" i="1"/>
  <c r="T1068" i="1"/>
  <c r="U1068" i="1" s="1"/>
  <c r="N1068" i="1"/>
  <c r="U1067" i="1"/>
  <c r="T1067" i="1"/>
  <c r="R1067" i="1"/>
  <c r="S1067" i="1" s="1"/>
  <c r="O1067" i="1"/>
  <c r="N1067" i="1"/>
  <c r="T1066" i="1"/>
  <c r="U1066" i="1" s="1"/>
  <c r="N1066" i="1"/>
  <c r="U1065" i="1"/>
  <c r="T1065" i="1"/>
  <c r="R1065" i="1"/>
  <c r="S1065" i="1" s="1"/>
  <c r="O1065" i="1"/>
  <c r="N1065" i="1"/>
  <c r="T1064" i="1"/>
  <c r="U1064" i="1" s="1"/>
  <c r="N1064" i="1"/>
  <c r="U1063" i="1"/>
  <c r="T1063" i="1"/>
  <c r="R1063" i="1"/>
  <c r="S1063" i="1" s="1"/>
  <c r="O1063" i="1"/>
  <c r="N1063" i="1"/>
  <c r="T1062" i="1"/>
  <c r="U1062" i="1" s="1"/>
  <c r="N1062" i="1"/>
  <c r="U1061" i="1"/>
  <c r="T1061" i="1"/>
  <c r="R1061" i="1"/>
  <c r="S1061" i="1" s="1"/>
  <c r="O1061" i="1"/>
  <c r="N1061" i="1"/>
  <c r="U1060" i="1"/>
  <c r="T1060" i="1"/>
  <c r="N1060" i="1"/>
  <c r="O1060" i="1" s="1"/>
  <c r="K1060" i="1"/>
  <c r="U1059" i="1"/>
  <c r="T1059" i="1"/>
  <c r="K1059" i="1"/>
  <c r="U1058" i="1"/>
  <c r="T1058" i="1"/>
  <c r="R1058" i="1"/>
  <c r="S1058" i="1" s="1"/>
  <c r="O1058" i="1"/>
  <c r="K1058" i="1"/>
  <c r="N1058" i="1" s="1"/>
  <c r="U1057" i="1"/>
  <c r="T1057" i="1"/>
  <c r="O1057" i="1"/>
  <c r="N1057" i="1"/>
  <c r="R1057" i="1" s="1"/>
  <c r="S1057" i="1" s="1"/>
  <c r="K1057" i="1"/>
  <c r="T1056" i="1"/>
  <c r="U1056" i="1" s="1"/>
  <c r="N1056" i="1"/>
  <c r="U1055" i="1"/>
  <c r="T1055" i="1"/>
  <c r="R1055" i="1"/>
  <c r="S1055" i="1" s="1"/>
  <c r="O1055" i="1"/>
  <c r="N1055" i="1"/>
  <c r="U1054" i="1"/>
  <c r="T1054" i="1"/>
  <c r="N1054" i="1"/>
  <c r="O1054" i="1" s="1"/>
  <c r="K1054" i="1"/>
  <c r="T1053" i="1"/>
  <c r="U1053" i="1" s="1"/>
  <c r="R1053" i="1"/>
  <c r="S1053" i="1" s="1"/>
  <c r="K1053" i="1"/>
  <c r="N1053" i="1" s="1"/>
  <c r="O1053" i="1" s="1"/>
  <c r="U1052" i="1"/>
  <c r="T1052" i="1"/>
  <c r="K1052" i="1"/>
  <c r="N1052" i="1" s="1"/>
  <c r="T1051" i="1"/>
  <c r="U1051" i="1" s="1"/>
  <c r="N1051" i="1"/>
  <c r="T1050" i="1"/>
  <c r="U1050" i="1" s="1"/>
  <c r="S1050" i="1"/>
  <c r="R1050" i="1"/>
  <c r="N1050" i="1"/>
  <c r="O1050" i="1" s="1"/>
  <c r="T1049" i="1"/>
  <c r="U1049" i="1" s="1"/>
  <c r="N1049" i="1"/>
  <c r="N1048" i="1"/>
  <c r="R1048" i="1" s="1"/>
  <c r="S1048" i="1" s="1"/>
  <c r="T1047" i="1"/>
  <c r="U1047" i="1" s="1"/>
  <c r="S1047" i="1"/>
  <c r="R1047" i="1"/>
  <c r="N1047" i="1"/>
  <c r="O1047" i="1" s="1"/>
  <c r="U1046" i="1"/>
  <c r="N1046" i="1"/>
  <c r="U1045" i="1"/>
  <c r="N1045" i="1"/>
  <c r="T1044" i="1"/>
  <c r="U1044" i="1" s="1"/>
  <c r="S1044" i="1"/>
  <c r="R1044" i="1"/>
  <c r="N1044" i="1"/>
  <c r="O1044" i="1" s="1"/>
  <c r="T1043" i="1"/>
  <c r="U1043" i="1" s="1"/>
  <c r="N1043" i="1"/>
  <c r="U1042" i="1"/>
  <c r="R1042" i="1"/>
  <c r="S1042" i="1" s="1"/>
  <c r="O1042" i="1"/>
  <c r="N1042" i="1"/>
  <c r="T1041" i="1"/>
  <c r="U1041" i="1" s="1"/>
  <c r="S1041" i="1"/>
  <c r="R1041" i="1"/>
  <c r="O1041" i="1"/>
  <c r="M1041" i="1"/>
  <c r="U1040" i="1"/>
  <c r="T1040" i="1"/>
  <c r="R1040" i="1"/>
  <c r="S1040" i="1" s="1"/>
  <c r="O1040" i="1"/>
  <c r="M1040" i="1"/>
  <c r="T1039" i="1"/>
  <c r="U1039" i="1" s="1"/>
  <c r="S1039" i="1"/>
  <c r="R1039" i="1"/>
  <c r="O1039" i="1"/>
  <c r="M1039" i="1"/>
  <c r="U1038" i="1"/>
  <c r="T1038" i="1"/>
  <c r="R1038" i="1"/>
  <c r="S1038" i="1" s="1"/>
  <c r="O1038" i="1"/>
  <c r="M1038" i="1"/>
  <c r="T1037" i="1"/>
  <c r="U1037" i="1" s="1"/>
  <c r="S1037" i="1"/>
  <c r="R1037" i="1"/>
  <c r="O1037" i="1"/>
  <c r="M1037" i="1"/>
  <c r="U1036" i="1"/>
  <c r="T1036" i="1"/>
  <c r="R1036" i="1"/>
  <c r="S1036" i="1" s="1"/>
  <c r="O1036" i="1"/>
  <c r="M1036" i="1"/>
  <c r="T1035" i="1"/>
  <c r="U1035" i="1" s="1"/>
  <c r="S1035" i="1"/>
  <c r="R1035" i="1"/>
  <c r="O1035" i="1"/>
  <c r="M1035" i="1"/>
  <c r="U1034" i="1"/>
  <c r="T1034" i="1"/>
  <c r="R1034" i="1"/>
  <c r="S1034" i="1" s="1"/>
  <c r="O1034" i="1"/>
  <c r="M1034" i="1"/>
  <c r="T1033" i="1"/>
  <c r="U1033" i="1" s="1"/>
  <c r="S1033" i="1"/>
  <c r="R1033" i="1"/>
  <c r="O1033" i="1"/>
  <c r="M1033" i="1"/>
  <c r="U1032" i="1"/>
  <c r="T1032" i="1"/>
  <c r="R1032" i="1"/>
  <c r="S1032" i="1" s="1"/>
  <c r="O1032" i="1"/>
  <c r="M1032" i="1"/>
  <c r="T1031" i="1"/>
  <c r="U1031" i="1" s="1"/>
  <c r="S1031" i="1"/>
  <c r="R1031" i="1"/>
  <c r="O1031" i="1"/>
  <c r="M1031" i="1"/>
  <c r="U1030" i="1"/>
  <c r="T1030" i="1"/>
  <c r="R1030" i="1"/>
  <c r="S1030" i="1" s="1"/>
  <c r="O1030" i="1"/>
  <c r="M1030" i="1"/>
  <c r="T1029" i="1"/>
  <c r="U1029" i="1" s="1"/>
  <c r="S1029" i="1"/>
  <c r="R1029" i="1"/>
  <c r="O1029" i="1"/>
  <c r="M1029" i="1"/>
  <c r="U1028" i="1"/>
  <c r="T1028" i="1"/>
  <c r="R1028" i="1"/>
  <c r="S1028" i="1" s="1"/>
  <c r="O1028" i="1"/>
  <c r="M1028" i="1"/>
  <c r="T1027" i="1"/>
  <c r="U1027" i="1" s="1"/>
  <c r="S1027" i="1"/>
  <c r="R1027" i="1"/>
  <c r="O1027" i="1"/>
  <c r="M1027" i="1"/>
  <c r="U1026" i="1"/>
  <c r="T1026" i="1"/>
  <c r="R1026" i="1"/>
  <c r="S1026" i="1" s="1"/>
  <c r="O1026" i="1"/>
  <c r="M1026" i="1"/>
  <c r="T1025" i="1"/>
  <c r="U1025" i="1" s="1"/>
  <c r="S1025" i="1"/>
  <c r="R1025" i="1"/>
  <c r="O1025" i="1"/>
  <c r="M1025" i="1"/>
  <c r="U1024" i="1"/>
  <c r="T1024" i="1"/>
  <c r="R1024" i="1"/>
  <c r="S1024" i="1" s="1"/>
  <c r="O1024" i="1"/>
  <c r="M1024" i="1"/>
  <c r="T1023" i="1"/>
  <c r="U1023" i="1" s="1"/>
  <c r="S1023" i="1"/>
  <c r="R1023" i="1"/>
  <c r="O1023" i="1"/>
  <c r="M1023" i="1"/>
  <c r="U1022" i="1"/>
  <c r="T1022" i="1"/>
  <c r="R1022" i="1"/>
  <c r="S1022" i="1" s="1"/>
  <c r="O1022" i="1"/>
  <c r="M1022" i="1"/>
  <c r="T1021" i="1"/>
  <c r="U1021" i="1" s="1"/>
  <c r="S1021" i="1"/>
  <c r="R1021" i="1"/>
  <c r="O1021" i="1"/>
  <c r="M1021" i="1"/>
  <c r="U1020" i="1"/>
  <c r="T1020" i="1"/>
  <c r="R1020" i="1"/>
  <c r="S1020" i="1" s="1"/>
  <c r="O1020" i="1"/>
  <c r="M1020" i="1"/>
  <c r="T1019" i="1"/>
  <c r="U1019" i="1" s="1"/>
  <c r="S1019" i="1"/>
  <c r="R1019" i="1"/>
  <c r="O1019" i="1"/>
  <c r="M1019" i="1"/>
  <c r="U1018" i="1"/>
  <c r="T1018" i="1"/>
  <c r="R1018" i="1"/>
  <c r="S1018" i="1" s="1"/>
  <c r="O1018" i="1"/>
  <c r="M1018" i="1"/>
  <c r="T1017" i="1"/>
  <c r="U1017" i="1" s="1"/>
  <c r="S1017" i="1"/>
  <c r="R1017" i="1"/>
  <c r="O1017" i="1"/>
  <c r="M1017" i="1"/>
  <c r="U1016" i="1"/>
  <c r="T1016" i="1"/>
  <c r="R1016" i="1"/>
  <c r="S1016" i="1" s="1"/>
  <c r="O1016" i="1"/>
  <c r="M1016" i="1"/>
  <c r="T1015" i="1"/>
  <c r="U1015" i="1" s="1"/>
  <c r="S1015" i="1"/>
  <c r="R1015" i="1"/>
  <c r="O1015" i="1"/>
  <c r="M1015" i="1"/>
  <c r="U1014" i="1"/>
  <c r="T1014" i="1"/>
  <c r="R1014" i="1"/>
  <c r="S1014" i="1" s="1"/>
  <c r="O1014" i="1"/>
  <c r="M1014" i="1"/>
  <c r="T1013" i="1"/>
  <c r="U1013" i="1" s="1"/>
  <c r="S1013" i="1"/>
  <c r="R1013" i="1"/>
  <c r="O1013" i="1"/>
  <c r="M1013" i="1"/>
  <c r="U1012" i="1"/>
  <c r="T1012" i="1"/>
  <c r="R1012" i="1"/>
  <c r="S1012" i="1" s="1"/>
  <c r="O1012" i="1"/>
  <c r="M1012" i="1"/>
  <c r="T1011" i="1"/>
  <c r="U1011" i="1" s="1"/>
  <c r="S1011" i="1"/>
  <c r="R1011" i="1"/>
  <c r="O1011" i="1"/>
  <c r="M1011" i="1"/>
  <c r="U1010" i="1"/>
  <c r="T1010" i="1"/>
  <c r="R1010" i="1"/>
  <c r="S1010" i="1" s="1"/>
  <c r="O1010" i="1"/>
  <c r="M1010" i="1"/>
  <c r="T1009" i="1"/>
  <c r="U1009" i="1" s="1"/>
  <c r="S1009" i="1"/>
  <c r="R1009" i="1"/>
  <c r="O1009" i="1"/>
  <c r="M1009" i="1"/>
  <c r="U1008" i="1"/>
  <c r="T1008" i="1"/>
  <c r="R1008" i="1"/>
  <c r="S1008" i="1" s="1"/>
  <c r="O1008" i="1"/>
  <c r="M1008" i="1"/>
  <c r="T1007" i="1"/>
  <c r="U1007" i="1" s="1"/>
  <c r="S1007" i="1"/>
  <c r="R1007" i="1"/>
  <c r="O1007" i="1"/>
  <c r="M1007" i="1"/>
  <c r="U1006" i="1"/>
  <c r="T1006" i="1"/>
  <c r="R1006" i="1"/>
  <c r="S1006" i="1" s="1"/>
  <c r="O1006" i="1"/>
  <c r="N1006" i="1"/>
  <c r="T1005" i="1"/>
  <c r="U1005" i="1" s="1"/>
  <c r="N1005" i="1"/>
  <c r="U1004" i="1"/>
  <c r="T1004" i="1"/>
  <c r="R1004" i="1"/>
  <c r="S1004" i="1" s="1"/>
  <c r="O1004" i="1"/>
  <c r="N1004" i="1"/>
  <c r="T1003" i="1"/>
  <c r="U1003" i="1" s="1"/>
  <c r="N1003" i="1"/>
  <c r="U1002" i="1"/>
  <c r="T1002" i="1"/>
  <c r="R1002" i="1"/>
  <c r="S1002" i="1" s="1"/>
  <c r="O1002" i="1"/>
  <c r="N1002" i="1"/>
  <c r="T1001" i="1"/>
  <c r="U1001" i="1" s="1"/>
  <c r="N1001" i="1"/>
  <c r="U1000" i="1"/>
  <c r="T1000" i="1"/>
  <c r="R1000" i="1"/>
  <c r="S1000" i="1" s="1"/>
  <c r="O1000" i="1"/>
  <c r="N1000" i="1"/>
  <c r="T999" i="1"/>
  <c r="U999" i="1" s="1"/>
  <c r="N999" i="1"/>
  <c r="U998" i="1"/>
  <c r="T998" i="1"/>
  <c r="R998" i="1"/>
  <c r="S998" i="1" s="1"/>
  <c r="O998" i="1"/>
  <c r="N998" i="1"/>
  <c r="T997" i="1"/>
  <c r="U997" i="1" s="1"/>
  <c r="N997" i="1"/>
  <c r="U996" i="1"/>
  <c r="T996" i="1"/>
  <c r="R996" i="1"/>
  <c r="S996" i="1" s="1"/>
  <c r="O996" i="1"/>
  <c r="N996" i="1"/>
  <c r="T995" i="1"/>
  <c r="U995" i="1" s="1"/>
  <c r="N995" i="1"/>
  <c r="U994" i="1"/>
  <c r="T994" i="1"/>
  <c r="R994" i="1"/>
  <c r="S994" i="1" s="1"/>
  <c r="O994" i="1"/>
  <c r="N994" i="1"/>
  <c r="T993" i="1"/>
  <c r="U993" i="1" s="1"/>
  <c r="N993" i="1"/>
  <c r="U992" i="1"/>
  <c r="T992" i="1"/>
  <c r="R992" i="1"/>
  <c r="S992" i="1" s="1"/>
  <c r="O992" i="1"/>
  <c r="N992" i="1"/>
  <c r="T991" i="1"/>
  <c r="U991" i="1" s="1"/>
  <c r="N991" i="1"/>
  <c r="U990" i="1"/>
  <c r="T990" i="1"/>
  <c r="R990" i="1"/>
  <c r="S990" i="1" s="1"/>
  <c r="O990" i="1"/>
  <c r="N990" i="1"/>
  <c r="T989" i="1"/>
  <c r="U989" i="1" s="1"/>
  <c r="N989" i="1"/>
  <c r="U988" i="1"/>
  <c r="T988" i="1"/>
  <c r="R988" i="1"/>
  <c r="S988" i="1" s="1"/>
  <c r="O988" i="1"/>
  <c r="N988" i="1"/>
  <c r="T987" i="1"/>
  <c r="U987" i="1" s="1"/>
  <c r="N987" i="1"/>
  <c r="U986" i="1"/>
  <c r="T986" i="1"/>
  <c r="R986" i="1"/>
  <c r="S986" i="1" s="1"/>
  <c r="O986" i="1"/>
  <c r="N986" i="1"/>
  <c r="T985" i="1"/>
  <c r="U985" i="1" s="1"/>
  <c r="N985" i="1"/>
  <c r="U984" i="1"/>
  <c r="T984" i="1"/>
  <c r="R984" i="1"/>
  <c r="S984" i="1" s="1"/>
  <c r="O984" i="1"/>
  <c r="N984" i="1"/>
  <c r="T983" i="1"/>
  <c r="U983" i="1" s="1"/>
  <c r="N983" i="1"/>
  <c r="U982" i="1"/>
  <c r="T982" i="1"/>
  <c r="R982" i="1"/>
  <c r="S982" i="1" s="1"/>
  <c r="O982" i="1"/>
  <c r="N982" i="1"/>
  <c r="T981" i="1"/>
  <c r="U981" i="1" s="1"/>
  <c r="N981" i="1"/>
  <c r="U980" i="1"/>
  <c r="T980" i="1"/>
  <c r="R980" i="1"/>
  <c r="S980" i="1" s="1"/>
  <c r="O980" i="1"/>
  <c r="N980" i="1"/>
  <c r="T979" i="1"/>
  <c r="U979" i="1" s="1"/>
  <c r="N979" i="1"/>
  <c r="U978" i="1"/>
  <c r="T978" i="1"/>
  <c r="R978" i="1"/>
  <c r="S978" i="1" s="1"/>
  <c r="O978" i="1"/>
  <c r="N978" i="1"/>
  <c r="T977" i="1"/>
  <c r="U977" i="1" s="1"/>
  <c r="N977" i="1"/>
  <c r="U976" i="1"/>
  <c r="T976" i="1"/>
  <c r="R976" i="1"/>
  <c r="S976" i="1" s="1"/>
  <c r="O976" i="1"/>
  <c r="N976" i="1"/>
  <c r="T975" i="1"/>
  <c r="U975" i="1" s="1"/>
  <c r="N975" i="1"/>
  <c r="U974" i="1"/>
  <c r="T974" i="1"/>
  <c r="R974" i="1"/>
  <c r="S974" i="1" s="1"/>
  <c r="O974" i="1"/>
  <c r="N974" i="1"/>
  <c r="T973" i="1"/>
  <c r="U973" i="1" s="1"/>
  <c r="N973" i="1"/>
  <c r="U972" i="1"/>
  <c r="T972" i="1"/>
  <c r="R972" i="1"/>
  <c r="S972" i="1" s="1"/>
  <c r="O972" i="1"/>
  <c r="N972" i="1"/>
  <c r="T971" i="1"/>
  <c r="U971" i="1" s="1"/>
  <c r="N971" i="1"/>
  <c r="U970" i="1"/>
  <c r="N970" i="1"/>
  <c r="R970" i="1" s="1"/>
  <c r="S970" i="1" s="1"/>
  <c r="T969" i="1"/>
  <c r="U969" i="1" s="1"/>
  <c r="S969" i="1"/>
  <c r="R969" i="1"/>
  <c r="N969" i="1"/>
  <c r="O969" i="1" s="1"/>
  <c r="T968" i="1"/>
  <c r="U968" i="1" s="1"/>
  <c r="N968" i="1"/>
  <c r="R968" i="1" s="1"/>
  <c r="S968" i="1" s="1"/>
  <c r="T967" i="1"/>
  <c r="U967" i="1" s="1"/>
  <c r="S967" i="1"/>
  <c r="R967" i="1"/>
  <c r="N967" i="1"/>
  <c r="O967" i="1" s="1"/>
  <c r="T966" i="1"/>
  <c r="U966" i="1" s="1"/>
  <c r="N966" i="1"/>
  <c r="R966" i="1" s="1"/>
  <c r="S966" i="1" s="1"/>
  <c r="T965" i="1"/>
  <c r="U965" i="1" s="1"/>
  <c r="S965" i="1"/>
  <c r="R965" i="1"/>
  <c r="N965" i="1"/>
  <c r="O965" i="1" s="1"/>
  <c r="T964" i="1"/>
  <c r="U964" i="1" s="1"/>
  <c r="N964" i="1"/>
  <c r="R964" i="1" s="1"/>
  <c r="S964" i="1" s="1"/>
  <c r="T963" i="1"/>
  <c r="U963" i="1" s="1"/>
  <c r="S963" i="1"/>
  <c r="R963" i="1"/>
  <c r="N963" i="1"/>
  <c r="O963" i="1" s="1"/>
  <c r="T962" i="1"/>
  <c r="U962" i="1" s="1"/>
  <c r="N962" i="1"/>
  <c r="R962" i="1" s="1"/>
  <c r="S962" i="1" s="1"/>
  <c r="T961" i="1"/>
  <c r="U961" i="1" s="1"/>
  <c r="S961" i="1"/>
  <c r="R961" i="1"/>
  <c r="N961" i="1"/>
  <c r="O961" i="1" s="1"/>
  <c r="T960" i="1"/>
  <c r="U960" i="1" s="1"/>
  <c r="N960" i="1"/>
  <c r="R960" i="1" s="1"/>
  <c r="S960" i="1" s="1"/>
  <c r="U959" i="1"/>
  <c r="R959" i="1"/>
  <c r="S959" i="1" s="1"/>
  <c r="O959" i="1"/>
  <c r="N959" i="1"/>
  <c r="T958" i="1"/>
  <c r="U958" i="1" s="1"/>
  <c r="N958" i="1"/>
  <c r="U957" i="1"/>
  <c r="T957" i="1"/>
  <c r="R957" i="1"/>
  <c r="S957" i="1" s="1"/>
  <c r="O957" i="1"/>
  <c r="N957" i="1"/>
  <c r="T956" i="1"/>
  <c r="U956" i="1" s="1"/>
  <c r="N956" i="1"/>
  <c r="U955" i="1"/>
  <c r="T955" i="1"/>
  <c r="R955" i="1"/>
  <c r="S955" i="1" s="1"/>
  <c r="O955" i="1"/>
  <c r="N955" i="1"/>
  <c r="T954" i="1"/>
  <c r="U954" i="1" s="1"/>
  <c r="K954" i="1"/>
  <c r="T953" i="1"/>
  <c r="U953" i="1" s="1"/>
  <c r="S953" i="1"/>
  <c r="R953" i="1"/>
  <c r="N953" i="1"/>
  <c r="O953" i="1" s="1"/>
  <c r="T952" i="1"/>
  <c r="U952" i="1" s="1"/>
  <c r="N952" i="1"/>
  <c r="R952" i="1" s="1"/>
  <c r="S952" i="1" s="1"/>
  <c r="T951" i="1"/>
  <c r="U951" i="1" s="1"/>
  <c r="S951" i="1"/>
  <c r="R951" i="1"/>
  <c r="N951" i="1"/>
  <c r="O951" i="1" s="1"/>
  <c r="T950" i="1"/>
  <c r="U950" i="1" s="1"/>
  <c r="N950" i="1"/>
  <c r="R950" i="1" s="1"/>
  <c r="S950" i="1" s="1"/>
  <c r="T949" i="1"/>
  <c r="U949" i="1" s="1"/>
  <c r="S949" i="1"/>
  <c r="R949" i="1"/>
  <c r="N949" i="1"/>
  <c r="O949" i="1" s="1"/>
  <c r="T948" i="1"/>
  <c r="U948" i="1" s="1"/>
  <c r="N948" i="1"/>
  <c r="R948" i="1" s="1"/>
  <c r="S948" i="1" s="1"/>
  <c r="T947" i="1"/>
  <c r="U947" i="1" s="1"/>
  <c r="S947" i="1"/>
  <c r="R947" i="1"/>
  <c r="O947" i="1"/>
  <c r="M947" i="1"/>
  <c r="U946" i="1"/>
  <c r="T946" i="1"/>
  <c r="R946" i="1"/>
  <c r="S946" i="1" s="1"/>
  <c r="O946" i="1"/>
  <c r="M946" i="1"/>
  <c r="T945" i="1"/>
  <c r="U945" i="1" s="1"/>
  <c r="S945" i="1"/>
  <c r="R945" i="1"/>
  <c r="O945" i="1"/>
  <c r="M945" i="1"/>
  <c r="U944" i="1"/>
  <c r="T944" i="1"/>
  <c r="R944" i="1"/>
  <c r="S944" i="1" s="1"/>
  <c r="O944" i="1"/>
  <c r="M944" i="1"/>
  <c r="T943" i="1"/>
  <c r="U943" i="1" s="1"/>
  <c r="S943" i="1"/>
  <c r="R943" i="1"/>
  <c r="O943" i="1"/>
  <c r="M943" i="1"/>
  <c r="U942" i="1"/>
  <c r="T942" i="1"/>
  <c r="R942" i="1"/>
  <c r="S942" i="1" s="1"/>
  <c r="O942" i="1"/>
  <c r="M942" i="1"/>
  <c r="T941" i="1"/>
  <c r="U941" i="1" s="1"/>
  <c r="S941" i="1"/>
  <c r="R941" i="1"/>
  <c r="O941" i="1"/>
  <c r="M941" i="1"/>
  <c r="U940" i="1"/>
  <c r="N940" i="1"/>
  <c r="U939" i="1"/>
  <c r="T939" i="1"/>
  <c r="R939" i="1"/>
  <c r="S939" i="1" s="1"/>
  <c r="O939" i="1"/>
  <c r="N939" i="1"/>
  <c r="T938" i="1"/>
  <c r="U938" i="1" s="1"/>
  <c r="N938" i="1"/>
  <c r="U937" i="1"/>
  <c r="O937" i="1"/>
  <c r="N937" i="1"/>
  <c r="R937" i="1" s="1"/>
  <c r="S937" i="1" s="1"/>
  <c r="T936" i="1"/>
  <c r="U936" i="1" s="1"/>
  <c r="R936" i="1"/>
  <c r="S936" i="1" s="1"/>
  <c r="N936" i="1"/>
  <c r="O936" i="1" s="1"/>
  <c r="U935" i="1"/>
  <c r="T935" i="1"/>
  <c r="O935" i="1"/>
  <c r="N935" i="1"/>
  <c r="R935" i="1" s="1"/>
  <c r="S935" i="1" s="1"/>
  <c r="U934" i="1"/>
  <c r="R934" i="1"/>
  <c r="S934" i="1" s="1"/>
  <c r="O934" i="1"/>
  <c r="N934" i="1"/>
  <c r="U933" i="1"/>
  <c r="R933" i="1"/>
  <c r="S933" i="1" s="1"/>
  <c r="N933" i="1"/>
  <c r="O933" i="1" s="1"/>
  <c r="U932" i="1"/>
  <c r="N932" i="1"/>
  <c r="U931" i="1"/>
  <c r="O931" i="1"/>
  <c r="N931" i="1"/>
  <c r="R931" i="1" s="1"/>
  <c r="S931" i="1" s="1"/>
  <c r="U930" i="1"/>
  <c r="R930" i="1"/>
  <c r="S930" i="1" s="1"/>
  <c r="O930" i="1"/>
  <c r="N930" i="1"/>
  <c r="T929" i="1"/>
  <c r="U929" i="1" s="1"/>
  <c r="N929" i="1"/>
  <c r="U928" i="1"/>
  <c r="T928" i="1"/>
  <c r="R928" i="1"/>
  <c r="S928" i="1" s="1"/>
  <c r="O928" i="1"/>
  <c r="N928" i="1"/>
  <c r="U927" i="1"/>
  <c r="R927" i="1"/>
  <c r="S927" i="1" s="1"/>
  <c r="N927" i="1"/>
  <c r="O927" i="1" s="1"/>
  <c r="U926" i="1"/>
  <c r="N926" i="1"/>
  <c r="U925" i="1"/>
  <c r="O925" i="1"/>
  <c r="N925" i="1"/>
  <c r="R925" i="1" s="1"/>
  <c r="S925" i="1" s="1"/>
  <c r="T924" i="1"/>
  <c r="U924" i="1" s="1"/>
  <c r="R924" i="1"/>
  <c r="S924" i="1" s="1"/>
  <c r="N924" i="1"/>
  <c r="O924" i="1" s="1"/>
  <c r="U923" i="1"/>
  <c r="N923" i="1"/>
  <c r="U922" i="1"/>
  <c r="T922" i="1"/>
  <c r="R922" i="1"/>
  <c r="S922" i="1" s="1"/>
  <c r="O922" i="1"/>
  <c r="N922" i="1"/>
  <c r="T921" i="1"/>
  <c r="U921" i="1" s="1"/>
  <c r="N921" i="1"/>
  <c r="U920" i="1"/>
  <c r="O920" i="1"/>
  <c r="N920" i="1"/>
  <c r="R920" i="1" s="1"/>
  <c r="S920" i="1" s="1"/>
  <c r="T919" i="1"/>
  <c r="U919" i="1" s="1"/>
  <c r="R919" i="1"/>
  <c r="S919" i="1" s="1"/>
  <c r="N919" i="1"/>
  <c r="O919" i="1" s="1"/>
  <c r="U918" i="1"/>
  <c r="T918" i="1"/>
  <c r="O918" i="1"/>
  <c r="N918" i="1"/>
  <c r="R918" i="1" s="1"/>
  <c r="S918" i="1" s="1"/>
  <c r="T917" i="1"/>
  <c r="U917" i="1" s="1"/>
  <c r="R917" i="1"/>
  <c r="S917" i="1" s="1"/>
  <c r="O917" i="1"/>
  <c r="T916" i="1"/>
  <c r="U916" i="1" s="1"/>
  <c r="S916" i="1"/>
  <c r="R916" i="1"/>
  <c r="O916" i="1"/>
  <c r="U915" i="1"/>
  <c r="T915" i="1"/>
  <c r="R915" i="1"/>
  <c r="S915" i="1" s="1"/>
  <c r="O915" i="1"/>
  <c r="U914" i="1"/>
  <c r="T914" i="1"/>
  <c r="R914" i="1"/>
  <c r="S914" i="1" s="1"/>
  <c r="O914" i="1"/>
  <c r="N914" i="1"/>
  <c r="T913" i="1"/>
  <c r="U913" i="1" s="1"/>
  <c r="N913" i="1"/>
  <c r="U912" i="1"/>
  <c r="T912" i="1"/>
  <c r="R912" i="1"/>
  <c r="S912" i="1" s="1"/>
  <c r="U911" i="1"/>
  <c r="T911" i="1"/>
  <c r="R911" i="1"/>
  <c r="S911" i="1" s="1"/>
  <c r="O911" i="1"/>
  <c r="N911" i="1"/>
  <c r="T910" i="1"/>
  <c r="U910" i="1" s="1"/>
  <c r="N910" i="1"/>
  <c r="U909" i="1"/>
  <c r="T909" i="1"/>
  <c r="R909" i="1"/>
  <c r="S909" i="1" s="1"/>
  <c r="O909" i="1"/>
  <c r="N909" i="1"/>
  <c r="T908" i="1"/>
  <c r="U908" i="1" s="1"/>
  <c r="N908" i="1"/>
  <c r="U907" i="1"/>
  <c r="T907" i="1"/>
  <c r="R907" i="1"/>
  <c r="S907" i="1" s="1"/>
  <c r="O907" i="1"/>
  <c r="N907" i="1"/>
  <c r="T906" i="1"/>
  <c r="U906" i="1" s="1"/>
  <c r="N906" i="1"/>
  <c r="U905" i="1"/>
  <c r="T905" i="1"/>
  <c r="R905" i="1"/>
  <c r="S905" i="1" s="1"/>
  <c r="O905" i="1"/>
  <c r="N905" i="1"/>
  <c r="T904" i="1"/>
  <c r="U904" i="1" s="1"/>
  <c r="N904" i="1"/>
  <c r="U903" i="1"/>
  <c r="T903" i="1"/>
  <c r="R903" i="1"/>
  <c r="S903" i="1" s="1"/>
  <c r="O903" i="1"/>
  <c r="N903" i="1"/>
  <c r="T902" i="1"/>
  <c r="U902" i="1" s="1"/>
  <c r="N902" i="1"/>
  <c r="U901" i="1"/>
  <c r="T901" i="1"/>
  <c r="R901" i="1"/>
  <c r="S901" i="1" s="1"/>
  <c r="O901" i="1"/>
  <c r="N901" i="1"/>
  <c r="T900" i="1"/>
  <c r="U900" i="1" s="1"/>
  <c r="N900" i="1"/>
  <c r="U899" i="1"/>
  <c r="T899" i="1"/>
  <c r="R899" i="1"/>
  <c r="S899" i="1" s="1"/>
  <c r="O899" i="1"/>
  <c r="N899" i="1"/>
  <c r="T888" i="1"/>
  <c r="U888" i="1" s="1"/>
  <c r="N888" i="1"/>
  <c r="R887" i="1"/>
  <c r="T886" i="1"/>
  <c r="U886" i="1" s="1"/>
  <c r="R886" i="1"/>
  <c r="S886" i="1" s="1"/>
  <c r="O886" i="1"/>
  <c r="T885" i="1"/>
  <c r="U885" i="1" s="1"/>
  <c r="S885" i="1"/>
  <c r="R885" i="1"/>
  <c r="O885" i="1"/>
  <c r="U884" i="1"/>
  <c r="T884" i="1"/>
  <c r="R884" i="1"/>
  <c r="S884" i="1" s="1"/>
  <c r="O884" i="1"/>
  <c r="U883" i="1"/>
  <c r="T883" i="1"/>
  <c r="R883" i="1"/>
  <c r="S883" i="1" s="1"/>
  <c r="O883" i="1"/>
  <c r="T882" i="1"/>
  <c r="U882" i="1" s="1"/>
  <c r="R882" i="1"/>
  <c r="S882" i="1" s="1"/>
  <c r="O882" i="1"/>
  <c r="T881" i="1"/>
  <c r="U881" i="1" s="1"/>
  <c r="S881" i="1"/>
  <c r="R881" i="1"/>
  <c r="O881" i="1"/>
  <c r="U880" i="1"/>
  <c r="T880" i="1"/>
  <c r="O880" i="1"/>
  <c r="N880" i="1"/>
  <c r="R880" i="1" s="1"/>
  <c r="S880" i="1" s="1"/>
  <c r="T879" i="1"/>
  <c r="U879" i="1" s="1"/>
  <c r="R879" i="1"/>
  <c r="S879" i="1" s="1"/>
  <c r="N879" i="1"/>
  <c r="O879" i="1" s="1"/>
  <c r="U878" i="1"/>
  <c r="T878" i="1"/>
  <c r="O878" i="1"/>
  <c r="N878" i="1"/>
  <c r="R878" i="1" s="1"/>
  <c r="S878" i="1" s="1"/>
  <c r="T877" i="1"/>
  <c r="U877" i="1" s="1"/>
  <c r="R877" i="1"/>
  <c r="S877" i="1" s="1"/>
  <c r="N877" i="1"/>
  <c r="O877" i="1" s="1"/>
  <c r="U876" i="1"/>
  <c r="T876" i="1"/>
  <c r="O876" i="1"/>
  <c r="N876" i="1"/>
  <c r="R876" i="1" s="1"/>
  <c r="S876" i="1" s="1"/>
  <c r="T875" i="1"/>
  <c r="U875" i="1" s="1"/>
  <c r="R875" i="1"/>
  <c r="S875" i="1" s="1"/>
  <c r="N875" i="1"/>
  <c r="O875" i="1" s="1"/>
  <c r="U874" i="1"/>
  <c r="T874" i="1"/>
  <c r="O874" i="1"/>
  <c r="N874" i="1"/>
  <c r="R874" i="1" s="1"/>
  <c r="S874" i="1" s="1"/>
  <c r="T873" i="1"/>
  <c r="U873" i="1" s="1"/>
  <c r="R873" i="1"/>
  <c r="S873" i="1" s="1"/>
  <c r="N873" i="1"/>
  <c r="O873" i="1" s="1"/>
  <c r="U872" i="1"/>
  <c r="T872" i="1"/>
  <c r="O872" i="1"/>
  <c r="N872" i="1"/>
  <c r="R872" i="1" s="1"/>
  <c r="S872" i="1" s="1"/>
  <c r="T871" i="1"/>
  <c r="U871" i="1" s="1"/>
  <c r="R871" i="1"/>
  <c r="S871" i="1" s="1"/>
  <c r="N871" i="1"/>
  <c r="O871" i="1" s="1"/>
  <c r="U870" i="1"/>
  <c r="T870" i="1"/>
  <c r="O870" i="1"/>
  <c r="N870" i="1"/>
  <c r="R870" i="1" s="1"/>
  <c r="S870" i="1" s="1"/>
  <c r="T869" i="1"/>
  <c r="U869" i="1" s="1"/>
  <c r="R869" i="1"/>
  <c r="S869" i="1" s="1"/>
  <c r="N869" i="1"/>
  <c r="O869" i="1" s="1"/>
  <c r="U868" i="1"/>
  <c r="T868" i="1"/>
  <c r="O868" i="1"/>
  <c r="N868" i="1"/>
  <c r="R868" i="1" s="1"/>
  <c r="S868" i="1" s="1"/>
  <c r="T867" i="1"/>
  <c r="U867" i="1" s="1"/>
  <c r="R867" i="1"/>
  <c r="S867" i="1" s="1"/>
  <c r="N867" i="1"/>
  <c r="O867" i="1" s="1"/>
  <c r="U866" i="1"/>
  <c r="T866" i="1"/>
  <c r="O866" i="1"/>
  <c r="N866" i="1"/>
  <c r="R866" i="1" s="1"/>
  <c r="S866" i="1" s="1"/>
  <c r="T865" i="1"/>
  <c r="U865" i="1" s="1"/>
  <c r="R865" i="1"/>
  <c r="S865" i="1" s="1"/>
  <c r="N865" i="1"/>
  <c r="O865" i="1" s="1"/>
  <c r="U864" i="1"/>
  <c r="T864" i="1"/>
  <c r="O864" i="1"/>
  <c r="N864" i="1"/>
  <c r="R864" i="1" s="1"/>
  <c r="S864" i="1" s="1"/>
  <c r="T863" i="1"/>
  <c r="U863" i="1" s="1"/>
  <c r="R863" i="1"/>
  <c r="S863" i="1" s="1"/>
  <c r="N863" i="1"/>
  <c r="O863" i="1" s="1"/>
  <c r="S862" i="1"/>
  <c r="R862" i="1"/>
  <c r="O862" i="1"/>
  <c r="R861" i="1"/>
  <c r="S861" i="1" s="1"/>
  <c r="O861" i="1"/>
  <c r="R860" i="1"/>
  <c r="S860" i="1" s="1"/>
  <c r="O860" i="1"/>
  <c r="S859" i="1"/>
  <c r="R859" i="1"/>
  <c r="O859" i="1"/>
  <c r="S858" i="1"/>
  <c r="R858" i="1"/>
  <c r="O858" i="1"/>
  <c r="R857" i="1"/>
  <c r="S857" i="1" s="1"/>
  <c r="O857" i="1"/>
  <c r="R856" i="1"/>
  <c r="S856" i="1" s="1"/>
  <c r="O856" i="1"/>
  <c r="S855" i="1"/>
  <c r="R855" i="1"/>
  <c r="O855" i="1"/>
  <c r="S854" i="1"/>
  <c r="R854" i="1"/>
  <c r="O854" i="1"/>
  <c r="R853" i="1"/>
  <c r="S853" i="1" s="1"/>
  <c r="O853" i="1"/>
  <c r="R852" i="1"/>
  <c r="S852" i="1" s="1"/>
  <c r="O852" i="1"/>
  <c r="S851" i="1"/>
  <c r="R851" i="1"/>
  <c r="O851" i="1"/>
  <c r="S850" i="1"/>
  <c r="R850" i="1"/>
  <c r="O850" i="1"/>
  <c r="R849" i="1"/>
  <c r="S849" i="1" s="1"/>
  <c r="O849" i="1"/>
  <c r="R848" i="1"/>
  <c r="S848" i="1" s="1"/>
  <c r="O848" i="1"/>
  <c r="S847" i="1"/>
  <c r="R847" i="1"/>
  <c r="O847" i="1"/>
  <c r="S846" i="1"/>
  <c r="R846" i="1"/>
  <c r="O846" i="1"/>
  <c r="U845" i="1"/>
  <c r="S845" i="1"/>
  <c r="R845" i="1"/>
  <c r="N845" i="1"/>
  <c r="O845" i="1" s="1"/>
  <c r="U844" i="1"/>
  <c r="N844" i="1"/>
  <c r="U843" i="1"/>
  <c r="N843" i="1"/>
  <c r="R843" i="1" s="1"/>
  <c r="S843" i="1" s="1"/>
  <c r="U842" i="1"/>
  <c r="R842" i="1"/>
  <c r="S842" i="1" s="1"/>
  <c r="O842" i="1"/>
  <c r="N842" i="1"/>
  <c r="U841" i="1"/>
  <c r="S841" i="1"/>
  <c r="R841" i="1"/>
  <c r="N841" i="1"/>
  <c r="O841" i="1" s="1"/>
  <c r="U840" i="1"/>
  <c r="N840" i="1"/>
  <c r="U839" i="1"/>
  <c r="N839" i="1"/>
  <c r="U838" i="1"/>
  <c r="R838" i="1"/>
  <c r="S838" i="1" s="1"/>
  <c r="O838" i="1"/>
  <c r="N838" i="1"/>
  <c r="U837" i="1"/>
  <c r="S837" i="1"/>
  <c r="R837" i="1"/>
  <c r="N837" i="1"/>
  <c r="O837" i="1" s="1"/>
  <c r="U836" i="1"/>
  <c r="N836" i="1"/>
  <c r="U835" i="1"/>
  <c r="N835" i="1"/>
  <c r="R835" i="1" s="1"/>
  <c r="S835" i="1" s="1"/>
  <c r="U834" i="1"/>
  <c r="R834" i="1"/>
  <c r="S834" i="1" s="1"/>
  <c r="O834" i="1"/>
  <c r="N834" i="1"/>
  <c r="U832" i="1"/>
  <c r="S832" i="1"/>
  <c r="R832" i="1"/>
  <c r="O832" i="1"/>
  <c r="K832" i="1"/>
  <c r="U831" i="1"/>
  <c r="S831" i="1"/>
  <c r="R831" i="1"/>
  <c r="O831" i="1"/>
  <c r="U830" i="1"/>
  <c r="S830" i="1"/>
  <c r="R830" i="1"/>
  <c r="O830" i="1"/>
  <c r="U829" i="1"/>
  <c r="S829" i="1"/>
  <c r="R829" i="1"/>
  <c r="O829" i="1"/>
  <c r="U828" i="1"/>
  <c r="S828" i="1"/>
  <c r="R828" i="1"/>
  <c r="O828" i="1"/>
  <c r="U827" i="1"/>
  <c r="S827" i="1"/>
  <c r="O827" i="1"/>
  <c r="K827" i="1"/>
  <c r="R827" i="1" s="1"/>
  <c r="U826" i="1"/>
  <c r="O826" i="1"/>
  <c r="K826" i="1"/>
  <c r="R826" i="1" s="1"/>
  <c r="S826" i="1" s="1"/>
  <c r="U825" i="1"/>
  <c r="R825" i="1"/>
  <c r="S825" i="1" s="1"/>
  <c r="O825" i="1"/>
  <c r="U824" i="1"/>
  <c r="R824" i="1"/>
  <c r="S824" i="1" s="1"/>
  <c r="O824" i="1"/>
  <c r="K824" i="1"/>
  <c r="U823" i="1"/>
  <c r="R823" i="1"/>
  <c r="S823" i="1" s="1"/>
  <c r="O823" i="1"/>
  <c r="U822" i="1"/>
  <c r="R822" i="1"/>
  <c r="S822" i="1" s="1"/>
  <c r="O822" i="1"/>
  <c r="U821" i="1"/>
  <c r="R821" i="1"/>
  <c r="S821" i="1" s="1"/>
  <c r="O821" i="1"/>
  <c r="K821" i="1"/>
  <c r="U820" i="1"/>
  <c r="S820" i="1"/>
  <c r="R820" i="1"/>
  <c r="O820" i="1"/>
  <c r="U819" i="1"/>
  <c r="S819" i="1"/>
  <c r="R819" i="1"/>
  <c r="O819" i="1"/>
  <c r="U818" i="1"/>
  <c r="S818" i="1"/>
  <c r="R818" i="1"/>
  <c r="O818" i="1"/>
  <c r="U817" i="1"/>
  <c r="S817" i="1"/>
  <c r="R817" i="1"/>
  <c r="O817" i="1"/>
  <c r="U816" i="1"/>
  <c r="S816" i="1"/>
  <c r="R816" i="1"/>
  <c r="O816" i="1"/>
  <c r="U815" i="1"/>
  <c r="S815" i="1"/>
  <c r="R815" i="1"/>
  <c r="O815" i="1"/>
  <c r="U814" i="1"/>
  <c r="S814" i="1"/>
  <c r="R814" i="1"/>
  <c r="O814" i="1"/>
  <c r="U813" i="1"/>
  <c r="S813" i="1"/>
  <c r="R813" i="1"/>
  <c r="O813" i="1"/>
  <c r="U812" i="1"/>
  <c r="S812" i="1"/>
  <c r="R812" i="1"/>
  <c r="O812" i="1"/>
  <c r="U811" i="1"/>
  <c r="S811" i="1"/>
  <c r="R811" i="1"/>
  <c r="O811" i="1"/>
  <c r="U810" i="1"/>
  <c r="S810" i="1"/>
  <c r="R810" i="1"/>
  <c r="O810" i="1"/>
  <c r="U809" i="1"/>
  <c r="S809" i="1"/>
  <c r="R809" i="1"/>
  <c r="O809" i="1"/>
  <c r="U808" i="1"/>
  <c r="S808" i="1"/>
  <c r="R808" i="1"/>
  <c r="O808" i="1"/>
  <c r="U807" i="1"/>
  <c r="S807" i="1"/>
  <c r="R807" i="1"/>
  <c r="O807" i="1"/>
  <c r="U806" i="1"/>
  <c r="S806" i="1"/>
  <c r="R806" i="1"/>
  <c r="O806" i="1"/>
  <c r="U805" i="1"/>
  <c r="S805" i="1"/>
  <c r="R805" i="1"/>
  <c r="O805" i="1"/>
  <c r="U804" i="1"/>
  <c r="S804" i="1"/>
  <c r="R804" i="1"/>
  <c r="O804" i="1"/>
  <c r="U803" i="1"/>
  <c r="S803" i="1"/>
  <c r="R803" i="1"/>
  <c r="O803" i="1"/>
  <c r="U802" i="1"/>
  <c r="S802" i="1"/>
  <c r="R802" i="1"/>
  <c r="O802" i="1"/>
  <c r="U801" i="1"/>
  <c r="S801" i="1"/>
  <c r="R801" i="1"/>
  <c r="O801" i="1"/>
  <c r="U800" i="1"/>
  <c r="S800" i="1"/>
  <c r="R800" i="1"/>
  <c r="O800" i="1"/>
  <c r="U799" i="1"/>
  <c r="S799" i="1"/>
  <c r="R799" i="1"/>
  <c r="O799" i="1"/>
  <c r="U798" i="1"/>
  <c r="S798" i="1"/>
  <c r="R798" i="1"/>
  <c r="O798" i="1"/>
  <c r="U797" i="1"/>
  <c r="S797" i="1"/>
  <c r="R797" i="1"/>
  <c r="O797" i="1"/>
  <c r="U796" i="1"/>
  <c r="S796" i="1"/>
  <c r="R796" i="1"/>
  <c r="O796" i="1"/>
  <c r="U795" i="1"/>
  <c r="S795" i="1"/>
  <c r="R795" i="1"/>
  <c r="O795" i="1"/>
  <c r="U794" i="1"/>
  <c r="S794" i="1"/>
  <c r="R794" i="1"/>
  <c r="O794" i="1"/>
  <c r="U793" i="1"/>
  <c r="S793" i="1"/>
  <c r="R793" i="1"/>
  <c r="O793" i="1"/>
  <c r="U792" i="1"/>
  <c r="S792" i="1"/>
  <c r="R792" i="1"/>
  <c r="O792" i="1"/>
  <c r="U791" i="1"/>
  <c r="S791" i="1"/>
  <c r="R791" i="1"/>
  <c r="O791" i="1"/>
  <c r="U790" i="1"/>
  <c r="T790" i="1"/>
  <c r="N790" i="1"/>
  <c r="R790" i="1" s="1"/>
  <c r="S790" i="1" s="1"/>
  <c r="U789" i="1"/>
  <c r="T789" i="1"/>
  <c r="R789" i="1"/>
  <c r="S789" i="1" s="1"/>
  <c r="N789" i="1"/>
  <c r="O789" i="1" s="1"/>
  <c r="U788" i="1"/>
  <c r="T788" i="1"/>
  <c r="O788" i="1"/>
  <c r="N788" i="1"/>
  <c r="R788" i="1" s="1"/>
  <c r="S788" i="1" s="1"/>
  <c r="U787" i="1"/>
  <c r="T787" i="1"/>
  <c r="S787" i="1"/>
  <c r="R787" i="1"/>
  <c r="N787" i="1"/>
  <c r="O787" i="1" s="1"/>
  <c r="U786" i="1"/>
  <c r="T786" i="1"/>
  <c r="N786" i="1"/>
  <c r="U785" i="1"/>
  <c r="T785" i="1"/>
  <c r="R785" i="1"/>
  <c r="S785" i="1" s="1"/>
  <c r="N785" i="1"/>
  <c r="O785" i="1" s="1"/>
  <c r="U784" i="1"/>
  <c r="T784" i="1"/>
  <c r="O784" i="1"/>
  <c r="N784" i="1"/>
  <c r="R784" i="1" s="1"/>
  <c r="S784" i="1" s="1"/>
  <c r="U783" i="1"/>
  <c r="T783" i="1"/>
  <c r="S783" i="1"/>
  <c r="R783" i="1"/>
  <c r="N783" i="1"/>
  <c r="O783" i="1" s="1"/>
  <c r="U782" i="1"/>
  <c r="T782" i="1"/>
  <c r="N782" i="1"/>
  <c r="R782" i="1" s="1"/>
  <c r="S782" i="1" s="1"/>
  <c r="U781" i="1"/>
  <c r="T781" i="1"/>
  <c r="R781" i="1"/>
  <c r="S781" i="1" s="1"/>
  <c r="N781" i="1"/>
  <c r="O781" i="1" s="1"/>
  <c r="U780" i="1"/>
  <c r="T780" i="1"/>
  <c r="O780" i="1"/>
  <c r="N780" i="1"/>
  <c r="R780" i="1" s="1"/>
  <c r="S780" i="1" s="1"/>
  <c r="U779" i="1"/>
  <c r="T779" i="1"/>
  <c r="S779" i="1"/>
  <c r="R779" i="1"/>
  <c r="N779" i="1"/>
  <c r="O779" i="1" s="1"/>
  <c r="U778" i="1"/>
  <c r="T778" i="1"/>
  <c r="N778" i="1"/>
  <c r="U777" i="1"/>
  <c r="T777" i="1"/>
  <c r="R777" i="1"/>
  <c r="S777" i="1" s="1"/>
  <c r="N777" i="1"/>
  <c r="O777" i="1" s="1"/>
  <c r="U776" i="1"/>
  <c r="T776" i="1"/>
  <c r="O776" i="1"/>
  <c r="N776" i="1"/>
  <c r="R776" i="1" s="1"/>
  <c r="S776" i="1" s="1"/>
  <c r="U775" i="1"/>
  <c r="T775" i="1"/>
  <c r="S775" i="1"/>
  <c r="R775" i="1"/>
  <c r="N775" i="1"/>
  <c r="O775" i="1" s="1"/>
  <c r="U774" i="1"/>
  <c r="T774" i="1"/>
  <c r="N774" i="1"/>
  <c r="R774" i="1" s="1"/>
  <c r="S774" i="1" s="1"/>
  <c r="U773" i="1"/>
  <c r="T773" i="1"/>
  <c r="R773" i="1"/>
  <c r="S773" i="1" s="1"/>
  <c r="N773" i="1"/>
  <c r="O773" i="1" s="1"/>
  <c r="U772" i="1"/>
  <c r="T772" i="1"/>
  <c r="O772" i="1"/>
  <c r="N772" i="1"/>
  <c r="R772" i="1" s="1"/>
  <c r="S772" i="1" s="1"/>
  <c r="U771" i="1"/>
  <c r="T771" i="1"/>
  <c r="S771" i="1"/>
  <c r="R771" i="1"/>
  <c r="N771" i="1"/>
  <c r="O771" i="1" s="1"/>
  <c r="U770" i="1"/>
  <c r="T770" i="1"/>
  <c r="N770" i="1"/>
  <c r="U769" i="1"/>
  <c r="T769" i="1"/>
  <c r="R769" i="1"/>
  <c r="S769" i="1" s="1"/>
  <c r="N769" i="1"/>
  <c r="O769" i="1" s="1"/>
  <c r="U768" i="1"/>
  <c r="T768" i="1"/>
  <c r="O768" i="1"/>
  <c r="N768" i="1"/>
  <c r="R768" i="1" s="1"/>
  <c r="S768" i="1" s="1"/>
  <c r="U767" i="1"/>
  <c r="T767" i="1"/>
  <c r="S767" i="1"/>
  <c r="R767" i="1"/>
  <c r="N767" i="1"/>
  <c r="O767" i="1" s="1"/>
  <c r="U766" i="1"/>
  <c r="T766" i="1"/>
  <c r="N766" i="1"/>
  <c r="R766" i="1" s="1"/>
  <c r="S766" i="1" s="1"/>
  <c r="U765" i="1"/>
  <c r="T765" i="1"/>
  <c r="R765" i="1"/>
  <c r="S765" i="1" s="1"/>
  <c r="N765" i="1"/>
  <c r="O765" i="1" s="1"/>
  <c r="U764" i="1"/>
  <c r="T764" i="1"/>
  <c r="O764" i="1"/>
  <c r="N764" i="1"/>
  <c r="R764" i="1" s="1"/>
  <c r="S764" i="1" s="1"/>
  <c r="T763" i="1"/>
  <c r="U763" i="1" s="1"/>
  <c r="R763" i="1"/>
  <c r="S763" i="1" s="1"/>
  <c r="N763" i="1"/>
  <c r="O763" i="1" s="1"/>
  <c r="U762" i="1"/>
  <c r="T762" i="1"/>
  <c r="O762" i="1"/>
  <c r="N762" i="1"/>
  <c r="R762" i="1" s="1"/>
  <c r="S762" i="1" s="1"/>
  <c r="U761" i="1"/>
  <c r="T761" i="1"/>
  <c r="S761" i="1"/>
  <c r="R761" i="1"/>
  <c r="N761" i="1"/>
  <c r="O761" i="1" s="1"/>
  <c r="U760" i="1"/>
  <c r="T760" i="1"/>
  <c r="N760" i="1"/>
  <c r="U759" i="1"/>
  <c r="T759" i="1"/>
  <c r="R759" i="1"/>
  <c r="S759" i="1" s="1"/>
  <c r="N759" i="1"/>
  <c r="O759" i="1" s="1"/>
  <c r="U758" i="1"/>
  <c r="T758" i="1"/>
  <c r="O758" i="1"/>
  <c r="N758" i="1"/>
  <c r="R758" i="1" s="1"/>
  <c r="S758" i="1" s="1"/>
  <c r="U757" i="1"/>
  <c r="T757" i="1"/>
  <c r="S757" i="1"/>
  <c r="R757" i="1"/>
  <c r="N757" i="1"/>
  <c r="O757" i="1" s="1"/>
  <c r="U756" i="1"/>
  <c r="T756" i="1"/>
  <c r="N756" i="1"/>
  <c r="R756" i="1" s="1"/>
  <c r="S756" i="1" s="1"/>
  <c r="U755" i="1"/>
  <c r="T755" i="1"/>
  <c r="R755" i="1"/>
  <c r="S755" i="1" s="1"/>
  <c r="N755" i="1"/>
  <c r="O755" i="1" s="1"/>
  <c r="U754" i="1"/>
  <c r="T754" i="1"/>
  <c r="R754" i="1"/>
  <c r="S754" i="1" s="1"/>
  <c r="O754" i="1"/>
  <c r="U753" i="1"/>
  <c r="T753" i="1"/>
  <c r="R753" i="1"/>
  <c r="S753" i="1" s="1"/>
  <c r="O753" i="1"/>
  <c r="N753" i="1"/>
  <c r="U752" i="1"/>
  <c r="T752" i="1"/>
  <c r="N752" i="1"/>
  <c r="U751" i="1"/>
  <c r="T751" i="1"/>
  <c r="R751" i="1"/>
  <c r="S751" i="1" s="1"/>
  <c r="O751" i="1"/>
  <c r="N751" i="1"/>
  <c r="U750" i="1"/>
  <c r="T750" i="1"/>
  <c r="N750" i="1"/>
  <c r="U749" i="1"/>
  <c r="T749" i="1"/>
  <c r="R749" i="1"/>
  <c r="S749" i="1" s="1"/>
  <c r="O749" i="1"/>
  <c r="N749" i="1"/>
  <c r="U748" i="1"/>
  <c r="T748" i="1"/>
  <c r="N748" i="1"/>
  <c r="U747" i="1"/>
  <c r="O747" i="1"/>
  <c r="N747" i="1"/>
  <c r="R747" i="1" s="1"/>
  <c r="S747" i="1" s="1"/>
  <c r="U743" i="1"/>
  <c r="R743" i="1"/>
  <c r="S743" i="1" s="1"/>
  <c r="O743" i="1"/>
  <c r="N743" i="1"/>
  <c r="U742" i="1"/>
  <c r="R742" i="1"/>
  <c r="S742" i="1" s="1"/>
  <c r="N742" i="1"/>
  <c r="O742" i="1" s="1"/>
  <c r="S741" i="1"/>
  <c r="R741" i="1"/>
  <c r="N741" i="1"/>
  <c r="O741" i="1" s="1"/>
  <c r="R740" i="1"/>
  <c r="S740" i="1" s="1"/>
  <c r="N740" i="1"/>
  <c r="O740" i="1" s="1"/>
  <c r="U739" i="1"/>
  <c r="N739" i="1"/>
  <c r="U738" i="1"/>
  <c r="O738" i="1"/>
  <c r="N738" i="1"/>
  <c r="R738" i="1" s="1"/>
  <c r="S738" i="1" s="1"/>
  <c r="U737" i="1"/>
  <c r="R737" i="1"/>
  <c r="S737" i="1" s="1"/>
  <c r="O737" i="1"/>
  <c r="N737" i="1"/>
  <c r="U736" i="1"/>
  <c r="R736" i="1"/>
  <c r="S736" i="1" s="1"/>
  <c r="N736" i="1"/>
  <c r="M736" i="1"/>
  <c r="U735" i="1"/>
  <c r="S735" i="1"/>
  <c r="R735" i="1"/>
  <c r="N735" i="1"/>
  <c r="M735" i="1"/>
  <c r="U734" i="1"/>
  <c r="T734" i="1"/>
  <c r="R734" i="1"/>
  <c r="S734" i="1" s="1"/>
  <c r="N734" i="1"/>
  <c r="M734" i="1" s="1"/>
  <c r="T733" i="1"/>
  <c r="U733" i="1" s="1"/>
  <c r="S733" i="1"/>
  <c r="R733" i="1"/>
  <c r="N733" i="1"/>
  <c r="M733" i="1"/>
  <c r="U732" i="1"/>
  <c r="T732" i="1"/>
  <c r="R732" i="1"/>
  <c r="S732" i="1" s="1"/>
  <c r="N732" i="1"/>
  <c r="M732" i="1" s="1"/>
  <c r="T731" i="1"/>
  <c r="U731" i="1" s="1"/>
  <c r="S731" i="1"/>
  <c r="R731" i="1"/>
  <c r="N731" i="1"/>
  <c r="M731" i="1"/>
  <c r="U730" i="1"/>
  <c r="T730" i="1"/>
  <c r="R730" i="1"/>
  <c r="S730" i="1" s="1"/>
  <c r="N730" i="1"/>
  <c r="M730" i="1" s="1"/>
  <c r="T729" i="1"/>
  <c r="U729" i="1" s="1"/>
  <c r="S729" i="1"/>
  <c r="R729" i="1"/>
  <c r="N729" i="1"/>
  <c r="M729" i="1"/>
  <c r="U728" i="1"/>
  <c r="T728" i="1"/>
  <c r="R728" i="1"/>
  <c r="S728" i="1" s="1"/>
  <c r="N728" i="1"/>
  <c r="M728" i="1" s="1"/>
  <c r="T727" i="1"/>
  <c r="U727" i="1" s="1"/>
  <c r="S727" i="1"/>
  <c r="R727" i="1"/>
  <c r="N727" i="1"/>
  <c r="M727" i="1"/>
  <c r="U726" i="1"/>
  <c r="T726" i="1"/>
  <c r="R726" i="1"/>
  <c r="S726" i="1" s="1"/>
  <c r="O726" i="1"/>
  <c r="N726" i="1"/>
  <c r="T725" i="1"/>
  <c r="U725" i="1" s="1"/>
  <c r="N725" i="1"/>
  <c r="U724" i="1"/>
  <c r="T724" i="1"/>
  <c r="R724" i="1"/>
  <c r="S724" i="1" s="1"/>
  <c r="O724" i="1"/>
  <c r="N724" i="1"/>
  <c r="T723" i="1"/>
  <c r="U723" i="1" s="1"/>
  <c r="N723" i="1"/>
  <c r="U722" i="1"/>
  <c r="T722" i="1"/>
  <c r="R722" i="1"/>
  <c r="S722" i="1" s="1"/>
  <c r="O722" i="1"/>
  <c r="N722" i="1"/>
  <c r="T721" i="1"/>
  <c r="U721" i="1" s="1"/>
  <c r="N721" i="1"/>
  <c r="U720" i="1"/>
  <c r="T720" i="1"/>
  <c r="R720" i="1"/>
  <c r="S720" i="1" s="1"/>
  <c r="O720" i="1"/>
  <c r="N720" i="1"/>
  <c r="T719" i="1"/>
  <c r="U719" i="1" s="1"/>
  <c r="N719" i="1"/>
  <c r="U718" i="1"/>
  <c r="T718" i="1"/>
  <c r="R718" i="1"/>
  <c r="S718" i="1" s="1"/>
  <c r="O718" i="1"/>
  <c r="N718" i="1"/>
  <c r="T717" i="1"/>
  <c r="U717" i="1" s="1"/>
  <c r="N717" i="1"/>
  <c r="U716" i="1"/>
  <c r="T716" i="1"/>
  <c r="R716" i="1"/>
  <c r="S716" i="1" s="1"/>
  <c r="O716" i="1"/>
  <c r="N716" i="1"/>
  <c r="T715" i="1"/>
  <c r="U715" i="1" s="1"/>
  <c r="N715" i="1"/>
  <c r="U714" i="1"/>
  <c r="T714" i="1"/>
  <c r="R714" i="1"/>
  <c r="S714" i="1" s="1"/>
  <c r="O714" i="1"/>
  <c r="N714" i="1"/>
  <c r="T713" i="1"/>
  <c r="U713" i="1" s="1"/>
  <c r="N713" i="1"/>
  <c r="U712" i="1"/>
  <c r="T712" i="1"/>
  <c r="R712" i="1"/>
  <c r="S712" i="1" s="1"/>
  <c r="O712" i="1"/>
  <c r="N712" i="1"/>
  <c r="U711" i="1"/>
  <c r="S711" i="1"/>
  <c r="R711" i="1"/>
  <c r="O711" i="1"/>
  <c r="M711" i="1"/>
  <c r="U710" i="1"/>
  <c r="T710" i="1"/>
  <c r="R710" i="1"/>
  <c r="S710" i="1" s="1"/>
  <c r="O710" i="1"/>
  <c r="M710" i="1"/>
  <c r="U709" i="1"/>
  <c r="R709" i="1"/>
  <c r="S709" i="1" s="1"/>
  <c r="O709" i="1"/>
  <c r="M709" i="1"/>
  <c r="T708" i="1"/>
  <c r="U708" i="1" s="1"/>
  <c r="S708" i="1"/>
  <c r="R708" i="1"/>
  <c r="O708" i="1"/>
  <c r="M708" i="1"/>
  <c r="U707" i="1"/>
  <c r="R707" i="1"/>
  <c r="S707" i="1" s="1"/>
  <c r="O707" i="1"/>
  <c r="M707" i="1"/>
  <c r="T706" i="1"/>
  <c r="U706" i="1" s="1"/>
  <c r="R706" i="1"/>
  <c r="S706" i="1" s="1"/>
  <c r="O706" i="1"/>
  <c r="M706" i="1"/>
  <c r="T705" i="1"/>
  <c r="U705" i="1" s="1"/>
  <c r="N705" i="1"/>
  <c r="T704" i="1"/>
  <c r="U704" i="1" s="1"/>
  <c r="S704" i="1"/>
  <c r="R704" i="1"/>
  <c r="N704" i="1"/>
  <c r="O704" i="1" s="1"/>
  <c r="T703" i="1"/>
  <c r="U703" i="1" s="1"/>
  <c r="N703" i="1"/>
  <c r="T702" i="1"/>
  <c r="U702" i="1" s="1"/>
  <c r="S702" i="1"/>
  <c r="R702" i="1"/>
  <c r="N702" i="1"/>
  <c r="O702" i="1" s="1"/>
  <c r="T701" i="1"/>
  <c r="U701" i="1" s="1"/>
  <c r="N701" i="1"/>
  <c r="T700" i="1"/>
  <c r="U700" i="1" s="1"/>
  <c r="S700" i="1"/>
  <c r="R700" i="1"/>
  <c r="N700" i="1"/>
  <c r="O700" i="1" s="1"/>
  <c r="T699" i="1"/>
  <c r="U699" i="1" s="1"/>
  <c r="N699" i="1"/>
  <c r="T698" i="1"/>
  <c r="U698" i="1" s="1"/>
  <c r="S698" i="1"/>
  <c r="R698" i="1"/>
  <c r="N698" i="1"/>
  <c r="O698" i="1" s="1"/>
  <c r="T697" i="1"/>
  <c r="U697" i="1" s="1"/>
  <c r="N697" i="1"/>
  <c r="T696" i="1"/>
  <c r="U696" i="1" s="1"/>
  <c r="S696" i="1"/>
  <c r="R696" i="1"/>
  <c r="N696" i="1"/>
  <c r="O696" i="1" s="1"/>
  <c r="T695" i="1"/>
  <c r="U695" i="1" s="1"/>
  <c r="N695" i="1"/>
  <c r="T694" i="1"/>
  <c r="U694" i="1" s="1"/>
  <c r="S694" i="1"/>
  <c r="R694" i="1"/>
  <c r="N694" i="1"/>
  <c r="O694" i="1" s="1"/>
  <c r="T693" i="1"/>
  <c r="U693" i="1" s="1"/>
  <c r="N693" i="1"/>
  <c r="T692" i="1"/>
  <c r="U692" i="1" s="1"/>
  <c r="S692" i="1"/>
  <c r="R692" i="1"/>
  <c r="N692" i="1"/>
  <c r="O692" i="1" s="1"/>
  <c r="T691" i="1"/>
  <c r="U691" i="1" s="1"/>
  <c r="N691" i="1"/>
  <c r="T690" i="1"/>
  <c r="U690" i="1" s="1"/>
  <c r="S690" i="1"/>
  <c r="R690" i="1"/>
  <c r="N690" i="1"/>
  <c r="O690" i="1" s="1"/>
  <c r="T689" i="1"/>
  <c r="U689" i="1" s="1"/>
  <c r="N689" i="1"/>
  <c r="T688" i="1"/>
  <c r="U688" i="1" s="1"/>
  <c r="S688" i="1"/>
  <c r="R688" i="1"/>
  <c r="N688" i="1"/>
  <c r="O688" i="1" s="1"/>
  <c r="T687" i="1"/>
  <c r="U687" i="1" s="1"/>
  <c r="N687" i="1"/>
  <c r="T686" i="1"/>
  <c r="U686" i="1" s="1"/>
  <c r="S686" i="1"/>
  <c r="R686" i="1"/>
  <c r="N686" i="1"/>
  <c r="O686" i="1" s="1"/>
  <c r="T685" i="1"/>
  <c r="U685" i="1" s="1"/>
  <c r="N685" i="1"/>
  <c r="T684" i="1"/>
  <c r="U684" i="1" s="1"/>
  <c r="S684" i="1"/>
  <c r="R684" i="1"/>
  <c r="N684" i="1"/>
  <c r="O684" i="1" s="1"/>
  <c r="T683" i="1"/>
  <c r="U683" i="1" s="1"/>
  <c r="N683" i="1"/>
  <c r="T682" i="1"/>
  <c r="U682" i="1" s="1"/>
  <c r="S682" i="1"/>
  <c r="R682" i="1"/>
  <c r="N682" i="1"/>
  <c r="O682" i="1" s="1"/>
  <c r="T681" i="1"/>
  <c r="U681" i="1" s="1"/>
  <c r="N681" i="1"/>
  <c r="T680" i="1"/>
  <c r="U680" i="1" s="1"/>
  <c r="S680" i="1"/>
  <c r="R680" i="1"/>
  <c r="N680" i="1"/>
  <c r="O680" i="1" s="1"/>
  <c r="T679" i="1"/>
  <c r="U679" i="1" s="1"/>
  <c r="N679" i="1"/>
  <c r="T678" i="1"/>
  <c r="U678" i="1" s="1"/>
  <c r="S678" i="1"/>
  <c r="R678" i="1"/>
  <c r="N678" i="1"/>
  <c r="O678" i="1" s="1"/>
  <c r="T677" i="1"/>
  <c r="U677" i="1" s="1"/>
  <c r="N677" i="1"/>
  <c r="T676" i="1"/>
  <c r="U676" i="1" s="1"/>
  <c r="S676" i="1"/>
  <c r="R676" i="1"/>
  <c r="N676" i="1"/>
  <c r="O676" i="1" s="1"/>
  <c r="T675" i="1"/>
  <c r="U675" i="1" s="1"/>
  <c r="N675" i="1"/>
  <c r="T674" i="1"/>
  <c r="U674" i="1" s="1"/>
  <c r="S674" i="1"/>
  <c r="R674" i="1"/>
  <c r="N674" i="1"/>
  <c r="O674" i="1" s="1"/>
  <c r="T673" i="1"/>
  <c r="U673" i="1" s="1"/>
  <c r="N673" i="1"/>
  <c r="T672" i="1"/>
  <c r="U672" i="1" s="1"/>
  <c r="S672" i="1"/>
  <c r="R672" i="1"/>
  <c r="N672" i="1"/>
  <c r="O672" i="1" s="1"/>
  <c r="T671" i="1"/>
  <c r="U671" i="1" s="1"/>
  <c r="N671" i="1"/>
  <c r="T670" i="1"/>
  <c r="U670" i="1" s="1"/>
  <c r="S670" i="1"/>
  <c r="R670" i="1"/>
  <c r="N670" i="1"/>
  <c r="O670" i="1" s="1"/>
  <c r="T669" i="1"/>
  <c r="U669" i="1" s="1"/>
  <c r="N669" i="1"/>
  <c r="T668" i="1"/>
  <c r="U668" i="1" s="1"/>
  <c r="S668" i="1"/>
  <c r="R668" i="1"/>
  <c r="N668" i="1"/>
  <c r="O668" i="1" s="1"/>
  <c r="T667" i="1"/>
  <c r="U667" i="1" s="1"/>
  <c r="N667" i="1"/>
  <c r="T666" i="1"/>
  <c r="U666" i="1" s="1"/>
  <c r="S666" i="1"/>
  <c r="R666" i="1"/>
  <c r="N666" i="1"/>
  <c r="O666" i="1" s="1"/>
  <c r="T665" i="1"/>
  <c r="U665" i="1" s="1"/>
  <c r="N665" i="1"/>
  <c r="T664" i="1"/>
  <c r="U664" i="1" s="1"/>
  <c r="S664" i="1"/>
  <c r="R664" i="1"/>
  <c r="N664" i="1"/>
  <c r="O664" i="1" s="1"/>
  <c r="T663" i="1"/>
  <c r="U663" i="1" s="1"/>
  <c r="N663" i="1"/>
  <c r="T662" i="1"/>
  <c r="U662" i="1" s="1"/>
  <c r="S662" i="1"/>
  <c r="R662" i="1"/>
  <c r="N662" i="1"/>
  <c r="O662" i="1" s="1"/>
  <c r="T661" i="1"/>
  <c r="U661" i="1" s="1"/>
  <c r="N661" i="1"/>
  <c r="T660" i="1"/>
  <c r="U660" i="1" s="1"/>
  <c r="S660" i="1"/>
  <c r="R660" i="1"/>
  <c r="N660" i="1"/>
  <c r="O660" i="1" s="1"/>
  <c r="T659" i="1"/>
  <c r="U659" i="1" s="1"/>
  <c r="N659" i="1"/>
  <c r="T658" i="1"/>
  <c r="U658" i="1" s="1"/>
  <c r="S658" i="1"/>
  <c r="R658" i="1"/>
  <c r="N658" i="1"/>
  <c r="O658" i="1" s="1"/>
  <c r="T657" i="1"/>
  <c r="U657" i="1" s="1"/>
  <c r="N657" i="1"/>
  <c r="T656" i="1"/>
  <c r="U656" i="1" s="1"/>
  <c r="S656" i="1"/>
  <c r="R656" i="1"/>
  <c r="N656" i="1"/>
  <c r="O656" i="1" s="1"/>
  <c r="R655" i="1"/>
  <c r="S655" i="1" s="1"/>
  <c r="N655" i="1"/>
  <c r="O655" i="1" s="1"/>
  <c r="S654" i="1"/>
  <c r="R654" i="1"/>
  <c r="N654" i="1"/>
  <c r="O654" i="1" s="1"/>
  <c r="R653" i="1"/>
  <c r="S653" i="1" s="1"/>
  <c r="N653" i="1"/>
  <c r="O653" i="1" s="1"/>
  <c r="S652" i="1"/>
  <c r="R652" i="1"/>
  <c r="N652" i="1"/>
  <c r="O652" i="1" s="1"/>
  <c r="R651" i="1"/>
  <c r="S651" i="1" s="1"/>
  <c r="N651" i="1"/>
  <c r="O651" i="1" s="1"/>
  <c r="S650" i="1"/>
  <c r="R650" i="1"/>
  <c r="N650" i="1"/>
  <c r="O650" i="1" s="1"/>
  <c r="R649" i="1"/>
  <c r="S649" i="1" s="1"/>
  <c r="N649" i="1"/>
  <c r="O649" i="1" s="1"/>
  <c r="S648" i="1"/>
  <c r="R648" i="1"/>
  <c r="N648" i="1"/>
  <c r="O648" i="1" s="1"/>
  <c r="R647" i="1"/>
  <c r="S647" i="1" s="1"/>
  <c r="N647" i="1"/>
  <c r="O647" i="1" s="1"/>
  <c r="S646" i="1"/>
  <c r="R646" i="1"/>
  <c r="N646" i="1"/>
  <c r="O646" i="1" s="1"/>
  <c r="R645" i="1"/>
  <c r="S645" i="1" s="1"/>
  <c r="N645" i="1"/>
  <c r="O645" i="1" s="1"/>
  <c r="S644" i="1"/>
  <c r="R644" i="1"/>
  <c r="N644" i="1"/>
  <c r="O644" i="1" s="1"/>
  <c r="R643" i="1"/>
  <c r="S643" i="1" s="1"/>
  <c r="N643" i="1"/>
  <c r="O643" i="1" s="1"/>
  <c r="S642" i="1"/>
  <c r="R642" i="1"/>
  <c r="N642" i="1"/>
  <c r="O642" i="1" s="1"/>
  <c r="R641" i="1"/>
  <c r="S641" i="1" s="1"/>
  <c r="N641" i="1"/>
  <c r="O641" i="1" s="1"/>
  <c r="S640" i="1"/>
  <c r="R640" i="1"/>
  <c r="N640" i="1"/>
  <c r="O640" i="1" s="1"/>
  <c r="R639" i="1"/>
  <c r="S639" i="1" s="1"/>
  <c r="N639" i="1"/>
  <c r="O639" i="1" s="1"/>
  <c r="S638" i="1"/>
  <c r="R638" i="1"/>
  <c r="N638" i="1"/>
  <c r="O638" i="1" s="1"/>
  <c r="R637" i="1"/>
  <c r="S637" i="1" s="1"/>
  <c r="N637" i="1"/>
  <c r="O637" i="1" s="1"/>
  <c r="S636" i="1"/>
  <c r="R636" i="1"/>
  <c r="N636" i="1"/>
  <c r="O636" i="1" s="1"/>
  <c r="R635" i="1"/>
  <c r="S635" i="1" s="1"/>
  <c r="N635" i="1"/>
  <c r="O635" i="1" s="1"/>
  <c r="U634" i="1"/>
  <c r="T634" i="1"/>
  <c r="O634" i="1"/>
  <c r="N634" i="1"/>
  <c r="R634" i="1" s="1"/>
  <c r="S634" i="1" s="1"/>
  <c r="T633" i="1"/>
  <c r="U633" i="1" s="1"/>
  <c r="R633" i="1"/>
  <c r="S633" i="1" s="1"/>
  <c r="N633" i="1"/>
  <c r="O633" i="1" s="1"/>
  <c r="U632" i="1"/>
  <c r="T632" i="1"/>
  <c r="O632" i="1"/>
  <c r="N632" i="1"/>
  <c r="R632" i="1" s="1"/>
  <c r="S632" i="1" s="1"/>
  <c r="T631" i="1"/>
  <c r="U631" i="1" s="1"/>
  <c r="R631" i="1"/>
  <c r="S631" i="1" s="1"/>
  <c r="N631" i="1"/>
  <c r="O631" i="1" s="1"/>
  <c r="U630" i="1"/>
  <c r="T630" i="1"/>
  <c r="O630" i="1"/>
  <c r="N630" i="1"/>
  <c r="R630" i="1" s="1"/>
  <c r="S630" i="1" s="1"/>
  <c r="T629" i="1"/>
  <c r="U629" i="1" s="1"/>
  <c r="R629" i="1"/>
  <c r="S629" i="1" s="1"/>
  <c r="N629" i="1"/>
  <c r="O629" i="1" s="1"/>
  <c r="U628" i="1"/>
  <c r="T628" i="1"/>
  <c r="O628" i="1"/>
  <c r="N628" i="1"/>
  <c r="R628" i="1" s="1"/>
  <c r="S628" i="1" s="1"/>
  <c r="T627" i="1"/>
  <c r="U627" i="1" s="1"/>
  <c r="R627" i="1"/>
  <c r="S627" i="1" s="1"/>
  <c r="N627" i="1"/>
  <c r="O627" i="1" s="1"/>
  <c r="U626" i="1"/>
  <c r="T626" i="1"/>
  <c r="O626" i="1"/>
  <c r="N626" i="1"/>
  <c r="R626" i="1" s="1"/>
  <c r="S626" i="1" s="1"/>
  <c r="T625" i="1"/>
  <c r="U625" i="1" s="1"/>
  <c r="R625" i="1"/>
  <c r="S625" i="1" s="1"/>
  <c r="N625" i="1"/>
  <c r="O625" i="1" s="1"/>
  <c r="U624" i="1"/>
  <c r="T624" i="1"/>
  <c r="O624" i="1"/>
  <c r="N624" i="1"/>
  <c r="R624" i="1" s="1"/>
  <c r="S624" i="1" s="1"/>
  <c r="T623" i="1"/>
  <c r="U623" i="1" s="1"/>
  <c r="R623" i="1"/>
  <c r="S623" i="1" s="1"/>
  <c r="N623" i="1"/>
  <c r="O623" i="1" s="1"/>
  <c r="U622" i="1"/>
  <c r="T622" i="1"/>
  <c r="O622" i="1"/>
  <c r="N622" i="1"/>
  <c r="R622" i="1" s="1"/>
  <c r="S622" i="1" s="1"/>
  <c r="T621" i="1"/>
  <c r="U621" i="1" s="1"/>
  <c r="R621" i="1"/>
  <c r="S621" i="1" s="1"/>
  <c r="N621" i="1"/>
  <c r="O621" i="1" s="1"/>
  <c r="U620" i="1"/>
  <c r="T620" i="1"/>
  <c r="O620" i="1"/>
  <c r="N620" i="1"/>
  <c r="R620" i="1" s="1"/>
  <c r="S620" i="1" s="1"/>
  <c r="T619" i="1"/>
  <c r="U619" i="1" s="1"/>
  <c r="R619" i="1"/>
  <c r="S619" i="1" s="1"/>
  <c r="N619" i="1"/>
  <c r="O619" i="1" s="1"/>
  <c r="U618" i="1"/>
  <c r="T618" i="1"/>
  <c r="O618" i="1"/>
  <c r="N618" i="1"/>
  <c r="R618" i="1" s="1"/>
  <c r="S618" i="1" s="1"/>
  <c r="T617" i="1"/>
  <c r="U617" i="1" s="1"/>
  <c r="R617" i="1"/>
  <c r="S617" i="1" s="1"/>
  <c r="N617" i="1"/>
  <c r="O617" i="1" s="1"/>
  <c r="U616" i="1"/>
  <c r="T616" i="1"/>
  <c r="O616" i="1"/>
  <c r="N616" i="1"/>
  <c r="R616" i="1" s="1"/>
  <c r="S616" i="1" s="1"/>
  <c r="T615" i="1"/>
  <c r="U615" i="1" s="1"/>
  <c r="R615" i="1"/>
  <c r="S615" i="1" s="1"/>
  <c r="N615" i="1"/>
  <c r="O615" i="1" s="1"/>
  <c r="U614" i="1"/>
  <c r="T614" i="1"/>
  <c r="O614" i="1"/>
  <c r="N614" i="1"/>
  <c r="R614" i="1" s="1"/>
  <c r="S614" i="1" s="1"/>
  <c r="T613" i="1"/>
  <c r="U613" i="1" s="1"/>
  <c r="R613" i="1"/>
  <c r="S613" i="1" s="1"/>
  <c r="N613" i="1"/>
  <c r="O613" i="1" s="1"/>
  <c r="U612" i="1"/>
  <c r="T612" i="1"/>
  <c r="O612" i="1"/>
  <c r="N612" i="1"/>
  <c r="R612" i="1" s="1"/>
  <c r="S612" i="1" s="1"/>
  <c r="T611" i="1"/>
  <c r="U611" i="1" s="1"/>
  <c r="R611" i="1"/>
  <c r="S611" i="1" s="1"/>
  <c r="N611" i="1"/>
  <c r="O611" i="1" s="1"/>
  <c r="U610" i="1"/>
  <c r="T610" i="1"/>
  <c r="O610" i="1"/>
  <c r="N610" i="1"/>
  <c r="R610" i="1" s="1"/>
  <c r="S610" i="1" s="1"/>
  <c r="T609" i="1"/>
  <c r="U609" i="1" s="1"/>
  <c r="R609" i="1"/>
  <c r="S609" i="1" s="1"/>
  <c r="N609" i="1"/>
  <c r="O609" i="1" s="1"/>
  <c r="U608" i="1"/>
  <c r="T608" i="1"/>
  <c r="O608" i="1"/>
  <c r="N608" i="1"/>
  <c r="R608" i="1" s="1"/>
  <c r="S608" i="1" s="1"/>
  <c r="T607" i="1"/>
  <c r="U607" i="1" s="1"/>
  <c r="R607" i="1"/>
  <c r="S607" i="1" s="1"/>
  <c r="N607" i="1"/>
  <c r="O607" i="1" s="1"/>
  <c r="U606" i="1"/>
  <c r="T606" i="1"/>
  <c r="O606" i="1"/>
  <c r="N606" i="1"/>
  <c r="R606" i="1" s="1"/>
  <c r="S606" i="1" s="1"/>
  <c r="T605" i="1"/>
  <c r="U605" i="1" s="1"/>
  <c r="R605" i="1"/>
  <c r="S605" i="1" s="1"/>
  <c r="N605" i="1"/>
  <c r="O605" i="1" s="1"/>
  <c r="U604" i="1"/>
  <c r="T604" i="1"/>
  <c r="O604" i="1"/>
  <c r="N604" i="1"/>
  <c r="R604" i="1" s="1"/>
  <c r="S604" i="1" s="1"/>
  <c r="T603" i="1"/>
  <c r="U603" i="1" s="1"/>
  <c r="R603" i="1"/>
  <c r="S603" i="1" s="1"/>
  <c r="N603" i="1"/>
  <c r="O603" i="1" s="1"/>
  <c r="U602" i="1"/>
  <c r="T602" i="1"/>
  <c r="O602" i="1"/>
  <c r="N602" i="1"/>
  <c r="R602" i="1" s="1"/>
  <c r="S602" i="1" s="1"/>
  <c r="T601" i="1"/>
  <c r="U601" i="1" s="1"/>
  <c r="R601" i="1"/>
  <c r="S601" i="1" s="1"/>
  <c r="N601" i="1"/>
  <c r="O601" i="1" s="1"/>
  <c r="U600" i="1"/>
  <c r="T600" i="1"/>
  <c r="O600" i="1"/>
  <c r="N600" i="1"/>
  <c r="R600" i="1" s="1"/>
  <c r="S600" i="1" s="1"/>
  <c r="T599" i="1"/>
  <c r="U599" i="1" s="1"/>
  <c r="R599" i="1"/>
  <c r="S599" i="1" s="1"/>
  <c r="N599" i="1"/>
  <c r="O599" i="1" s="1"/>
  <c r="U598" i="1"/>
  <c r="T598" i="1"/>
  <c r="O598" i="1"/>
  <c r="N598" i="1"/>
  <c r="R598" i="1" s="1"/>
  <c r="S598" i="1" s="1"/>
  <c r="T597" i="1"/>
  <c r="U597" i="1" s="1"/>
  <c r="R597" i="1"/>
  <c r="S597" i="1" s="1"/>
  <c r="N597" i="1"/>
  <c r="O597" i="1" s="1"/>
  <c r="U596" i="1"/>
  <c r="T596" i="1"/>
  <c r="O596" i="1"/>
  <c r="N596" i="1"/>
  <c r="R596" i="1" s="1"/>
  <c r="S596" i="1" s="1"/>
  <c r="T595" i="1"/>
  <c r="U595" i="1" s="1"/>
  <c r="R595" i="1"/>
  <c r="S595" i="1" s="1"/>
  <c r="N595" i="1"/>
  <c r="O595" i="1" s="1"/>
  <c r="U594" i="1"/>
  <c r="T594" i="1"/>
  <c r="O594" i="1"/>
  <c r="N594" i="1"/>
  <c r="R594" i="1" s="1"/>
  <c r="S594" i="1" s="1"/>
  <c r="T593" i="1"/>
  <c r="U593" i="1" s="1"/>
  <c r="R593" i="1"/>
  <c r="S593" i="1" s="1"/>
  <c r="N593" i="1"/>
  <c r="O593" i="1" s="1"/>
  <c r="U592" i="1"/>
  <c r="T592" i="1"/>
  <c r="O592" i="1"/>
  <c r="N592" i="1"/>
  <c r="R592" i="1" s="1"/>
  <c r="S592" i="1" s="1"/>
  <c r="T591" i="1"/>
  <c r="U591" i="1" s="1"/>
  <c r="R591" i="1"/>
  <c r="S591" i="1" s="1"/>
  <c r="N591" i="1"/>
  <c r="O591" i="1" s="1"/>
  <c r="U590" i="1"/>
  <c r="T590" i="1"/>
  <c r="O590" i="1"/>
  <c r="N590" i="1"/>
  <c r="R590" i="1" s="1"/>
  <c r="S590" i="1" s="1"/>
  <c r="T589" i="1"/>
  <c r="U589" i="1" s="1"/>
  <c r="R589" i="1"/>
  <c r="S589" i="1" s="1"/>
  <c r="N589" i="1"/>
  <c r="O589" i="1" s="1"/>
  <c r="U588" i="1"/>
  <c r="T588" i="1"/>
  <c r="O588" i="1"/>
  <c r="N588" i="1"/>
  <c r="R588" i="1" s="1"/>
  <c r="S588" i="1" s="1"/>
  <c r="T587" i="1"/>
  <c r="U587" i="1" s="1"/>
  <c r="R587" i="1"/>
  <c r="S587" i="1" s="1"/>
  <c r="N587" i="1"/>
  <c r="O587" i="1" s="1"/>
  <c r="U586" i="1"/>
  <c r="T586" i="1"/>
  <c r="O586" i="1"/>
  <c r="N586" i="1"/>
  <c r="R586" i="1" s="1"/>
  <c r="S586" i="1" s="1"/>
  <c r="T585" i="1"/>
  <c r="U585" i="1" s="1"/>
  <c r="R585" i="1"/>
  <c r="S585" i="1" s="1"/>
  <c r="N585" i="1"/>
  <c r="O585" i="1" s="1"/>
  <c r="U584" i="1"/>
  <c r="N584" i="1"/>
  <c r="U583" i="1"/>
  <c r="T583" i="1"/>
  <c r="R583" i="1"/>
  <c r="S583" i="1" s="1"/>
  <c r="O583" i="1"/>
  <c r="N583" i="1"/>
  <c r="T582" i="1"/>
  <c r="U582" i="1" s="1"/>
  <c r="N582" i="1"/>
  <c r="U581" i="1"/>
  <c r="T581" i="1"/>
  <c r="R581" i="1"/>
  <c r="S581" i="1" s="1"/>
  <c r="O581" i="1"/>
  <c r="N581" i="1"/>
  <c r="T580" i="1"/>
  <c r="U580" i="1" s="1"/>
  <c r="N580" i="1"/>
  <c r="U579" i="1"/>
  <c r="O579" i="1"/>
  <c r="N579" i="1"/>
  <c r="R579" i="1" s="1"/>
  <c r="S579" i="1" s="1"/>
  <c r="U578" i="1"/>
  <c r="R578" i="1"/>
  <c r="S578" i="1" s="1"/>
  <c r="O578" i="1"/>
  <c r="N578" i="1"/>
  <c r="U577" i="1"/>
  <c r="R577" i="1"/>
  <c r="S577" i="1" s="1"/>
  <c r="N577" i="1"/>
  <c r="O577" i="1" s="1"/>
  <c r="U576" i="1"/>
  <c r="T576" i="1"/>
  <c r="O576" i="1"/>
  <c r="N576" i="1"/>
  <c r="R576" i="1" s="1"/>
  <c r="S576" i="1" s="1"/>
  <c r="T575" i="1"/>
  <c r="U575" i="1" s="1"/>
  <c r="R575" i="1"/>
  <c r="S575" i="1" s="1"/>
  <c r="N575" i="1"/>
  <c r="O575" i="1" s="1"/>
  <c r="U574" i="1"/>
  <c r="N574" i="1"/>
  <c r="U573" i="1"/>
  <c r="O573" i="1"/>
  <c r="N573" i="1"/>
  <c r="R573" i="1" s="1"/>
  <c r="S573" i="1" s="1"/>
  <c r="U572" i="1"/>
  <c r="T571" i="1"/>
  <c r="U571" i="1" s="1"/>
  <c r="K571" i="1"/>
  <c r="T570" i="1"/>
  <c r="U570" i="1" s="1"/>
  <c r="K570" i="1"/>
  <c r="U569" i="1"/>
  <c r="T569" i="1"/>
  <c r="R569" i="1"/>
  <c r="S569" i="1" s="1"/>
  <c r="O569" i="1"/>
  <c r="K569" i="1"/>
  <c r="N569" i="1" s="1"/>
  <c r="U568" i="1"/>
  <c r="T568" i="1"/>
  <c r="O568" i="1"/>
  <c r="N568" i="1"/>
  <c r="R568" i="1" s="1"/>
  <c r="S568" i="1" s="1"/>
  <c r="K568" i="1"/>
  <c r="U567" i="1"/>
  <c r="T567" i="1"/>
  <c r="N567" i="1"/>
  <c r="N566" i="1"/>
  <c r="N565" i="1"/>
  <c r="U564" i="1"/>
  <c r="T564" i="1"/>
  <c r="R564" i="1"/>
  <c r="S564" i="1" s="1"/>
  <c r="O564" i="1"/>
  <c r="N564" i="1"/>
  <c r="U563" i="1"/>
  <c r="T563" i="1"/>
  <c r="N563" i="1"/>
  <c r="U562" i="1"/>
  <c r="T562" i="1"/>
  <c r="R562" i="1"/>
  <c r="S562" i="1" s="1"/>
  <c r="O562" i="1"/>
  <c r="N562" i="1"/>
  <c r="U561" i="1"/>
  <c r="T561" i="1"/>
  <c r="N561" i="1"/>
  <c r="N560" i="1"/>
  <c r="U559" i="1"/>
  <c r="T559" i="1"/>
  <c r="R559" i="1"/>
  <c r="S559" i="1" s="1"/>
  <c r="O559" i="1"/>
  <c r="N559" i="1"/>
  <c r="U558" i="1"/>
  <c r="T558" i="1"/>
  <c r="N558" i="1"/>
  <c r="U557" i="1"/>
  <c r="T557" i="1"/>
  <c r="R557" i="1"/>
  <c r="S557" i="1" s="1"/>
  <c r="O557" i="1"/>
  <c r="N557" i="1"/>
  <c r="T556" i="1"/>
  <c r="U556" i="1" s="1"/>
  <c r="N556" i="1"/>
  <c r="U555" i="1"/>
  <c r="T555" i="1"/>
  <c r="R555" i="1"/>
  <c r="S555" i="1" s="1"/>
  <c r="O555" i="1"/>
  <c r="N555" i="1"/>
  <c r="T554" i="1"/>
  <c r="U554" i="1" s="1"/>
  <c r="N554" i="1"/>
  <c r="U553" i="1"/>
  <c r="T553" i="1"/>
  <c r="R553" i="1"/>
  <c r="S553" i="1" s="1"/>
  <c r="O553" i="1"/>
  <c r="N553" i="1"/>
  <c r="T552" i="1"/>
  <c r="U552" i="1" s="1"/>
  <c r="N552" i="1"/>
  <c r="U551" i="1"/>
  <c r="T551" i="1"/>
  <c r="R551" i="1"/>
  <c r="S551" i="1" s="1"/>
  <c r="O551" i="1"/>
  <c r="N551" i="1"/>
  <c r="T550" i="1"/>
  <c r="U550" i="1" s="1"/>
  <c r="N550" i="1"/>
  <c r="U549" i="1"/>
  <c r="T549" i="1"/>
  <c r="R549" i="1"/>
  <c r="S549" i="1" s="1"/>
  <c r="O549" i="1"/>
  <c r="N549" i="1"/>
  <c r="T548" i="1"/>
  <c r="U548" i="1" s="1"/>
  <c r="N548" i="1"/>
  <c r="U547" i="1"/>
  <c r="T547" i="1"/>
  <c r="R547" i="1"/>
  <c r="S547" i="1" s="1"/>
  <c r="O547" i="1"/>
  <c r="N547" i="1"/>
  <c r="T546" i="1"/>
  <c r="U546" i="1" s="1"/>
  <c r="N546" i="1"/>
  <c r="U545" i="1"/>
  <c r="T545" i="1"/>
  <c r="R545" i="1"/>
  <c r="S545" i="1" s="1"/>
  <c r="O545" i="1"/>
  <c r="N545" i="1"/>
  <c r="T544" i="1"/>
  <c r="U544" i="1" s="1"/>
  <c r="N544" i="1"/>
  <c r="U543" i="1"/>
  <c r="T543" i="1"/>
  <c r="R543" i="1"/>
  <c r="S543" i="1" s="1"/>
  <c r="O543" i="1"/>
  <c r="N543" i="1"/>
  <c r="T542" i="1"/>
  <c r="U542" i="1" s="1"/>
  <c r="N542" i="1"/>
  <c r="U541" i="1"/>
  <c r="T541" i="1"/>
  <c r="R541" i="1"/>
  <c r="S541" i="1" s="1"/>
  <c r="O541" i="1"/>
  <c r="N541" i="1"/>
  <c r="T540" i="1"/>
  <c r="U540" i="1" s="1"/>
  <c r="N540" i="1"/>
  <c r="U539" i="1"/>
  <c r="T539" i="1"/>
  <c r="R539" i="1"/>
  <c r="S539" i="1" s="1"/>
  <c r="O539" i="1"/>
  <c r="N539" i="1"/>
  <c r="T538" i="1"/>
  <c r="U538" i="1" s="1"/>
  <c r="N538" i="1"/>
  <c r="U537" i="1"/>
  <c r="T537" i="1"/>
  <c r="R537" i="1"/>
  <c r="S537" i="1" s="1"/>
  <c r="O537" i="1"/>
  <c r="N537" i="1"/>
  <c r="T536" i="1"/>
  <c r="U536" i="1" s="1"/>
  <c r="N536" i="1"/>
  <c r="U535" i="1"/>
  <c r="T535" i="1"/>
  <c r="R535" i="1"/>
  <c r="S535" i="1" s="1"/>
  <c r="O535" i="1"/>
  <c r="N535" i="1"/>
  <c r="T534" i="1"/>
  <c r="U534" i="1" s="1"/>
  <c r="N534" i="1"/>
  <c r="U533" i="1"/>
  <c r="T533" i="1"/>
  <c r="R533" i="1"/>
  <c r="S533" i="1" s="1"/>
  <c r="O533" i="1"/>
  <c r="N533" i="1"/>
  <c r="T532" i="1"/>
  <c r="U532" i="1" s="1"/>
  <c r="N532" i="1"/>
  <c r="U531" i="1"/>
  <c r="T531" i="1"/>
  <c r="R531" i="1"/>
  <c r="S531" i="1" s="1"/>
  <c r="O531" i="1"/>
  <c r="N531" i="1"/>
  <c r="T530" i="1"/>
  <c r="U530" i="1" s="1"/>
  <c r="N530" i="1"/>
  <c r="U529" i="1"/>
  <c r="T529" i="1"/>
  <c r="R529" i="1"/>
  <c r="S529" i="1" s="1"/>
  <c r="O529" i="1"/>
  <c r="N529" i="1"/>
  <c r="T528" i="1"/>
  <c r="U528" i="1" s="1"/>
  <c r="N528" i="1"/>
  <c r="U527" i="1"/>
  <c r="T527" i="1"/>
  <c r="R527" i="1"/>
  <c r="S527" i="1" s="1"/>
  <c r="O527" i="1"/>
  <c r="N527" i="1"/>
  <c r="T526" i="1"/>
  <c r="U526" i="1" s="1"/>
  <c r="N526" i="1"/>
  <c r="U525" i="1"/>
  <c r="T525" i="1"/>
  <c r="R525" i="1"/>
  <c r="S525" i="1" s="1"/>
  <c r="O525" i="1"/>
  <c r="N525" i="1"/>
  <c r="T524" i="1"/>
  <c r="U524" i="1" s="1"/>
  <c r="N524" i="1"/>
  <c r="U523" i="1"/>
  <c r="T523" i="1"/>
  <c r="R523" i="1"/>
  <c r="S523" i="1" s="1"/>
  <c r="O523" i="1"/>
  <c r="N523" i="1"/>
  <c r="T522" i="1"/>
  <c r="U522" i="1" s="1"/>
  <c r="N522" i="1"/>
  <c r="U521" i="1"/>
  <c r="T521" i="1"/>
  <c r="R521" i="1"/>
  <c r="S521" i="1" s="1"/>
  <c r="K521" i="1"/>
  <c r="N521" i="1" s="1"/>
  <c r="O521" i="1" s="1"/>
  <c r="T520" i="1"/>
  <c r="U520" i="1" s="1"/>
  <c r="N520" i="1"/>
  <c r="K520" i="1"/>
  <c r="T519" i="1"/>
  <c r="U519" i="1" s="1"/>
  <c r="N519" i="1"/>
  <c r="O519" i="1" s="1"/>
  <c r="K519" i="1"/>
  <c r="T518" i="1"/>
  <c r="U518" i="1" s="1"/>
  <c r="R518" i="1"/>
  <c r="S518" i="1" s="1"/>
  <c r="K518" i="1"/>
  <c r="N518" i="1" s="1"/>
  <c r="O518" i="1" s="1"/>
  <c r="U517" i="1"/>
  <c r="T517" i="1"/>
  <c r="K517" i="1"/>
  <c r="N517" i="1" s="1"/>
  <c r="O517" i="1" s="1"/>
  <c r="T516" i="1"/>
  <c r="U516" i="1" s="1"/>
  <c r="N516" i="1"/>
  <c r="K516" i="1"/>
  <c r="T515" i="1"/>
  <c r="U515" i="1" s="1"/>
  <c r="N515" i="1"/>
  <c r="O515" i="1" s="1"/>
  <c r="K515" i="1"/>
  <c r="T514" i="1"/>
  <c r="U514" i="1" s="1"/>
  <c r="R514" i="1"/>
  <c r="S514" i="1" s="1"/>
  <c r="K514" i="1"/>
  <c r="N514" i="1" s="1"/>
  <c r="O514" i="1" s="1"/>
  <c r="U513" i="1"/>
  <c r="T513" i="1"/>
  <c r="R513" i="1"/>
  <c r="S513" i="1" s="1"/>
  <c r="K513" i="1"/>
  <c r="N513" i="1" s="1"/>
  <c r="O513" i="1" s="1"/>
  <c r="T512" i="1"/>
  <c r="U512" i="1" s="1"/>
  <c r="O512" i="1"/>
  <c r="N512" i="1"/>
  <c r="R512" i="1" s="1"/>
  <c r="S512" i="1" s="1"/>
  <c r="T511" i="1"/>
  <c r="U511" i="1" s="1"/>
  <c r="R511" i="1"/>
  <c r="S511" i="1" s="1"/>
  <c r="N511" i="1"/>
  <c r="O511" i="1" s="1"/>
  <c r="N510" i="1"/>
  <c r="R509" i="1"/>
  <c r="S509" i="1" s="1"/>
  <c r="N509" i="1"/>
  <c r="O509" i="1" s="1"/>
  <c r="N508" i="1"/>
  <c r="R507" i="1"/>
  <c r="S507" i="1" s="1"/>
  <c r="N507" i="1"/>
  <c r="O507" i="1" s="1"/>
  <c r="N506" i="1"/>
  <c r="R505" i="1"/>
  <c r="S505" i="1" s="1"/>
  <c r="N505" i="1"/>
  <c r="O505" i="1" s="1"/>
  <c r="N504" i="1"/>
  <c r="R503" i="1"/>
  <c r="S503" i="1" s="1"/>
  <c r="N503" i="1"/>
  <c r="O503" i="1" s="1"/>
  <c r="N502" i="1"/>
  <c r="R501" i="1"/>
  <c r="S501" i="1" s="1"/>
  <c r="N501" i="1"/>
  <c r="O501" i="1" s="1"/>
  <c r="N500" i="1"/>
  <c r="R499" i="1"/>
  <c r="S499" i="1" s="1"/>
  <c r="N499" i="1"/>
  <c r="O499" i="1" s="1"/>
  <c r="N498" i="1"/>
  <c r="R497" i="1"/>
  <c r="S497" i="1" s="1"/>
  <c r="N497" i="1"/>
  <c r="O497" i="1" s="1"/>
  <c r="N496" i="1"/>
  <c r="R495" i="1"/>
  <c r="S495" i="1" s="1"/>
  <c r="N495" i="1"/>
  <c r="O495" i="1" s="1"/>
  <c r="N494" i="1"/>
  <c r="R493" i="1"/>
  <c r="S493" i="1" s="1"/>
  <c r="N493" i="1"/>
  <c r="O493" i="1" s="1"/>
  <c r="N492" i="1"/>
  <c r="R491" i="1"/>
  <c r="S491" i="1" s="1"/>
  <c r="N491" i="1"/>
  <c r="O491" i="1" s="1"/>
  <c r="N490" i="1"/>
  <c r="R489" i="1"/>
  <c r="S489" i="1" s="1"/>
  <c r="N489" i="1"/>
  <c r="O489" i="1" s="1"/>
  <c r="N488" i="1"/>
  <c r="R487" i="1"/>
  <c r="S487" i="1" s="1"/>
  <c r="N487" i="1"/>
  <c r="O487" i="1" s="1"/>
  <c r="N486" i="1"/>
  <c r="U485" i="1"/>
  <c r="T485" i="1"/>
  <c r="O485" i="1"/>
  <c r="N485" i="1"/>
  <c r="R485" i="1" s="1"/>
  <c r="S485" i="1" s="1"/>
  <c r="U484" i="1"/>
  <c r="T484" i="1"/>
  <c r="N484" i="1"/>
  <c r="R483" i="1"/>
  <c r="S483" i="1" s="1"/>
  <c r="N483" i="1"/>
  <c r="O483" i="1" s="1"/>
  <c r="N482" i="1"/>
  <c r="R481" i="1"/>
  <c r="S481" i="1" s="1"/>
  <c r="N481" i="1"/>
  <c r="O481" i="1" s="1"/>
  <c r="N480" i="1"/>
  <c r="R479" i="1"/>
  <c r="S479" i="1" s="1"/>
  <c r="N479" i="1"/>
  <c r="O479" i="1" s="1"/>
  <c r="N478" i="1"/>
  <c r="R477" i="1"/>
  <c r="S477" i="1" s="1"/>
  <c r="N477" i="1"/>
  <c r="O477" i="1" s="1"/>
  <c r="N476" i="1"/>
  <c r="R475" i="1"/>
  <c r="S475" i="1" s="1"/>
  <c r="N475" i="1"/>
  <c r="O475" i="1" s="1"/>
  <c r="N474" i="1"/>
  <c r="R473" i="1"/>
  <c r="S473" i="1" s="1"/>
  <c r="N473" i="1"/>
  <c r="O473" i="1" s="1"/>
  <c r="N472" i="1"/>
  <c r="R471" i="1"/>
  <c r="S471" i="1" s="1"/>
  <c r="N471" i="1"/>
  <c r="O471" i="1" s="1"/>
  <c r="N470" i="1"/>
  <c r="R469" i="1"/>
  <c r="S469" i="1" s="1"/>
  <c r="N469" i="1"/>
  <c r="O469" i="1" s="1"/>
  <c r="N468" i="1"/>
  <c r="R467" i="1"/>
  <c r="S467" i="1" s="1"/>
  <c r="N467" i="1"/>
  <c r="O467" i="1" s="1"/>
  <c r="N466" i="1"/>
  <c r="T465" i="1"/>
  <c r="U465" i="1" s="1"/>
  <c r="O465" i="1"/>
  <c r="N465" i="1"/>
  <c r="R465" i="1" s="1"/>
  <c r="S465" i="1" s="1"/>
  <c r="T464" i="1"/>
  <c r="U464" i="1" s="1"/>
  <c r="R464" i="1"/>
  <c r="S464" i="1" s="1"/>
  <c r="N464" i="1"/>
  <c r="O464" i="1" s="1"/>
  <c r="U463" i="1"/>
  <c r="T463" i="1"/>
  <c r="R463" i="1"/>
  <c r="S463" i="1" s="1"/>
  <c r="N463" i="1"/>
  <c r="O463" i="1" s="1"/>
  <c r="T462" i="1"/>
  <c r="U462" i="1" s="1"/>
  <c r="N462" i="1"/>
  <c r="T461" i="1"/>
  <c r="U461" i="1" s="1"/>
  <c r="R461" i="1"/>
  <c r="S461" i="1" s="1"/>
  <c r="O461" i="1"/>
  <c r="N461" i="1"/>
  <c r="T460" i="1"/>
  <c r="U460" i="1" s="1"/>
  <c r="R460" i="1"/>
  <c r="S460" i="1" s="1"/>
  <c r="N460" i="1"/>
  <c r="O460" i="1" s="1"/>
  <c r="N459" i="1"/>
  <c r="R458" i="1"/>
  <c r="S458" i="1" s="1"/>
  <c r="N458" i="1"/>
  <c r="O458" i="1" s="1"/>
  <c r="U457" i="1"/>
  <c r="T457" i="1"/>
  <c r="R457" i="1"/>
  <c r="S457" i="1" s="1"/>
  <c r="N457" i="1"/>
  <c r="O457" i="1" s="1"/>
  <c r="O456" i="1"/>
  <c r="N456" i="1"/>
  <c r="R456" i="1" s="1"/>
  <c r="S456" i="1" s="1"/>
  <c r="T455" i="1"/>
  <c r="U455" i="1" s="1"/>
  <c r="N455" i="1"/>
  <c r="O455" i="1" s="1"/>
  <c r="U454" i="1"/>
  <c r="T454" i="1"/>
  <c r="R454" i="1"/>
  <c r="S454" i="1" s="1"/>
  <c r="O454" i="1"/>
  <c r="N454" i="1"/>
  <c r="T453" i="1"/>
  <c r="U453" i="1" s="1"/>
  <c r="R453" i="1"/>
  <c r="S453" i="1" s="1"/>
  <c r="N453" i="1"/>
  <c r="O453" i="1" s="1"/>
  <c r="T452" i="1"/>
  <c r="U452" i="1" s="1"/>
  <c r="R452" i="1"/>
  <c r="S452" i="1" s="1"/>
  <c r="O452" i="1"/>
  <c r="N452" i="1"/>
  <c r="T451" i="1"/>
  <c r="U451" i="1" s="1"/>
  <c r="R451" i="1"/>
  <c r="S451" i="1" s="1"/>
  <c r="N451" i="1"/>
  <c r="O451" i="1" s="1"/>
  <c r="U450" i="1"/>
  <c r="T450" i="1"/>
  <c r="R450" i="1"/>
  <c r="S450" i="1" s="1"/>
  <c r="N450" i="1"/>
  <c r="O450" i="1" s="1"/>
  <c r="T449" i="1"/>
  <c r="U449" i="1" s="1"/>
  <c r="N449" i="1"/>
  <c r="T448" i="1"/>
  <c r="U448" i="1" s="1"/>
  <c r="N448" i="1"/>
  <c r="R448" i="1" s="1"/>
  <c r="S448" i="1" s="1"/>
  <c r="T447" i="1"/>
  <c r="U447" i="1" s="1"/>
  <c r="R447" i="1"/>
  <c r="S447" i="1" s="1"/>
  <c r="N447" i="1"/>
  <c r="O447" i="1" s="1"/>
  <c r="U446" i="1"/>
  <c r="T446" i="1"/>
  <c r="R446" i="1"/>
  <c r="S446" i="1" s="1"/>
  <c r="N446" i="1"/>
  <c r="O446" i="1" s="1"/>
  <c r="T445" i="1"/>
  <c r="U445" i="1" s="1"/>
  <c r="N445" i="1"/>
  <c r="O445" i="1" s="1"/>
  <c r="T444" i="1"/>
  <c r="U444" i="1" s="1"/>
  <c r="R444" i="1"/>
  <c r="S444" i="1" s="1"/>
  <c r="O444" i="1"/>
  <c r="N444" i="1"/>
  <c r="U443" i="1"/>
  <c r="S443" i="1"/>
  <c r="R443" i="1"/>
  <c r="O443" i="1"/>
  <c r="N443" i="1"/>
  <c r="U442" i="1"/>
  <c r="N442" i="1"/>
  <c r="N441" i="1"/>
  <c r="R441" i="1" s="1"/>
  <c r="S441" i="1" s="1"/>
  <c r="U440" i="1"/>
  <c r="R440" i="1"/>
  <c r="S440" i="1" s="1"/>
  <c r="O440" i="1"/>
  <c r="N440" i="1"/>
  <c r="U439" i="1"/>
  <c r="N439" i="1"/>
  <c r="O439" i="1" s="1"/>
  <c r="R438" i="1"/>
  <c r="S438" i="1" s="1"/>
  <c r="O438" i="1"/>
  <c r="N438" i="1"/>
  <c r="S437" i="1"/>
  <c r="R437" i="1"/>
  <c r="N437" i="1"/>
  <c r="O437" i="1" s="1"/>
  <c r="U436" i="1"/>
  <c r="S436" i="1"/>
  <c r="O436" i="1"/>
  <c r="N436" i="1"/>
  <c r="R436" i="1" s="1"/>
  <c r="U435" i="1"/>
  <c r="R435" i="1"/>
  <c r="S435" i="1" s="1"/>
  <c r="O435" i="1"/>
  <c r="N435" i="1"/>
  <c r="T434" i="1"/>
  <c r="U434" i="1" s="1"/>
  <c r="S434" i="1"/>
  <c r="R434" i="1"/>
  <c r="N434" i="1"/>
  <c r="O434" i="1" s="1"/>
  <c r="T433" i="1"/>
  <c r="U433" i="1" s="1"/>
  <c r="N433" i="1"/>
  <c r="O433" i="1" s="1"/>
  <c r="U432" i="1"/>
  <c r="S432" i="1"/>
  <c r="R432" i="1"/>
  <c r="O432" i="1"/>
  <c r="N432" i="1"/>
  <c r="U431" i="1"/>
  <c r="T431" i="1"/>
  <c r="N431" i="1"/>
  <c r="R431" i="1" s="1"/>
  <c r="S431" i="1" s="1"/>
  <c r="R430" i="1"/>
  <c r="S430" i="1" s="1"/>
  <c r="O430" i="1"/>
  <c r="N430" i="1"/>
  <c r="T429" i="1"/>
  <c r="T430" i="1" s="1"/>
  <c r="U430" i="1" s="1"/>
  <c r="O429" i="1"/>
  <c r="N429" i="1"/>
  <c r="R429" i="1" s="1"/>
  <c r="S429" i="1" s="1"/>
  <c r="U428" i="1"/>
  <c r="T428" i="1"/>
  <c r="S428" i="1"/>
  <c r="R428" i="1"/>
  <c r="O428" i="1"/>
  <c r="N428" i="1"/>
  <c r="U427" i="1"/>
  <c r="T427" i="1"/>
  <c r="N427" i="1"/>
  <c r="R427" i="1" s="1"/>
  <c r="S427" i="1" s="1"/>
  <c r="U426" i="1"/>
  <c r="T426" i="1"/>
  <c r="R426" i="1"/>
  <c r="S426" i="1" s="1"/>
  <c r="O426" i="1"/>
  <c r="N426" i="1"/>
  <c r="T425" i="1"/>
  <c r="U425" i="1" s="1"/>
  <c r="S425" i="1"/>
  <c r="O425" i="1"/>
  <c r="N425" i="1"/>
  <c r="R425" i="1" s="1"/>
  <c r="U424" i="1"/>
  <c r="T424" i="1"/>
  <c r="S424" i="1"/>
  <c r="R424" i="1"/>
  <c r="O424" i="1"/>
  <c r="N424" i="1"/>
  <c r="U423" i="1"/>
  <c r="T423" i="1"/>
  <c r="S423" i="1"/>
  <c r="N423" i="1"/>
  <c r="R423" i="1" s="1"/>
  <c r="U422" i="1"/>
  <c r="T422" i="1"/>
  <c r="R422" i="1"/>
  <c r="S422" i="1" s="1"/>
  <c r="O422" i="1"/>
  <c r="N422" i="1"/>
  <c r="T421" i="1"/>
  <c r="U421" i="1" s="1"/>
  <c r="O421" i="1"/>
  <c r="N421" i="1"/>
  <c r="R421" i="1" s="1"/>
  <c r="S421" i="1" s="1"/>
  <c r="U420" i="1"/>
  <c r="T420" i="1"/>
  <c r="S420" i="1"/>
  <c r="R420" i="1"/>
  <c r="O420" i="1"/>
  <c r="N420" i="1"/>
  <c r="U419" i="1"/>
  <c r="T419" i="1"/>
  <c r="N419" i="1"/>
  <c r="R419" i="1" s="1"/>
  <c r="S419" i="1" s="1"/>
  <c r="U418" i="1"/>
  <c r="T418" i="1"/>
  <c r="R418" i="1"/>
  <c r="S418" i="1" s="1"/>
  <c r="O418" i="1"/>
  <c r="N418" i="1"/>
  <c r="T417" i="1"/>
  <c r="U417" i="1" s="1"/>
  <c r="S417" i="1"/>
  <c r="O417" i="1"/>
  <c r="N417" i="1"/>
  <c r="R417" i="1" s="1"/>
  <c r="U416" i="1"/>
  <c r="T416" i="1"/>
  <c r="S416" i="1"/>
  <c r="R416" i="1"/>
  <c r="O416" i="1"/>
  <c r="N416" i="1"/>
  <c r="U415" i="1"/>
  <c r="T415" i="1"/>
  <c r="S415" i="1"/>
  <c r="N415" i="1"/>
  <c r="R415" i="1" s="1"/>
  <c r="U414" i="1"/>
  <c r="T414" i="1"/>
  <c r="R414" i="1"/>
  <c r="S414" i="1" s="1"/>
  <c r="O414" i="1"/>
  <c r="N414" i="1"/>
  <c r="T413" i="1"/>
  <c r="U413" i="1" s="1"/>
  <c r="O413" i="1"/>
  <c r="N413" i="1"/>
  <c r="R413" i="1" s="1"/>
  <c r="S413" i="1" s="1"/>
  <c r="U412" i="1"/>
  <c r="T412" i="1"/>
  <c r="S412" i="1"/>
  <c r="R412" i="1"/>
  <c r="O412" i="1"/>
  <c r="N412" i="1"/>
  <c r="U411" i="1"/>
  <c r="T411" i="1"/>
  <c r="N411" i="1"/>
  <c r="R411" i="1" s="1"/>
  <c r="S411" i="1" s="1"/>
  <c r="U410" i="1"/>
  <c r="T410" i="1"/>
  <c r="R410" i="1"/>
  <c r="S410" i="1" s="1"/>
  <c r="O410" i="1"/>
  <c r="N410" i="1"/>
  <c r="T409" i="1"/>
  <c r="U409" i="1" s="1"/>
  <c r="S409" i="1"/>
  <c r="O409" i="1"/>
  <c r="N409" i="1"/>
  <c r="R409" i="1" s="1"/>
  <c r="U408" i="1"/>
  <c r="T408" i="1"/>
  <c r="S408" i="1"/>
  <c r="R408" i="1"/>
  <c r="O408" i="1"/>
  <c r="N408" i="1"/>
  <c r="U407" i="1"/>
  <c r="T407" i="1"/>
  <c r="S407" i="1"/>
  <c r="N407" i="1"/>
  <c r="R407" i="1" s="1"/>
  <c r="U406" i="1"/>
  <c r="T406" i="1"/>
  <c r="R406" i="1"/>
  <c r="S406" i="1" s="1"/>
  <c r="O406" i="1"/>
  <c r="N406" i="1"/>
  <c r="T405" i="1"/>
  <c r="U405" i="1" s="1"/>
  <c r="O405" i="1"/>
  <c r="N405" i="1"/>
  <c r="R405" i="1" s="1"/>
  <c r="S405" i="1" s="1"/>
  <c r="U404" i="1"/>
  <c r="T404" i="1"/>
  <c r="S404" i="1"/>
  <c r="R404" i="1"/>
  <c r="O404" i="1"/>
  <c r="N404" i="1"/>
  <c r="U403" i="1"/>
  <c r="T403" i="1"/>
  <c r="N403" i="1"/>
  <c r="R403" i="1" s="1"/>
  <c r="S526" i="1" s="1"/>
  <c r="U402" i="1"/>
  <c r="T402" i="1"/>
  <c r="R402" i="1"/>
  <c r="S402" i="1" s="1"/>
  <c r="O402" i="1"/>
  <c r="N402" i="1"/>
  <c r="T401" i="1"/>
  <c r="U401" i="1" s="1"/>
  <c r="S401" i="1"/>
  <c r="O401" i="1"/>
  <c r="N401" i="1"/>
  <c r="R401" i="1" s="1"/>
  <c r="U400" i="1"/>
  <c r="T400" i="1"/>
  <c r="S400" i="1"/>
  <c r="R400" i="1"/>
  <c r="O400" i="1"/>
  <c r="N400" i="1"/>
  <c r="U399" i="1"/>
  <c r="T399" i="1"/>
  <c r="S399" i="1"/>
  <c r="N399" i="1"/>
  <c r="R399" i="1" s="1"/>
  <c r="U398" i="1"/>
  <c r="T398" i="1"/>
  <c r="R398" i="1"/>
  <c r="S398" i="1" s="1"/>
  <c r="O398" i="1"/>
  <c r="N398" i="1"/>
  <c r="T397" i="1"/>
  <c r="U397" i="1" s="1"/>
  <c r="O397" i="1"/>
  <c r="N397" i="1"/>
  <c r="R397" i="1" s="1"/>
  <c r="S397" i="1" s="1"/>
  <c r="U396" i="1"/>
  <c r="T396" i="1"/>
  <c r="S396" i="1"/>
  <c r="R396" i="1"/>
  <c r="O396" i="1"/>
  <c r="N396" i="1"/>
  <c r="U395" i="1"/>
  <c r="T395" i="1"/>
  <c r="N395" i="1"/>
  <c r="R395" i="1" s="1"/>
  <c r="S395" i="1" s="1"/>
  <c r="U394" i="1"/>
  <c r="T394" i="1"/>
  <c r="R394" i="1"/>
  <c r="S394" i="1" s="1"/>
  <c r="O394" i="1"/>
  <c r="N394" i="1"/>
  <c r="T393" i="1"/>
  <c r="U393" i="1" s="1"/>
  <c r="K393" i="1"/>
  <c r="R393" i="1" s="1"/>
  <c r="S393" i="1" s="1"/>
  <c r="T392" i="1"/>
  <c r="U392" i="1" s="1"/>
  <c r="N392" i="1"/>
  <c r="O392" i="1" s="1"/>
  <c r="K392" i="1"/>
  <c r="R392" i="1" s="1"/>
  <c r="S392" i="1" s="1"/>
  <c r="U391" i="1"/>
  <c r="T391" i="1"/>
  <c r="S391" i="1"/>
  <c r="R391" i="1"/>
  <c r="O391" i="1"/>
  <c r="K391" i="1"/>
  <c r="N391" i="1" s="1"/>
  <c r="U390" i="1"/>
  <c r="T390" i="1"/>
  <c r="R390" i="1"/>
  <c r="S390" i="1" s="1"/>
  <c r="N390" i="1"/>
  <c r="O390" i="1" s="1"/>
  <c r="K390" i="1"/>
  <c r="U389" i="1"/>
  <c r="T389" i="1"/>
  <c r="S389" i="1"/>
  <c r="N389" i="1"/>
  <c r="O389" i="1" s="1"/>
  <c r="K389" i="1"/>
  <c r="R389" i="1" s="1"/>
  <c r="T388" i="1"/>
  <c r="U388" i="1" s="1"/>
  <c r="K388" i="1"/>
  <c r="R388" i="1" s="1"/>
  <c r="S388" i="1" s="1"/>
  <c r="U387" i="1"/>
  <c r="T387" i="1"/>
  <c r="R387" i="1"/>
  <c r="S387" i="1" s="1"/>
  <c r="K387" i="1"/>
  <c r="N387" i="1" s="1"/>
  <c r="O387" i="1" s="1"/>
  <c r="U386" i="1"/>
  <c r="T386" i="1"/>
  <c r="R386" i="1"/>
  <c r="S386" i="1" s="1"/>
  <c r="O386" i="1"/>
  <c r="N386" i="1"/>
  <c r="K386" i="1"/>
  <c r="U385" i="1"/>
  <c r="T385" i="1"/>
  <c r="K385" i="1"/>
  <c r="U384" i="1"/>
  <c r="T384" i="1"/>
  <c r="K384" i="1"/>
  <c r="U383" i="1"/>
  <c r="T383" i="1"/>
  <c r="R383" i="1"/>
  <c r="S383" i="1" s="1"/>
  <c r="O383" i="1"/>
  <c r="N383" i="1"/>
  <c r="T382" i="1"/>
  <c r="U382" i="1" s="1"/>
  <c r="S382" i="1"/>
  <c r="O382" i="1"/>
  <c r="N382" i="1"/>
  <c r="R382" i="1" s="1"/>
  <c r="U381" i="1"/>
  <c r="T381" i="1"/>
  <c r="S381" i="1"/>
  <c r="R381" i="1"/>
  <c r="O381" i="1"/>
  <c r="N381" i="1"/>
  <c r="U380" i="1"/>
  <c r="T380" i="1"/>
  <c r="S380" i="1"/>
  <c r="N380" i="1"/>
  <c r="R380" i="1" s="1"/>
  <c r="U379" i="1"/>
  <c r="T379" i="1"/>
  <c r="R379" i="1"/>
  <c r="S379" i="1" s="1"/>
  <c r="O379" i="1"/>
  <c r="N379" i="1"/>
  <c r="T378" i="1"/>
  <c r="U378" i="1" s="1"/>
  <c r="O378" i="1"/>
  <c r="N378" i="1"/>
  <c r="R378" i="1" s="1"/>
  <c r="S378" i="1" s="1"/>
  <c r="U377" i="1"/>
  <c r="T377" i="1"/>
  <c r="S377" i="1"/>
  <c r="R377" i="1"/>
  <c r="O377" i="1"/>
  <c r="N377" i="1"/>
  <c r="U376" i="1"/>
  <c r="T376" i="1"/>
  <c r="N376" i="1"/>
  <c r="R376" i="1" s="1"/>
  <c r="S376" i="1" s="1"/>
  <c r="U375" i="1"/>
  <c r="T375" i="1"/>
  <c r="R375" i="1"/>
  <c r="S375" i="1" s="1"/>
  <c r="O375" i="1"/>
  <c r="N375" i="1"/>
  <c r="T374" i="1"/>
  <c r="U374" i="1" s="1"/>
  <c r="S374" i="1"/>
  <c r="O374" i="1"/>
  <c r="N374" i="1"/>
  <c r="R374" i="1" s="1"/>
  <c r="U373" i="1"/>
  <c r="T373" i="1"/>
  <c r="S373" i="1"/>
  <c r="R373" i="1"/>
  <c r="O373" i="1"/>
  <c r="N373" i="1"/>
  <c r="U372" i="1"/>
  <c r="T372" i="1"/>
  <c r="S372" i="1"/>
  <c r="N372" i="1"/>
  <c r="R372" i="1" s="1"/>
  <c r="U371" i="1"/>
  <c r="T371" i="1"/>
  <c r="R371" i="1"/>
  <c r="S371" i="1" s="1"/>
  <c r="O371" i="1"/>
  <c r="N371" i="1"/>
  <c r="T370" i="1"/>
  <c r="U370" i="1" s="1"/>
  <c r="O370" i="1"/>
  <c r="N370" i="1"/>
  <c r="R370" i="1" s="1"/>
  <c r="S370" i="1" s="1"/>
  <c r="U369" i="1"/>
  <c r="T369" i="1"/>
  <c r="S369" i="1"/>
  <c r="R369" i="1"/>
  <c r="O369" i="1"/>
  <c r="N369" i="1"/>
  <c r="U368" i="1"/>
  <c r="T368" i="1"/>
  <c r="N368" i="1"/>
  <c r="R368" i="1" s="1"/>
  <c r="S368" i="1" s="1"/>
  <c r="U367" i="1"/>
  <c r="T367" i="1"/>
  <c r="R367" i="1"/>
  <c r="S367" i="1" s="1"/>
  <c r="O367" i="1"/>
  <c r="N367" i="1"/>
  <c r="T366" i="1"/>
  <c r="U366" i="1" s="1"/>
  <c r="S366" i="1"/>
  <c r="O366" i="1"/>
  <c r="N366" i="1"/>
  <c r="R366" i="1" s="1"/>
  <c r="U365" i="1"/>
  <c r="T365" i="1"/>
  <c r="S365" i="1"/>
  <c r="R365" i="1"/>
  <c r="O365" i="1"/>
  <c r="N365" i="1"/>
  <c r="U364" i="1"/>
  <c r="T364" i="1"/>
  <c r="S364" i="1"/>
  <c r="N364" i="1"/>
  <c r="R364" i="1" s="1"/>
  <c r="U363" i="1"/>
  <c r="T363" i="1"/>
  <c r="R363" i="1"/>
  <c r="S363" i="1" s="1"/>
  <c r="O363" i="1"/>
  <c r="N363" i="1"/>
  <c r="T362" i="1"/>
  <c r="U362" i="1" s="1"/>
  <c r="O362" i="1"/>
  <c r="N362" i="1"/>
  <c r="R362" i="1" s="1"/>
  <c r="S362" i="1" s="1"/>
  <c r="U361" i="1"/>
  <c r="T361" i="1"/>
  <c r="S361" i="1"/>
  <c r="R361" i="1"/>
  <c r="O361" i="1"/>
  <c r="N361" i="1"/>
  <c r="U360" i="1"/>
  <c r="T360" i="1"/>
  <c r="N360" i="1"/>
  <c r="R360" i="1" s="1"/>
  <c r="S360" i="1" s="1"/>
  <c r="U359" i="1"/>
  <c r="T359" i="1"/>
  <c r="R359" i="1"/>
  <c r="S359" i="1" s="1"/>
  <c r="O359" i="1"/>
  <c r="N359" i="1"/>
  <c r="T358" i="1"/>
  <c r="U358" i="1" s="1"/>
  <c r="S358" i="1"/>
  <c r="O358" i="1"/>
  <c r="N358" i="1"/>
  <c r="R358" i="1" s="1"/>
  <c r="U357" i="1"/>
  <c r="T357" i="1"/>
  <c r="S357" i="1"/>
  <c r="R357" i="1"/>
  <c r="O357" i="1"/>
  <c r="N357" i="1"/>
  <c r="U356" i="1"/>
  <c r="T356" i="1"/>
  <c r="S356" i="1"/>
  <c r="N356" i="1"/>
  <c r="R356" i="1" s="1"/>
  <c r="U355" i="1"/>
  <c r="T355" i="1"/>
  <c r="R355" i="1"/>
  <c r="S355" i="1" s="1"/>
  <c r="O355" i="1"/>
  <c r="N355" i="1"/>
  <c r="T354" i="1"/>
  <c r="U354" i="1" s="1"/>
  <c r="O354" i="1"/>
  <c r="N354" i="1"/>
  <c r="R354" i="1" s="1"/>
  <c r="S354" i="1" s="1"/>
  <c r="U353" i="1"/>
  <c r="T353" i="1"/>
  <c r="S353" i="1"/>
  <c r="R353" i="1"/>
  <c r="O353" i="1"/>
  <c r="N353" i="1"/>
  <c r="U352" i="1"/>
  <c r="T352" i="1"/>
  <c r="N352" i="1"/>
  <c r="R352" i="1" s="1"/>
  <c r="S352" i="1" s="1"/>
  <c r="U351" i="1"/>
  <c r="T351" i="1"/>
  <c r="R351" i="1"/>
  <c r="S351" i="1" s="1"/>
  <c r="O351" i="1"/>
  <c r="N351" i="1"/>
  <c r="T350" i="1"/>
  <c r="U350" i="1" s="1"/>
  <c r="S350" i="1"/>
  <c r="O350" i="1"/>
  <c r="N350" i="1"/>
  <c r="R350" i="1" s="1"/>
  <c r="U349" i="1"/>
  <c r="T349" i="1"/>
  <c r="S349" i="1"/>
  <c r="R349" i="1"/>
  <c r="O349" i="1"/>
  <c r="N349" i="1"/>
  <c r="U348" i="1"/>
  <c r="T348" i="1"/>
  <c r="S348" i="1"/>
  <c r="N348" i="1"/>
  <c r="R348" i="1" s="1"/>
  <c r="U347" i="1"/>
  <c r="T347" i="1"/>
  <c r="R347" i="1"/>
  <c r="S347" i="1" s="1"/>
  <c r="O347" i="1"/>
  <c r="N347" i="1"/>
  <c r="T346" i="1"/>
  <c r="U346" i="1" s="1"/>
  <c r="O346" i="1"/>
  <c r="N346" i="1"/>
  <c r="R346" i="1" s="1"/>
  <c r="S346" i="1" s="1"/>
  <c r="U345" i="1"/>
  <c r="T345" i="1"/>
  <c r="S345" i="1"/>
  <c r="R345" i="1"/>
  <c r="O345" i="1"/>
  <c r="N345" i="1"/>
  <c r="U344" i="1"/>
  <c r="T344" i="1"/>
  <c r="N344" i="1"/>
  <c r="R344" i="1" s="1"/>
  <c r="S344" i="1" s="1"/>
  <c r="U343" i="1"/>
  <c r="T343" i="1"/>
  <c r="R343" i="1"/>
  <c r="S343" i="1" s="1"/>
  <c r="O343" i="1"/>
  <c r="N343" i="1"/>
  <c r="T342" i="1"/>
  <c r="U342" i="1" s="1"/>
  <c r="S342" i="1"/>
  <c r="O342" i="1"/>
  <c r="N342" i="1"/>
  <c r="R342" i="1" s="1"/>
  <c r="U341" i="1"/>
  <c r="T341" i="1"/>
  <c r="S341" i="1"/>
  <c r="R341" i="1"/>
  <c r="O341" i="1"/>
  <c r="N341" i="1"/>
  <c r="U340" i="1"/>
  <c r="T340" i="1"/>
  <c r="S340" i="1"/>
  <c r="N340" i="1"/>
  <c r="R340" i="1" s="1"/>
  <c r="U339" i="1"/>
  <c r="T339" i="1"/>
  <c r="R339" i="1"/>
  <c r="S339" i="1" s="1"/>
  <c r="O339" i="1"/>
  <c r="N339" i="1"/>
  <c r="T338" i="1"/>
  <c r="U338" i="1" s="1"/>
  <c r="O338" i="1"/>
  <c r="N338" i="1"/>
  <c r="R338" i="1" s="1"/>
  <c r="S338" i="1" s="1"/>
  <c r="U337" i="1"/>
  <c r="T337" i="1"/>
  <c r="S337" i="1"/>
  <c r="R337" i="1"/>
  <c r="O337" i="1"/>
  <c r="N337" i="1"/>
  <c r="U336" i="1"/>
  <c r="T336" i="1"/>
  <c r="N336" i="1"/>
  <c r="R336" i="1" s="1"/>
  <c r="S336" i="1" s="1"/>
  <c r="U335" i="1"/>
  <c r="T335" i="1"/>
  <c r="R335" i="1"/>
  <c r="S335" i="1" s="1"/>
  <c r="O335" i="1"/>
  <c r="N335" i="1"/>
  <c r="T334" i="1"/>
  <c r="U334" i="1" s="1"/>
  <c r="S334" i="1"/>
  <c r="O334" i="1"/>
  <c r="N334" i="1"/>
  <c r="R334" i="1" s="1"/>
  <c r="U333" i="1"/>
  <c r="T333" i="1"/>
  <c r="S333" i="1"/>
  <c r="R333" i="1"/>
  <c r="O333" i="1"/>
  <c r="N333" i="1"/>
  <c r="U332" i="1"/>
  <c r="T332" i="1"/>
  <c r="S332" i="1"/>
  <c r="N332" i="1"/>
  <c r="R332" i="1" s="1"/>
  <c r="U331" i="1"/>
  <c r="T331" i="1"/>
  <c r="R331" i="1"/>
  <c r="S331" i="1" s="1"/>
  <c r="O331" i="1"/>
  <c r="N331" i="1"/>
  <c r="T330" i="1"/>
  <c r="U330" i="1" s="1"/>
  <c r="O330" i="1"/>
  <c r="N330" i="1"/>
  <c r="R330" i="1" s="1"/>
  <c r="S330" i="1" s="1"/>
  <c r="U329" i="1"/>
  <c r="T329" i="1"/>
  <c r="S329" i="1"/>
  <c r="R329" i="1"/>
  <c r="O329" i="1"/>
  <c r="N329" i="1"/>
  <c r="U328" i="1"/>
  <c r="T328" i="1"/>
  <c r="N328" i="1"/>
  <c r="R328" i="1" s="1"/>
  <c r="S328" i="1" s="1"/>
  <c r="U327" i="1"/>
  <c r="T327" i="1"/>
  <c r="R327" i="1"/>
  <c r="S327" i="1" s="1"/>
  <c r="O327" i="1"/>
  <c r="N327" i="1"/>
  <c r="T326" i="1"/>
  <c r="U326" i="1" s="1"/>
  <c r="S326" i="1"/>
  <c r="O326" i="1"/>
  <c r="N326" i="1"/>
  <c r="R326" i="1" s="1"/>
  <c r="U325" i="1"/>
  <c r="T325" i="1"/>
  <c r="S325" i="1"/>
  <c r="R325" i="1"/>
  <c r="O325" i="1"/>
  <c r="N325" i="1"/>
  <c r="U324" i="1"/>
  <c r="T324" i="1"/>
  <c r="S324" i="1"/>
  <c r="N324" i="1"/>
  <c r="R324" i="1" s="1"/>
  <c r="U323" i="1"/>
  <c r="T323" i="1"/>
  <c r="R323" i="1"/>
  <c r="S323" i="1" s="1"/>
  <c r="O323" i="1"/>
  <c r="N323" i="1"/>
  <c r="T322" i="1"/>
  <c r="U322" i="1" s="1"/>
  <c r="O322" i="1"/>
  <c r="N322" i="1"/>
  <c r="R322" i="1" s="1"/>
  <c r="S322" i="1" s="1"/>
  <c r="U321" i="1"/>
  <c r="T321" i="1"/>
  <c r="S321" i="1"/>
  <c r="R321" i="1"/>
  <c r="O321" i="1"/>
  <c r="N321" i="1"/>
  <c r="U320" i="1"/>
  <c r="T320" i="1"/>
  <c r="N320" i="1"/>
  <c r="R320" i="1" s="1"/>
  <c r="S320" i="1" s="1"/>
  <c r="U319" i="1"/>
  <c r="T319" i="1"/>
  <c r="R319" i="1"/>
  <c r="S319" i="1" s="1"/>
  <c r="O319" i="1"/>
  <c r="N319" i="1"/>
  <c r="T318" i="1"/>
  <c r="U318" i="1" s="1"/>
  <c r="S318" i="1"/>
  <c r="O318" i="1"/>
  <c r="N318" i="1"/>
  <c r="R318" i="1" s="1"/>
  <c r="U317" i="1"/>
  <c r="T317" i="1"/>
  <c r="S317" i="1"/>
  <c r="R317" i="1"/>
  <c r="O317" i="1"/>
  <c r="N317" i="1"/>
  <c r="U316" i="1"/>
  <c r="T316" i="1"/>
  <c r="S316" i="1"/>
  <c r="N316" i="1"/>
  <c r="R316" i="1" s="1"/>
  <c r="U315" i="1"/>
  <c r="T315" i="1"/>
  <c r="R315" i="1"/>
  <c r="S315" i="1" s="1"/>
  <c r="O315" i="1"/>
  <c r="N315" i="1"/>
  <c r="T314" i="1"/>
  <c r="U314" i="1" s="1"/>
  <c r="O314" i="1"/>
  <c r="N314" i="1"/>
  <c r="R314" i="1" s="1"/>
  <c r="S314" i="1" s="1"/>
  <c r="U313" i="1"/>
  <c r="T313" i="1"/>
  <c r="S313" i="1"/>
  <c r="R313" i="1"/>
  <c r="O313" i="1"/>
  <c r="N313" i="1"/>
  <c r="U312" i="1"/>
  <c r="T312" i="1"/>
  <c r="O312" i="1"/>
  <c r="N312" i="1"/>
  <c r="R312" i="1" s="1"/>
  <c r="S312" i="1" s="1"/>
  <c r="U311" i="1"/>
  <c r="T311" i="1"/>
  <c r="S311" i="1"/>
  <c r="R311" i="1"/>
  <c r="O311" i="1"/>
  <c r="N311" i="1"/>
  <c r="U310" i="1"/>
  <c r="T310" i="1"/>
  <c r="O310" i="1"/>
  <c r="N310" i="1"/>
  <c r="R310" i="1" s="1"/>
  <c r="S310" i="1" s="1"/>
  <c r="U309" i="1"/>
  <c r="T309" i="1"/>
  <c r="S309" i="1"/>
  <c r="R309" i="1"/>
  <c r="O309" i="1"/>
  <c r="N309" i="1"/>
  <c r="U308" i="1"/>
  <c r="T308" i="1"/>
  <c r="O308" i="1"/>
  <c r="N308" i="1"/>
  <c r="R308" i="1" s="1"/>
  <c r="S308" i="1" s="1"/>
  <c r="U307" i="1"/>
  <c r="N307" i="1"/>
  <c r="O307" i="1" s="1"/>
  <c r="R307" i="1" s="1"/>
  <c r="S307" i="1" s="1"/>
  <c r="R306" i="1"/>
  <c r="S306" i="1" s="1"/>
  <c r="N306" i="1"/>
  <c r="O306" i="1" s="1"/>
  <c r="R305" i="1"/>
  <c r="S305" i="1" s="1"/>
  <c r="N305" i="1"/>
  <c r="O305" i="1" s="1"/>
  <c r="R304" i="1"/>
  <c r="S304" i="1" s="1"/>
  <c r="N304" i="1"/>
  <c r="O304" i="1" s="1"/>
  <c r="R303" i="1"/>
  <c r="S303" i="1" s="1"/>
  <c r="N303" i="1"/>
  <c r="O303" i="1" s="1"/>
  <c r="R302" i="1"/>
  <c r="S302" i="1" s="1"/>
  <c r="N302" i="1"/>
  <c r="O302" i="1" s="1"/>
  <c r="R301" i="1"/>
  <c r="S301" i="1" s="1"/>
  <c r="N301" i="1"/>
  <c r="O301" i="1" s="1"/>
  <c r="R300" i="1"/>
  <c r="S300" i="1" s="1"/>
  <c r="N300" i="1"/>
  <c r="O300" i="1" s="1"/>
  <c r="R299" i="1"/>
  <c r="S299" i="1" s="1"/>
  <c r="N299" i="1"/>
  <c r="O299" i="1" s="1"/>
  <c r="R298" i="1"/>
  <c r="S298" i="1" s="1"/>
  <c r="N298" i="1"/>
  <c r="O298" i="1" s="1"/>
  <c r="R297" i="1"/>
  <c r="S297" i="1" s="1"/>
  <c r="N297" i="1"/>
  <c r="O297" i="1" s="1"/>
  <c r="R296" i="1"/>
  <c r="S296" i="1" s="1"/>
  <c r="N296" i="1"/>
  <c r="O296" i="1" s="1"/>
  <c r="R295" i="1"/>
  <c r="S295" i="1" s="1"/>
  <c r="N295" i="1"/>
  <c r="O295" i="1" s="1"/>
  <c r="R294" i="1"/>
  <c r="S294" i="1" s="1"/>
  <c r="N294" i="1"/>
  <c r="O294" i="1" s="1"/>
  <c r="R293" i="1"/>
  <c r="S293" i="1" s="1"/>
  <c r="N293" i="1"/>
  <c r="O293" i="1" s="1"/>
  <c r="R292" i="1"/>
  <c r="S292" i="1" s="1"/>
  <c r="N292" i="1"/>
  <c r="O292" i="1" s="1"/>
  <c r="R291" i="1"/>
  <c r="S291" i="1" s="1"/>
  <c r="N291" i="1"/>
  <c r="O291" i="1" s="1"/>
  <c r="R290" i="1"/>
  <c r="S290" i="1" s="1"/>
  <c r="N290" i="1"/>
  <c r="O290" i="1" s="1"/>
  <c r="R289" i="1"/>
  <c r="S289" i="1" s="1"/>
  <c r="N289" i="1"/>
  <c r="O289" i="1" s="1"/>
  <c r="R288" i="1"/>
  <c r="S288" i="1" s="1"/>
  <c r="N288" i="1"/>
  <c r="O288" i="1" s="1"/>
  <c r="R287" i="1"/>
  <c r="S287" i="1" s="1"/>
  <c r="N287" i="1"/>
  <c r="O287" i="1" s="1"/>
  <c r="R286" i="1"/>
  <c r="S286" i="1" s="1"/>
  <c r="N286" i="1"/>
  <c r="O286" i="1" s="1"/>
  <c r="R285" i="1"/>
  <c r="S285" i="1" s="1"/>
  <c r="N285" i="1"/>
  <c r="O285" i="1" s="1"/>
  <c r="R284" i="1"/>
  <c r="S284" i="1" s="1"/>
  <c r="N284" i="1"/>
  <c r="O284" i="1" s="1"/>
  <c r="R283" i="1"/>
  <c r="S283" i="1" s="1"/>
  <c r="N283" i="1"/>
  <c r="O283" i="1" s="1"/>
  <c r="R282" i="1"/>
  <c r="S282" i="1" s="1"/>
  <c r="N282" i="1"/>
  <c r="O282" i="1" s="1"/>
  <c r="R281" i="1"/>
  <c r="S281" i="1" s="1"/>
  <c r="N281" i="1"/>
  <c r="O281" i="1" s="1"/>
  <c r="R280" i="1"/>
  <c r="S280" i="1" s="1"/>
  <c r="N280" i="1"/>
  <c r="O280" i="1" s="1"/>
  <c r="R279" i="1"/>
  <c r="S279" i="1" s="1"/>
  <c r="N279" i="1"/>
  <c r="O279" i="1" s="1"/>
  <c r="R278" i="1"/>
  <c r="S278" i="1" s="1"/>
  <c r="N278" i="1"/>
  <c r="O278" i="1" s="1"/>
  <c r="R277" i="1"/>
  <c r="S277" i="1" s="1"/>
  <c r="N277" i="1"/>
  <c r="O277" i="1" s="1"/>
  <c r="R276" i="1"/>
  <c r="S276" i="1" s="1"/>
  <c r="N276" i="1"/>
  <c r="O276" i="1" s="1"/>
  <c r="R275" i="1"/>
  <c r="S275" i="1" s="1"/>
  <c r="N275" i="1"/>
  <c r="O275" i="1" s="1"/>
  <c r="R274" i="1"/>
  <c r="S274" i="1" s="1"/>
  <c r="N274" i="1"/>
  <c r="O274" i="1" s="1"/>
  <c r="R273" i="1"/>
  <c r="S273" i="1" s="1"/>
  <c r="N273" i="1"/>
  <c r="O273" i="1" s="1"/>
  <c r="R272" i="1"/>
  <c r="S272" i="1" s="1"/>
  <c r="N272" i="1"/>
  <c r="O272" i="1" s="1"/>
  <c r="R271" i="1"/>
  <c r="S271" i="1" s="1"/>
  <c r="N271" i="1"/>
  <c r="O271" i="1" s="1"/>
  <c r="R270" i="1"/>
  <c r="S270" i="1" s="1"/>
  <c r="N270" i="1"/>
  <c r="O270" i="1" s="1"/>
  <c r="R269" i="1"/>
  <c r="S269" i="1" s="1"/>
  <c r="N269" i="1"/>
  <c r="O269" i="1" s="1"/>
  <c r="R268" i="1"/>
  <c r="S268" i="1" s="1"/>
  <c r="N268" i="1"/>
  <c r="O268" i="1" s="1"/>
  <c r="R267" i="1"/>
  <c r="S267" i="1" s="1"/>
  <c r="N267" i="1"/>
  <c r="O267" i="1" s="1"/>
  <c r="R266" i="1"/>
  <c r="S266" i="1" s="1"/>
  <c r="N266" i="1"/>
  <c r="O266" i="1" s="1"/>
  <c r="R265" i="1"/>
  <c r="S265" i="1" s="1"/>
  <c r="N265" i="1"/>
  <c r="O265" i="1" s="1"/>
  <c r="R264" i="1"/>
  <c r="S264" i="1" s="1"/>
  <c r="N264" i="1"/>
  <c r="O264" i="1" s="1"/>
  <c r="R263" i="1"/>
  <c r="S263" i="1" s="1"/>
  <c r="N263" i="1"/>
  <c r="O263" i="1" s="1"/>
  <c r="R262" i="1"/>
  <c r="S262" i="1" s="1"/>
  <c r="N262" i="1"/>
  <c r="O262" i="1" s="1"/>
  <c r="R261" i="1"/>
  <c r="S261" i="1" s="1"/>
  <c r="N261" i="1"/>
  <c r="O261" i="1" s="1"/>
  <c r="R260" i="1"/>
  <c r="S260" i="1" s="1"/>
  <c r="N260" i="1"/>
  <c r="O260" i="1" s="1"/>
  <c r="R259" i="1"/>
  <c r="S259" i="1" s="1"/>
  <c r="N259" i="1"/>
  <c r="O259" i="1" s="1"/>
  <c r="R258" i="1"/>
  <c r="S258" i="1" s="1"/>
  <c r="N258" i="1"/>
  <c r="O258" i="1" s="1"/>
  <c r="R257" i="1"/>
  <c r="S257" i="1" s="1"/>
  <c r="N257" i="1"/>
  <c r="O257" i="1" s="1"/>
  <c r="R256" i="1"/>
  <c r="S256" i="1" s="1"/>
  <c r="N256" i="1"/>
  <c r="O256" i="1" s="1"/>
  <c r="R255" i="1"/>
  <c r="S255" i="1" s="1"/>
  <c r="N255" i="1"/>
  <c r="O255" i="1" s="1"/>
  <c r="R254" i="1"/>
  <c r="S254" i="1" s="1"/>
  <c r="N254" i="1"/>
  <c r="O254" i="1" s="1"/>
  <c r="R253" i="1"/>
  <c r="S253" i="1" s="1"/>
  <c r="N253" i="1"/>
  <c r="O253" i="1" s="1"/>
  <c r="R252" i="1"/>
  <c r="S252" i="1" s="1"/>
  <c r="N252" i="1"/>
  <c r="O252" i="1" s="1"/>
  <c r="R251" i="1"/>
  <c r="S251" i="1" s="1"/>
  <c r="N251" i="1"/>
  <c r="O251" i="1" s="1"/>
  <c r="R250" i="1"/>
  <c r="S250" i="1" s="1"/>
  <c r="N250" i="1"/>
  <c r="O250" i="1" s="1"/>
  <c r="R249" i="1"/>
  <c r="S249" i="1" s="1"/>
  <c r="N249" i="1"/>
  <c r="O249" i="1" s="1"/>
  <c r="R248" i="1"/>
  <c r="S248" i="1" s="1"/>
  <c r="N248" i="1"/>
  <c r="O248" i="1" s="1"/>
  <c r="R247" i="1"/>
  <c r="S247" i="1" s="1"/>
  <c r="N247" i="1"/>
  <c r="O247" i="1" s="1"/>
  <c r="R246" i="1"/>
  <c r="S246" i="1" s="1"/>
  <c r="N246" i="1"/>
  <c r="O246" i="1" s="1"/>
  <c r="R245" i="1"/>
  <c r="S245" i="1" s="1"/>
  <c r="N245" i="1"/>
  <c r="O245" i="1" s="1"/>
  <c r="R244" i="1"/>
  <c r="S244" i="1" s="1"/>
  <c r="N244" i="1"/>
  <c r="O244" i="1" s="1"/>
  <c r="R243" i="1"/>
  <c r="S243" i="1" s="1"/>
  <c r="N243" i="1"/>
  <c r="O243" i="1" s="1"/>
  <c r="R242" i="1"/>
  <c r="S242" i="1" s="1"/>
  <c r="N242" i="1"/>
  <c r="O242" i="1" s="1"/>
  <c r="R241" i="1"/>
  <c r="S241" i="1" s="1"/>
  <c r="N241" i="1"/>
  <c r="O241" i="1" s="1"/>
  <c r="R240" i="1"/>
  <c r="S240" i="1" s="1"/>
  <c r="N240" i="1"/>
  <c r="O240" i="1" s="1"/>
  <c r="R239" i="1"/>
  <c r="S239" i="1" s="1"/>
  <c r="N239" i="1"/>
  <c r="O239" i="1" s="1"/>
  <c r="R238" i="1"/>
  <c r="S238" i="1" s="1"/>
  <c r="N238" i="1"/>
  <c r="O238" i="1" s="1"/>
  <c r="R237" i="1"/>
  <c r="S237" i="1" s="1"/>
  <c r="N237" i="1"/>
  <c r="O237" i="1" s="1"/>
  <c r="R236" i="1"/>
  <c r="S236" i="1" s="1"/>
  <c r="N236" i="1"/>
  <c r="O236" i="1" s="1"/>
  <c r="T235" i="1"/>
  <c r="U235" i="1" s="1"/>
  <c r="N235" i="1"/>
  <c r="R235" i="1" s="1"/>
  <c r="S235" i="1" s="1"/>
  <c r="K235" i="1"/>
  <c r="U234" i="1"/>
  <c r="T234" i="1"/>
  <c r="K234" i="1"/>
  <c r="T233" i="1"/>
  <c r="U233" i="1" s="1"/>
  <c r="R233" i="1"/>
  <c r="S233" i="1" s="1"/>
  <c r="N233" i="1"/>
  <c r="O233" i="1" s="1"/>
  <c r="K233" i="1"/>
  <c r="U232" i="1"/>
  <c r="T232" i="1"/>
  <c r="K232" i="1"/>
  <c r="N232" i="1" s="1"/>
  <c r="O232" i="1" s="1"/>
  <c r="T231" i="1"/>
  <c r="U231" i="1" s="1"/>
  <c r="N231" i="1"/>
  <c r="R231" i="1" s="1"/>
  <c r="S231" i="1" s="1"/>
  <c r="K231" i="1"/>
  <c r="U230" i="1"/>
  <c r="T230" i="1"/>
  <c r="K230" i="1"/>
  <c r="T229" i="1"/>
  <c r="U229" i="1" s="1"/>
  <c r="R229" i="1"/>
  <c r="S229" i="1" s="1"/>
  <c r="N229" i="1"/>
  <c r="O229" i="1" s="1"/>
  <c r="T228" i="1"/>
  <c r="U228" i="1" s="1"/>
  <c r="N228" i="1"/>
  <c r="R228" i="1" s="1"/>
  <c r="S228" i="1" s="1"/>
  <c r="K228" i="1"/>
  <c r="U227" i="1"/>
  <c r="T227" i="1"/>
  <c r="K227" i="1"/>
  <c r="T226" i="1"/>
  <c r="U226" i="1" s="1"/>
  <c r="R226" i="1"/>
  <c r="S226" i="1" s="1"/>
  <c r="N226" i="1"/>
  <c r="O226" i="1" s="1"/>
  <c r="K226" i="1"/>
  <c r="U225" i="1"/>
  <c r="T225" i="1"/>
  <c r="K225" i="1"/>
  <c r="N225" i="1" s="1"/>
  <c r="O225" i="1" s="1"/>
  <c r="T224" i="1"/>
  <c r="U224" i="1" s="1"/>
  <c r="N224" i="1"/>
  <c r="R224" i="1" s="1"/>
  <c r="S224" i="1" s="1"/>
  <c r="K224" i="1"/>
  <c r="U223" i="1"/>
  <c r="T223" i="1"/>
  <c r="K223" i="1"/>
  <c r="T222" i="1"/>
  <c r="U222" i="1" s="1"/>
  <c r="R222" i="1"/>
  <c r="S222" i="1" s="1"/>
  <c r="N222" i="1"/>
  <c r="O222" i="1" s="1"/>
  <c r="K222" i="1"/>
  <c r="U221" i="1"/>
  <c r="T221" i="1"/>
  <c r="K221" i="1"/>
  <c r="N221" i="1" s="1"/>
  <c r="O221" i="1" s="1"/>
  <c r="T220" i="1"/>
  <c r="N220" i="1"/>
  <c r="R220" i="1" s="1"/>
  <c r="S220" i="1" s="1"/>
  <c r="K220" i="1"/>
  <c r="U219" i="1"/>
  <c r="T219" i="1"/>
  <c r="U220" i="1" s="1"/>
  <c r="K219" i="1"/>
  <c r="T218" i="1"/>
  <c r="U218" i="1" s="1"/>
  <c r="R218" i="1"/>
  <c r="S218" i="1" s="1"/>
  <c r="N218" i="1"/>
  <c r="O218" i="1" s="1"/>
  <c r="K218" i="1"/>
  <c r="U217" i="1"/>
  <c r="T217" i="1"/>
  <c r="K217" i="1"/>
  <c r="N217" i="1" s="1"/>
  <c r="O217" i="1" s="1"/>
  <c r="T216" i="1"/>
  <c r="U216" i="1" s="1"/>
  <c r="N216" i="1"/>
  <c r="R216" i="1" s="1"/>
  <c r="S216" i="1" s="1"/>
  <c r="K216" i="1"/>
  <c r="U215" i="1"/>
  <c r="T215" i="1"/>
  <c r="K215" i="1"/>
  <c r="T214" i="1"/>
  <c r="U214" i="1" s="1"/>
  <c r="R214" i="1"/>
  <c r="S214" i="1" s="1"/>
  <c r="N214" i="1"/>
  <c r="O214" i="1" s="1"/>
  <c r="K214" i="1"/>
  <c r="U213" i="1"/>
  <c r="T213" i="1"/>
  <c r="K213" i="1"/>
  <c r="N213" i="1" s="1"/>
  <c r="O213" i="1" s="1"/>
  <c r="T212" i="1"/>
  <c r="U212" i="1" s="1"/>
  <c r="N212" i="1"/>
  <c r="R212" i="1" s="1"/>
  <c r="S212" i="1" s="1"/>
  <c r="K212" i="1"/>
  <c r="U211" i="1"/>
  <c r="T211" i="1"/>
  <c r="K211" i="1"/>
  <c r="T210" i="1"/>
  <c r="U210" i="1" s="1"/>
  <c r="R210" i="1"/>
  <c r="S210" i="1" s="1"/>
  <c r="N210" i="1"/>
  <c r="O210" i="1" s="1"/>
  <c r="K210" i="1"/>
  <c r="U209" i="1"/>
  <c r="T209" i="1"/>
  <c r="K209" i="1"/>
  <c r="N209" i="1" s="1"/>
  <c r="O209" i="1" s="1"/>
  <c r="T208" i="1"/>
  <c r="U208" i="1" s="1"/>
  <c r="N208" i="1"/>
  <c r="R208" i="1" s="1"/>
  <c r="S208" i="1" s="1"/>
  <c r="K208" i="1"/>
  <c r="U207" i="1"/>
  <c r="T207" i="1"/>
  <c r="K207" i="1"/>
  <c r="T206" i="1"/>
  <c r="U206" i="1" s="1"/>
  <c r="R206" i="1"/>
  <c r="S206" i="1" s="1"/>
  <c r="N206" i="1"/>
  <c r="O206" i="1" s="1"/>
  <c r="K206" i="1"/>
  <c r="U205" i="1"/>
  <c r="T205" i="1"/>
  <c r="K205" i="1"/>
  <c r="N205" i="1" s="1"/>
  <c r="O205" i="1" s="1"/>
  <c r="T204" i="1"/>
  <c r="U204" i="1" s="1"/>
  <c r="N204" i="1"/>
  <c r="R204" i="1" s="1"/>
  <c r="S204" i="1" s="1"/>
  <c r="K204" i="1"/>
  <c r="U203" i="1"/>
  <c r="T203" i="1"/>
  <c r="K203" i="1"/>
  <c r="T202" i="1"/>
  <c r="U202" i="1" s="1"/>
  <c r="R202" i="1"/>
  <c r="S202" i="1" s="1"/>
  <c r="N202" i="1"/>
  <c r="O202" i="1" s="1"/>
  <c r="K202" i="1"/>
  <c r="U201" i="1"/>
  <c r="T201" i="1"/>
  <c r="K201" i="1"/>
  <c r="N201" i="1" s="1"/>
  <c r="O201" i="1" s="1"/>
  <c r="T200" i="1"/>
  <c r="U200" i="1" s="1"/>
  <c r="N200" i="1"/>
  <c r="R200" i="1" s="1"/>
  <c r="S200" i="1" s="1"/>
  <c r="K200" i="1"/>
  <c r="U199" i="1"/>
  <c r="T199" i="1"/>
  <c r="K199" i="1"/>
  <c r="T198" i="1"/>
  <c r="U198" i="1" s="1"/>
  <c r="R198" i="1"/>
  <c r="S198" i="1" s="1"/>
  <c r="N198" i="1"/>
  <c r="O198" i="1" s="1"/>
  <c r="K198" i="1"/>
  <c r="U197" i="1"/>
  <c r="T197" i="1"/>
  <c r="O197" i="1"/>
  <c r="N197" i="1"/>
  <c r="R197" i="1" s="1"/>
  <c r="S197" i="1" s="1"/>
  <c r="U196" i="1"/>
  <c r="T196" i="1"/>
  <c r="O196" i="1"/>
  <c r="N196" i="1"/>
  <c r="R196" i="1" s="1"/>
  <c r="S196" i="1" s="1"/>
  <c r="U195" i="1"/>
  <c r="T195" i="1"/>
  <c r="K195" i="1"/>
  <c r="N195" i="1" s="1"/>
  <c r="O195" i="1" s="1"/>
  <c r="T194" i="1"/>
  <c r="U194" i="1" s="1"/>
  <c r="N194" i="1"/>
  <c r="R194" i="1" s="1"/>
  <c r="S194" i="1" s="1"/>
  <c r="K194" i="1"/>
  <c r="U193" i="1"/>
  <c r="T193" i="1"/>
  <c r="K193" i="1"/>
  <c r="T192" i="1"/>
  <c r="U192" i="1" s="1"/>
  <c r="R192" i="1"/>
  <c r="S192" i="1" s="1"/>
  <c r="N192" i="1"/>
  <c r="O192" i="1" s="1"/>
  <c r="K192" i="1"/>
  <c r="U191" i="1"/>
  <c r="N191" i="1"/>
  <c r="R191" i="1" s="1"/>
  <c r="S191" i="1" s="1"/>
  <c r="U190" i="1"/>
  <c r="O190" i="1"/>
  <c r="N190" i="1"/>
  <c r="R190" i="1" s="1"/>
  <c r="S190" i="1" s="1"/>
  <c r="U189" i="1"/>
  <c r="R189" i="1"/>
  <c r="S189" i="1" s="1"/>
  <c r="N189" i="1"/>
  <c r="O189" i="1" s="1"/>
  <c r="U188" i="1"/>
  <c r="O188" i="1"/>
  <c r="N188" i="1"/>
  <c r="R188" i="1" s="1"/>
  <c r="S188" i="1" s="1"/>
  <c r="U187" i="1"/>
  <c r="N187" i="1"/>
  <c r="R187" i="1" s="1"/>
  <c r="S187" i="1" s="1"/>
  <c r="U186" i="1"/>
  <c r="O186" i="1"/>
  <c r="N186" i="1"/>
  <c r="R186" i="1" s="1"/>
  <c r="S186" i="1" s="1"/>
  <c r="U185" i="1"/>
  <c r="R185" i="1"/>
  <c r="S185" i="1" s="1"/>
  <c r="N185" i="1"/>
  <c r="O185" i="1" s="1"/>
  <c r="U184" i="1"/>
  <c r="O184" i="1"/>
  <c r="N184" i="1"/>
  <c r="R184" i="1" s="1"/>
  <c r="S184" i="1" s="1"/>
  <c r="U183" i="1"/>
  <c r="N183" i="1"/>
  <c r="R183" i="1" s="1"/>
  <c r="S183" i="1" s="1"/>
  <c r="U182" i="1"/>
  <c r="O182" i="1"/>
  <c r="N182" i="1"/>
  <c r="R182" i="1" s="1"/>
  <c r="S182" i="1" s="1"/>
  <c r="U181" i="1"/>
  <c r="R181" i="1"/>
  <c r="S181" i="1" s="1"/>
  <c r="N181" i="1"/>
  <c r="O181" i="1" s="1"/>
  <c r="U180" i="1"/>
  <c r="O180" i="1"/>
  <c r="N180" i="1"/>
  <c r="R180" i="1" s="1"/>
  <c r="S180" i="1" s="1"/>
  <c r="U179" i="1"/>
  <c r="N179" i="1"/>
  <c r="R179" i="1" s="1"/>
  <c r="S179" i="1" s="1"/>
  <c r="U178" i="1"/>
  <c r="O178" i="1"/>
  <c r="N178" i="1"/>
  <c r="R178" i="1" s="1"/>
  <c r="S178" i="1" s="1"/>
  <c r="U177" i="1"/>
  <c r="R177" i="1"/>
  <c r="S177" i="1" s="1"/>
  <c r="N177" i="1"/>
  <c r="O177" i="1" s="1"/>
  <c r="U176" i="1"/>
  <c r="O176" i="1"/>
  <c r="N176" i="1"/>
  <c r="R176" i="1" s="1"/>
  <c r="S176" i="1" s="1"/>
  <c r="U175" i="1"/>
  <c r="N175" i="1"/>
  <c r="R175" i="1" s="1"/>
  <c r="S175" i="1" s="1"/>
  <c r="U174" i="1"/>
  <c r="O174" i="1"/>
  <c r="N174" i="1"/>
  <c r="R174" i="1" s="1"/>
  <c r="S174" i="1" s="1"/>
  <c r="U173" i="1"/>
  <c r="R173" i="1"/>
  <c r="S173" i="1" s="1"/>
  <c r="N173" i="1"/>
  <c r="O173" i="1" s="1"/>
  <c r="U172" i="1"/>
  <c r="O172" i="1"/>
  <c r="N172" i="1"/>
  <c r="R172" i="1" s="1"/>
  <c r="S172" i="1" s="1"/>
  <c r="U171" i="1"/>
  <c r="N171" i="1"/>
  <c r="R171" i="1" s="1"/>
  <c r="S171" i="1" s="1"/>
  <c r="U170" i="1"/>
  <c r="O170" i="1"/>
  <c r="N170" i="1"/>
  <c r="R170" i="1" s="1"/>
  <c r="S170" i="1" s="1"/>
  <c r="U169" i="1"/>
  <c r="R169" i="1"/>
  <c r="S169" i="1" s="1"/>
  <c r="N169" i="1"/>
  <c r="O169" i="1" s="1"/>
  <c r="U168" i="1"/>
  <c r="O168" i="1"/>
  <c r="N168" i="1"/>
  <c r="R168" i="1" s="1"/>
  <c r="S168" i="1" s="1"/>
  <c r="U167" i="1"/>
  <c r="N167" i="1"/>
  <c r="R167" i="1" s="1"/>
  <c r="S167" i="1" s="1"/>
  <c r="U166" i="1"/>
  <c r="O166" i="1"/>
  <c r="N166" i="1"/>
  <c r="R166" i="1" s="1"/>
  <c r="S166" i="1" s="1"/>
  <c r="U165" i="1"/>
  <c r="R165" i="1"/>
  <c r="S165" i="1" s="1"/>
  <c r="N165" i="1"/>
  <c r="O165" i="1" s="1"/>
  <c r="U164" i="1"/>
  <c r="S164" i="1"/>
  <c r="R164" i="1"/>
  <c r="O164" i="1"/>
  <c r="N164" i="1"/>
  <c r="U163" i="1"/>
  <c r="N163" i="1"/>
  <c r="R163" i="1" s="1"/>
  <c r="S163" i="1" s="1"/>
  <c r="U162" i="1"/>
  <c r="O162" i="1"/>
  <c r="N162" i="1"/>
  <c r="R162" i="1" s="1"/>
  <c r="S162" i="1" s="1"/>
  <c r="U161" i="1"/>
  <c r="R161" i="1"/>
  <c r="S161" i="1" s="1"/>
  <c r="N161" i="1"/>
  <c r="O161" i="1" s="1"/>
  <c r="U160" i="1"/>
  <c r="S160" i="1"/>
  <c r="R160" i="1"/>
  <c r="O160" i="1"/>
  <c r="N160" i="1"/>
  <c r="U159" i="1"/>
  <c r="N159" i="1"/>
  <c r="R159" i="1" s="1"/>
  <c r="S159" i="1" s="1"/>
  <c r="U158" i="1"/>
  <c r="O158" i="1"/>
  <c r="N158" i="1"/>
  <c r="R158" i="1" s="1"/>
  <c r="S158" i="1" s="1"/>
  <c r="U157" i="1"/>
  <c r="R157" i="1"/>
  <c r="S157" i="1" s="1"/>
  <c r="N157" i="1"/>
  <c r="O157" i="1" s="1"/>
  <c r="U156" i="1"/>
  <c r="S156" i="1"/>
  <c r="R156" i="1"/>
  <c r="O156" i="1"/>
  <c r="N156" i="1"/>
  <c r="U155" i="1"/>
  <c r="N155" i="1"/>
  <c r="R155" i="1" s="1"/>
  <c r="S155" i="1" s="1"/>
  <c r="U154" i="1"/>
  <c r="O154" i="1"/>
  <c r="N154" i="1"/>
  <c r="R154" i="1" s="1"/>
  <c r="S154" i="1" s="1"/>
  <c r="U153" i="1"/>
  <c r="R153" i="1"/>
  <c r="S153" i="1" s="1"/>
  <c r="N153" i="1"/>
  <c r="O153" i="1" s="1"/>
  <c r="U152" i="1"/>
  <c r="S152" i="1"/>
  <c r="R152" i="1"/>
  <c r="O152" i="1"/>
  <c r="N152" i="1"/>
  <c r="U151" i="1"/>
  <c r="N151" i="1"/>
  <c r="R151" i="1" s="1"/>
  <c r="S151" i="1" s="1"/>
  <c r="U150" i="1"/>
  <c r="O150" i="1"/>
  <c r="N150" i="1"/>
  <c r="R150" i="1" s="1"/>
  <c r="S150" i="1" s="1"/>
  <c r="U149" i="1"/>
  <c r="R149" i="1"/>
  <c r="S149" i="1" s="1"/>
  <c r="N149" i="1"/>
  <c r="O149" i="1" s="1"/>
  <c r="U148" i="1"/>
  <c r="S148" i="1"/>
  <c r="R148" i="1"/>
  <c r="O148" i="1"/>
  <c r="N148" i="1"/>
  <c r="U147" i="1"/>
  <c r="N147" i="1"/>
  <c r="R147" i="1" s="1"/>
  <c r="S147" i="1" s="1"/>
  <c r="U146" i="1"/>
  <c r="O146" i="1"/>
  <c r="N146" i="1"/>
  <c r="R146" i="1" s="1"/>
  <c r="S146" i="1" s="1"/>
  <c r="U145" i="1"/>
  <c r="R145" i="1"/>
  <c r="S145" i="1" s="1"/>
  <c r="N145" i="1"/>
  <c r="O145" i="1" s="1"/>
  <c r="U144" i="1"/>
  <c r="S144" i="1"/>
  <c r="R144" i="1"/>
  <c r="O144" i="1"/>
  <c r="N144" i="1"/>
  <c r="U143" i="1"/>
  <c r="N143" i="1"/>
  <c r="R143" i="1" s="1"/>
  <c r="S143" i="1" s="1"/>
  <c r="U142" i="1"/>
  <c r="O142" i="1"/>
  <c r="N142" i="1"/>
  <c r="R142" i="1" s="1"/>
  <c r="S142" i="1" s="1"/>
  <c r="U141" i="1"/>
  <c r="R141" i="1"/>
  <c r="S141" i="1" s="1"/>
  <c r="N141" i="1"/>
  <c r="O141" i="1" s="1"/>
  <c r="U140" i="1"/>
  <c r="S140" i="1"/>
  <c r="R140" i="1"/>
  <c r="O140" i="1"/>
  <c r="N140" i="1"/>
  <c r="U139" i="1"/>
  <c r="N139" i="1"/>
  <c r="R139" i="1" s="1"/>
  <c r="S139" i="1" s="1"/>
  <c r="U138" i="1"/>
  <c r="O138" i="1"/>
  <c r="N138" i="1"/>
  <c r="R138" i="1" s="1"/>
  <c r="S138" i="1" s="1"/>
  <c r="U137" i="1"/>
  <c r="R137" i="1"/>
  <c r="S137" i="1" s="1"/>
  <c r="N137" i="1"/>
  <c r="O137" i="1" s="1"/>
  <c r="U136" i="1"/>
  <c r="S136" i="1"/>
  <c r="R136" i="1"/>
  <c r="O136" i="1"/>
  <c r="N136" i="1"/>
  <c r="U135" i="1"/>
  <c r="T135" i="1"/>
  <c r="O135" i="1"/>
  <c r="N135" i="1"/>
  <c r="R135" i="1" s="1"/>
  <c r="S135" i="1" s="1"/>
  <c r="U134" i="1"/>
  <c r="T134" i="1"/>
  <c r="S134" i="1"/>
  <c r="R134" i="1"/>
  <c r="O134" i="1"/>
  <c r="N134" i="1"/>
  <c r="U133" i="1"/>
  <c r="T133" i="1"/>
  <c r="O133" i="1"/>
  <c r="N133" i="1"/>
  <c r="R133" i="1" s="1"/>
  <c r="S133" i="1" s="1"/>
  <c r="U132" i="1"/>
  <c r="T132" i="1"/>
  <c r="S132" i="1"/>
  <c r="R132" i="1"/>
  <c r="O132" i="1"/>
  <c r="N132" i="1"/>
  <c r="U131" i="1"/>
  <c r="T131" i="1"/>
  <c r="O131" i="1"/>
  <c r="N131" i="1"/>
  <c r="R131" i="1" s="1"/>
  <c r="S131" i="1" s="1"/>
  <c r="U130" i="1"/>
  <c r="T130" i="1"/>
  <c r="S130" i="1"/>
  <c r="R130" i="1"/>
  <c r="O130" i="1"/>
  <c r="N130" i="1"/>
  <c r="U129" i="1"/>
  <c r="T129" i="1"/>
  <c r="O129" i="1"/>
  <c r="N129" i="1"/>
  <c r="R129" i="1" s="1"/>
  <c r="S129" i="1" s="1"/>
  <c r="U128" i="1"/>
  <c r="T128" i="1"/>
  <c r="S128" i="1"/>
  <c r="R128" i="1"/>
  <c r="O128" i="1"/>
  <c r="N128" i="1"/>
  <c r="U127" i="1"/>
  <c r="T127" i="1"/>
  <c r="O127" i="1"/>
  <c r="N127" i="1"/>
  <c r="R127" i="1" s="1"/>
  <c r="S127" i="1" s="1"/>
  <c r="U126" i="1"/>
  <c r="T126" i="1"/>
  <c r="S126" i="1"/>
  <c r="R126" i="1"/>
  <c r="O126" i="1"/>
  <c r="N126" i="1"/>
  <c r="U125" i="1"/>
  <c r="T125" i="1"/>
  <c r="O125" i="1"/>
  <c r="N125" i="1"/>
  <c r="R125" i="1" s="1"/>
  <c r="S125" i="1" s="1"/>
  <c r="U124" i="1"/>
  <c r="T124" i="1"/>
  <c r="S124" i="1"/>
  <c r="R124" i="1"/>
  <c r="O124" i="1"/>
  <c r="N124" i="1"/>
  <c r="U123" i="1"/>
  <c r="N123" i="1"/>
  <c r="R123" i="1" s="1"/>
  <c r="S123" i="1" s="1"/>
  <c r="U122" i="1"/>
  <c r="O122" i="1"/>
  <c r="N122" i="1"/>
  <c r="R122" i="1" s="1"/>
  <c r="S122" i="1" s="1"/>
  <c r="U121" i="1"/>
  <c r="T121" i="1"/>
  <c r="S121" i="1"/>
  <c r="R121" i="1"/>
  <c r="O121" i="1"/>
  <c r="N121" i="1"/>
  <c r="U120" i="1"/>
  <c r="T120" i="1"/>
  <c r="O120" i="1"/>
  <c r="N120" i="1"/>
  <c r="R120" i="1" s="1"/>
  <c r="S120" i="1" s="1"/>
  <c r="U119" i="1"/>
  <c r="T119" i="1"/>
  <c r="S119" i="1"/>
  <c r="R119" i="1"/>
  <c r="O119" i="1"/>
  <c r="N119" i="1"/>
  <c r="U118" i="1"/>
  <c r="T118" i="1"/>
  <c r="O118" i="1"/>
  <c r="N118" i="1"/>
  <c r="R118" i="1" s="1"/>
  <c r="S118" i="1" s="1"/>
  <c r="U117" i="1"/>
  <c r="T117" i="1"/>
  <c r="S117" i="1"/>
  <c r="R117" i="1"/>
  <c r="O117" i="1"/>
  <c r="N117" i="1"/>
  <c r="U116" i="1"/>
  <c r="T116" i="1"/>
  <c r="O116" i="1"/>
  <c r="N116" i="1"/>
  <c r="R116" i="1" s="1"/>
  <c r="S116" i="1" s="1"/>
  <c r="U115" i="1"/>
  <c r="T115" i="1"/>
  <c r="S115" i="1"/>
  <c r="R115" i="1"/>
  <c r="O115" i="1"/>
  <c r="N115" i="1"/>
  <c r="U114" i="1"/>
  <c r="T114" i="1"/>
  <c r="O114" i="1"/>
  <c r="N114" i="1"/>
  <c r="R114" i="1" s="1"/>
  <c r="S114" i="1" s="1"/>
  <c r="U113" i="1"/>
  <c r="T113" i="1"/>
  <c r="S113" i="1"/>
  <c r="R113" i="1"/>
  <c r="O113" i="1"/>
  <c r="N113" i="1"/>
  <c r="U112" i="1"/>
  <c r="T112" i="1"/>
  <c r="O112" i="1"/>
  <c r="N112" i="1"/>
  <c r="R112" i="1" s="1"/>
  <c r="S112" i="1" s="1"/>
  <c r="U111" i="1"/>
  <c r="T111" i="1"/>
  <c r="S111" i="1"/>
  <c r="R111" i="1"/>
  <c r="O111" i="1"/>
  <c r="N111" i="1"/>
  <c r="U110" i="1"/>
  <c r="T110" i="1"/>
  <c r="O110" i="1"/>
  <c r="N110" i="1"/>
  <c r="R110" i="1" s="1"/>
  <c r="S110" i="1" s="1"/>
  <c r="U109" i="1"/>
  <c r="T109" i="1"/>
  <c r="S109" i="1"/>
  <c r="R109" i="1"/>
  <c r="O109" i="1"/>
  <c r="N109" i="1"/>
  <c r="U108" i="1"/>
  <c r="T108" i="1"/>
  <c r="O108" i="1"/>
  <c r="N108" i="1"/>
  <c r="R108" i="1" s="1"/>
  <c r="S108" i="1" s="1"/>
  <c r="U107" i="1"/>
  <c r="T107" i="1"/>
  <c r="S107" i="1"/>
  <c r="R107" i="1"/>
  <c r="O107" i="1"/>
  <c r="N107" i="1"/>
  <c r="S106" i="1"/>
  <c r="R106" i="1"/>
  <c r="O106" i="1"/>
  <c r="N106" i="1"/>
  <c r="S105" i="1"/>
  <c r="R105" i="1"/>
  <c r="O105" i="1"/>
  <c r="N105" i="1"/>
  <c r="S104" i="1"/>
  <c r="R104" i="1"/>
  <c r="O104" i="1"/>
  <c r="N104" i="1"/>
  <c r="S103" i="1"/>
  <c r="R103" i="1"/>
  <c r="O103" i="1"/>
  <c r="N103" i="1"/>
  <c r="S102" i="1"/>
  <c r="R102" i="1"/>
  <c r="O102" i="1"/>
  <c r="N102" i="1"/>
  <c r="S101" i="1"/>
  <c r="R101" i="1"/>
  <c r="O101" i="1"/>
  <c r="N101" i="1"/>
  <c r="S100" i="1"/>
  <c r="R100" i="1"/>
  <c r="O100" i="1"/>
  <c r="N100" i="1"/>
  <c r="S99" i="1"/>
  <c r="R99" i="1"/>
  <c r="O99" i="1"/>
  <c r="N99" i="1"/>
  <c r="S98" i="1"/>
  <c r="R98" i="1"/>
  <c r="O98" i="1"/>
  <c r="N98" i="1"/>
  <c r="S97" i="1"/>
  <c r="R97" i="1"/>
  <c r="O97" i="1"/>
  <c r="N97" i="1"/>
  <c r="S96" i="1"/>
  <c r="R96" i="1"/>
  <c r="O96" i="1"/>
  <c r="N96" i="1"/>
  <c r="S95" i="1"/>
  <c r="R95" i="1"/>
  <c r="O95" i="1"/>
  <c r="N95" i="1"/>
  <c r="S94" i="1"/>
  <c r="R94" i="1"/>
  <c r="O94" i="1"/>
  <c r="N94" i="1"/>
  <c r="S93" i="1"/>
  <c r="R93" i="1"/>
  <c r="O93" i="1"/>
  <c r="N93" i="1"/>
  <c r="S92" i="1"/>
  <c r="R92" i="1"/>
  <c r="O92" i="1"/>
  <c r="N92" i="1"/>
  <c r="S91" i="1"/>
  <c r="R91" i="1"/>
  <c r="O91" i="1"/>
  <c r="N91" i="1"/>
  <c r="S90" i="1"/>
  <c r="R90" i="1"/>
  <c r="O90" i="1"/>
  <c r="N90" i="1"/>
  <c r="S89" i="1"/>
  <c r="R89" i="1"/>
  <c r="O89" i="1"/>
  <c r="N89" i="1"/>
  <c r="S88" i="1"/>
  <c r="R88" i="1"/>
  <c r="O88" i="1"/>
  <c r="N88" i="1"/>
  <c r="S87" i="1"/>
  <c r="R87" i="1"/>
  <c r="O87" i="1"/>
  <c r="N87" i="1"/>
  <c r="S86" i="1"/>
  <c r="R86" i="1"/>
  <c r="O86" i="1"/>
  <c r="N86" i="1"/>
  <c r="S85" i="1"/>
  <c r="R85" i="1"/>
  <c r="O85" i="1"/>
  <c r="N85" i="1"/>
  <c r="S84" i="1"/>
  <c r="R84" i="1"/>
  <c r="O84" i="1"/>
  <c r="N84" i="1"/>
  <c r="S83" i="1"/>
  <c r="R83" i="1"/>
  <c r="O83" i="1"/>
  <c r="N83" i="1"/>
  <c r="S82" i="1"/>
  <c r="R82" i="1"/>
  <c r="O82" i="1"/>
  <c r="N82" i="1"/>
  <c r="S81" i="1"/>
  <c r="R81" i="1"/>
  <c r="O81" i="1"/>
  <c r="N81" i="1"/>
  <c r="S80" i="1"/>
  <c r="R80" i="1"/>
  <c r="O80" i="1"/>
  <c r="N80" i="1"/>
  <c r="S79" i="1"/>
  <c r="R79" i="1"/>
  <c r="O79" i="1"/>
  <c r="N79" i="1"/>
  <c r="S78" i="1"/>
  <c r="R78" i="1"/>
  <c r="O78" i="1"/>
  <c r="N78" i="1"/>
  <c r="U77" i="1"/>
  <c r="T77" i="1"/>
  <c r="O77" i="1"/>
  <c r="N77" i="1"/>
  <c r="R77" i="1" s="1"/>
  <c r="S77" i="1" s="1"/>
  <c r="U76" i="1"/>
  <c r="T76" i="1"/>
  <c r="S76" i="1"/>
  <c r="R76" i="1"/>
  <c r="O76" i="1"/>
  <c r="N76" i="1"/>
  <c r="U75" i="1"/>
  <c r="T75" i="1"/>
  <c r="O75" i="1"/>
  <c r="N75" i="1"/>
  <c r="R75" i="1" s="1"/>
  <c r="S75" i="1" s="1"/>
  <c r="U74" i="1"/>
  <c r="T74" i="1"/>
  <c r="S74" i="1"/>
  <c r="R74" i="1"/>
  <c r="O74" i="1"/>
  <c r="N74" i="1"/>
  <c r="U73" i="1"/>
  <c r="T73" i="1"/>
  <c r="O73" i="1"/>
  <c r="N73" i="1"/>
  <c r="R73" i="1" s="1"/>
  <c r="S73" i="1" s="1"/>
  <c r="U72" i="1"/>
  <c r="T72" i="1"/>
  <c r="S72" i="1"/>
  <c r="R72" i="1"/>
  <c r="O72" i="1"/>
  <c r="N72" i="1"/>
  <c r="U71" i="1"/>
  <c r="T71" i="1"/>
  <c r="O71" i="1"/>
  <c r="N71" i="1"/>
  <c r="R71" i="1" s="1"/>
  <c r="S71" i="1" s="1"/>
  <c r="U70" i="1"/>
  <c r="T70" i="1"/>
  <c r="S70" i="1"/>
  <c r="R70" i="1"/>
  <c r="O70" i="1"/>
  <c r="N70" i="1"/>
  <c r="U69" i="1"/>
  <c r="T69" i="1"/>
  <c r="O69" i="1"/>
  <c r="N69" i="1"/>
  <c r="R69" i="1" s="1"/>
  <c r="S69" i="1" s="1"/>
  <c r="U68" i="1"/>
  <c r="T68" i="1"/>
  <c r="S68" i="1"/>
  <c r="R68" i="1"/>
  <c r="O68" i="1"/>
  <c r="N68" i="1"/>
  <c r="U67" i="1"/>
  <c r="T67" i="1"/>
  <c r="O67" i="1"/>
  <c r="N67" i="1"/>
  <c r="R67" i="1" s="1"/>
  <c r="S67" i="1" s="1"/>
  <c r="U66" i="1"/>
  <c r="T66" i="1"/>
  <c r="S66" i="1"/>
  <c r="R66" i="1"/>
  <c r="O66" i="1"/>
  <c r="N66" i="1"/>
  <c r="U65" i="1"/>
  <c r="T65" i="1"/>
  <c r="O65" i="1"/>
  <c r="N65" i="1"/>
  <c r="R65" i="1" s="1"/>
  <c r="S65" i="1" s="1"/>
  <c r="U64" i="1"/>
  <c r="T64" i="1"/>
  <c r="S64" i="1"/>
  <c r="R64" i="1"/>
  <c r="O64" i="1"/>
  <c r="N64" i="1"/>
  <c r="U63" i="1"/>
  <c r="T63" i="1"/>
  <c r="O63" i="1"/>
  <c r="N63" i="1"/>
  <c r="R63" i="1" s="1"/>
  <c r="S63" i="1" s="1"/>
  <c r="U62" i="1"/>
  <c r="T62" i="1"/>
  <c r="S62" i="1"/>
  <c r="R62" i="1"/>
  <c r="O62" i="1"/>
  <c r="N62" i="1"/>
  <c r="U61" i="1"/>
  <c r="T61" i="1"/>
  <c r="O61" i="1"/>
  <c r="N61" i="1"/>
  <c r="R61" i="1" s="1"/>
  <c r="S61" i="1" s="1"/>
  <c r="U60" i="1"/>
  <c r="T60" i="1"/>
  <c r="S60" i="1"/>
  <c r="R60" i="1"/>
  <c r="O60" i="1"/>
  <c r="N60" i="1"/>
  <c r="U59" i="1"/>
  <c r="T59" i="1"/>
  <c r="O59" i="1"/>
  <c r="N59" i="1"/>
  <c r="R59" i="1" s="1"/>
  <c r="S59" i="1" s="1"/>
  <c r="U58" i="1"/>
  <c r="T58" i="1"/>
  <c r="S58" i="1"/>
  <c r="R58" i="1"/>
  <c r="O58" i="1"/>
  <c r="N58" i="1"/>
  <c r="U57" i="1"/>
  <c r="T57" i="1"/>
  <c r="O57" i="1"/>
  <c r="N57" i="1"/>
  <c r="R57" i="1" s="1"/>
  <c r="S57" i="1" s="1"/>
  <c r="U56" i="1"/>
  <c r="T56" i="1"/>
  <c r="S56" i="1"/>
  <c r="R56" i="1"/>
  <c r="O56" i="1"/>
  <c r="N56" i="1"/>
  <c r="U55" i="1"/>
  <c r="T55" i="1"/>
  <c r="O55" i="1"/>
  <c r="N55" i="1"/>
  <c r="R55" i="1" s="1"/>
  <c r="S55" i="1" s="1"/>
  <c r="U54" i="1"/>
  <c r="T54" i="1"/>
  <c r="S54" i="1"/>
  <c r="R54" i="1"/>
  <c r="O54" i="1"/>
  <c r="N54" i="1"/>
  <c r="U53" i="1"/>
  <c r="T53" i="1"/>
  <c r="O53" i="1"/>
  <c r="N53" i="1"/>
  <c r="R53" i="1" s="1"/>
  <c r="S53" i="1" s="1"/>
  <c r="U52" i="1"/>
  <c r="T52" i="1"/>
  <c r="S52" i="1"/>
  <c r="R52" i="1"/>
  <c r="O52" i="1"/>
  <c r="N52" i="1"/>
  <c r="U51" i="1"/>
  <c r="T51" i="1"/>
  <c r="O51" i="1"/>
  <c r="N51" i="1"/>
  <c r="R51" i="1" s="1"/>
  <c r="S51" i="1" s="1"/>
  <c r="U50" i="1"/>
  <c r="T50" i="1"/>
  <c r="S50" i="1"/>
  <c r="R50" i="1"/>
  <c r="O50" i="1"/>
  <c r="N50" i="1"/>
  <c r="U49" i="1"/>
  <c r="T49" i="1"/>
  <c r="O49" i="1"/>
  <c r="N49" i="1"/>
  <c r="R49" i="1" s="1"/>
  <c r="S49" i="1" s="1"/>
  <c r="U48" i="1"/>
  <c r="T48" i="1"/>
  <c r="S48" i="1"/>
  <c r="R48" i="1"/>
  <c r="O48" i="1"/>
  <c r="N48" i="1"/>
  <c r="U47" i="1"/>
  <c r="T47" i="1"/>
  <c r="O47" i="1"/>
  <c r="N47" i="1"/>
  <c r="R47" i="1" s="1"/>
  <c r="S47" i="1" s="1"/>
  <c r="U46" i="1"/>
  <c r="T46" i="1"/>
  <c r="S46" i="1"/>
  <c r="R46" i="1"/>
  <c r="O46" i="1"/>
  <c r="N46" i="1"/>
  <c r="U45" i="1"/>
  <c r="T45" i="1"/>
  <c r="O45" i="1"/>
  <c r="N45" i="1"/>
  <c r="R45" i="1" s="1"/>
  <c r="S45" i="1" s="1"/>
  <c r="U44" i="1"/>
  <c r="T44" i="1"/>
  <c r="S44" i="1"/>
  <c r="R44" i="1"/>
  <c r="O44" i="1"/>
  <c r="N44" i="1"/>
  <c r="U43" i="1"/>
  <c r="T43" i="1"/>
  <c r="O43" i="1"/>
  <c r="N43" i="1"/>
  <c r="R43" i="1" s="1"/>
  <c r="S43" i="1" s="1"/>
  <c r="U42" i="1"/>
  <c r="T42" i="1"/>
  <c r="S42" i="1"/>
  <c r="R42" i="1"/>
  <c r="O42" i="1"/>
  <c r="N42" i="1"/>
  <c r="U41" i="1"/>
  <c r="T41" i="1"/>
  <c r="O41" i="1"/>
  <c r="N41" i="1"/>
  <c r="R41" i="1" s="1"/>
  <c r="S41" i="1" s="1"/>
  <c r="U40" i="1"/>
  <c r="T40" i="1"/>
  <c r="S40" i="1"/>
  <c r="R40" i="1"/>
  <c r="O40" i="1"/>
  <c r="N40" i="1"/>
  <c r="U39" i="1"/>
  <c r="T39" i="1"/>
  <c r="O39" i="1"/>
  <c r="N39" i="1"/>
  <c r="R39" i="1" s="1"/>
  <c r="S39" i="1" s="1"/>
  <c r="U38" i="1"/>
  <c r="T38" i="1"/>
  <c r="S38" i="1"/>
  <c r="R38" i="1"/>
  <c r="O38" i="1"/>
  <c r="N38" i="1"/>
  <c r="U37" i="1"/>
  <c r="T37" i="1"/>
  <c r="O37" i="1"/>
  <c r="N37" i="1"/>
  <c r="R37" i="1" s="1"/>
  <c r="S37" i="1" s="1"/>
  <c r="U36" i="1"/>
  <c r="T36" i="1"/>
  <c r="S36" i="1"/>
  <c r="R36" i="1"/>
  <c r="O36" i="1"/>
  <c r="N36" i="1"/>
  <c r="U35" i="1"/>
  <c r="T35" i="1"/>
  <c r="O35" i="1"/>
  <c r="N35" i="1"/>
  <c r="R35" i="1" s="1"/>
  <c r="S35" i="1" s="1"/>
  <c r="U34" i="1"/>
  <c r="T34" i="1"/>
  <c r="S34" i="1"/>
  <c r="R34" i="1"/>
  <c r="O34" i="1"/>
  <c r="N34" i="1"/>
  <c r="U33" i="1"/>
  <c r="T33" i="1"/>
  <c r="O33" i="1"/>
  <c r="N33" i="1"/>
  <c r="R33" i="1" s="1"/>
  <c r="S33" i="1" s="1"/>
  <c r="U32" i="1"/>
  <c r="T32" i="1"/>
  <c r="S32" i="1"/>
  <c r="R32" i="1"/>
  <c r="O32" i="1"/>
  <c r="N32" i="1"/>
  <c r="U31" i="1"/>
  <c r="T31" i="1"/>
  <c r="O31" i="1"/>
  <c r="N31" i="1"/>
  <c r="R31" i="1" s="1"/>
  <c r="S31" i="1" s="1"/>
  <c r="U30" i="1"/>
  <c r="T30" i="1"/>
  <c r="S30" i="1"/>
  <c r="R30" i="1"/>
  <c r="O30" i="1"/>
  <c r="N30" i="1"/>
  <c r="U29" i="1"/>
  <c r="T29" i="1"/>
  <c r="O29" i="1"/>
  <c r="N29" i="1"/>
  <c r="R29" i="1" s="1"/>
  <c r="S29" i="1" s="1"/>
  <c r="U28" i="1"/>
  <c r="T28" i="1"/>
  <c r="S28" i="1"/>
  <c r="R28" i="1"/>
  <c r="O28" i="1"/>
  <c r="N28" i="1"/>
  <c r="U27" i="1"/>
  <c r="T27" i="1"/>
  <c r="O27" i="1"/>
  <c r="N27" i="1"/>
  <c r="R27" i="1" s="1"/>
  <c r="S27" i="1" s="1"/>
  <c r="U26" i="1"/>
  <c r="T26" i="1"/>
  <c r="S26" i="1"/>
  <c r="R26" i="1"/>
  <c r="O26" i="1"/>
  <c r="N26" i="1"/>
  <c r="U25" i="1"/>
  <c r="T25" i="1"/>
  <c r="O25" i="1"/>
  <c r="N25" i="1"/>
  <c r="R25" i="1" s="1"/>
  <c r="S25" i="1" s="1"/>
  <c r="U24" i="1"/>
  <c r="T24" i="1"/>
  <c r="S24" i="1"/>
  <c r="R24" i="1"/>
  <c r="O24" i="1"/>
  <c r="N24" i="1"/>
  <c r="U23" i="1"/>
  <c r="T23" i="1"/>
  <c r="O23" i="1"/>
  <c r="N23" i="1"/>
  <c r="R23" i="1" s="1"/>
  <c r="S23" i="1" s="1"/>
  <c r="U22" i="1"/>
  <c r="T22" i="1"/>
  <c r="S22" i="1"/>
  <c r="R22" i="1"/>
  <c r="O22" i="1"/>
  <c r="N22" i="1"/>
  <c r="U21" i="1"/>
  <c r="T21" i="1"/>
  <c r="O21" i="1"/>
  <c r="N21" i="1"/>
  <c r="R21" i="1" s="1"/>
  <c r="S21" i="1" s="1"/>
  <c r="U20" i="1"/>
  <c r="T20" i="1"/>
  <c r="S20" i="1"/>
  <c r="R20" i="1"/>
  <c r="O20" i="1"/>
  <c r="N20" i="1"/>
  <c r="U19" i="1"/>
  <c r="T19" i="1"/>
  <c r="O19" i="1"/>
  <c r="N19" i="1"/>
  <c r="R19" i="1" s="1"/>
  <c r="S19" i="1" s="1"/>
  <c r="U18" i="1"/>
  <c r="T18" i="1"/>
  <c r="S18" i="1"/>
  <c r="R18" i="1"/>
  <c r="O18" i="1"/>
  <c r="N18" i="1"/>
  <c r="U17" i="1"/>
  <c r="T17" i="1"/>
  <c r="O17" i="1"/>
  <c r="N17" i="1"/>
  <c r="R17" i="1" s="1"/>
  <c r="S17" i="1" s="1"/>
  <c r="U16" i="1"/>
  <c r="T16" i="1"/>
  <c r="S16" i="1"/>
  <c r="R16" i="1"/>
  <c r="O16" i="1"/>
  <c r="N16" i="1"/>
  <c r="U15" i="1"/>
  <c r="T15" i="1"/>
  <c r="O15" i="1"/>
  <c r="N15" i="1"/>
  <c r="R15" i="1" s="1"/>
  <c r="S15" i="1" s="1"/>
  <c r="U14" i="1"/>
  <c r="T14" i="1"/>
  <c r="S14" i="1"/>
  <c r="R14" i="1"/>
  <c r="O14" i="1"/>
  <c r="N14" i="1"/>
  <c r="U13" i="1"/>
  <c r="T13" i="1"/>
  <c r="O13" i="1"/>
  <c r="N13" i="1"/>
  <c r="R13" i="1" s="1"/>
  <c r="S13" i="1" s="1"/>
  <c r="U12" i="1"/>
  <c r="T12" i="1"/>
  <c r="S12" i="1"/>
  <c r="R12" i="1"/>
  <c r="O12" i="1"/>
  <c r="N12" i="1"/>
  <c r="U11" i="1"/>
  <c r="T11" i="1"/>
  <c r="O11" i="1"/>
  <c r="N11" i="1"/>
  <c r="R11" i="1" s="1"/>
  <c r="S11" i="1" s="1"/>
  <c r="U10" i="1"/>
  <c r="T10" i="1"/>
  <c r="S10" i="1"/>
  <c r="R10" i="1"/>
  <c r="O10" i="1"/>
  <c r="N10" i="1"/>
  <c r="U9" i="1"/>
  <c r="T9" i="1"/>
  <c r="O9" i="1"/>
  <c r="N9" i="1"/>
  <c r="R9" i="1" s="1"/>
  <c r="S9" i="1" s="1"/>
  <c r="U8" i="1"/>
  <c r="T8" i="1"/>
  <c r="S8" i="1"/>
  <c r="R8" i="1"/>
  <c r="O8" i="1"/>
  <c r="N8" i="1"/>
  <c r="U7" i="1"/>
  <c r="T7" i="1"/>
  <c r="O7" i="1"/>
  <c r="N7" i="1"/>
  <c r="R7" i="1" s="1"/>
  <c r="S7" i="1" s="1"/>
  <c r="U6" i="1"/>
  <c r="T6" i="1"/>
  <c r="S6" i="1"/>
  <c r="R6" i="1"/>
  <c r="O6" i="1"/>
  <c r="N6" i="1"/>
  <c r="U5" i="1"/>
  <c r="T5" i="1"/>
  <c r="O5" i="1"/>
  <c r="N5" i="1"/>
  <c r="R5" i="1" s="1"/>
  <c r="S5" i="1" s="1"/>
  <c r="U4" i="1"/>
  <c r="T4" i="1"/>
  <c r="S4" i="1"/>
  <c r="R4" i="1"/>
  <c r="O4" i="1"/>
  <c r="N4" i="1"/>
  <c r="U3" i="1"/>
  <c r="T3" i="1"/>
  <c r="O3" i="1"/>
  <c r="N3" i="1"/>
  <c r="R3" i="1" s="1"/>
  <c r="S3" i="1" s="1"/>
  <c r="U2" i="1"/>
  <c r="T2" i="1"/>
  <c r="S2" i="1"/>
  <c r="R2" i="1"/>
  <c r="O2" i="1"/>
  <c r="N2" i="1"/>
  <c r="R219" i="1" l="1"/>
  <c r="S219" i="1" s="1"/>
  <c r="R199" i="1"/>
  <c r="S199" i="1" s="1"/>
  <c r="R760" i="1"/>
  <c r="S760" i="1" s="1"/>
  <c r="O760" i="1"/>
  <c r="N1074" i="1"/>
  <c r="O1074" i="1" s="1"/>
  <c r="R1088" i="1"/>
  <c r="S1088" i="1" s="1"/>
  <c r="O1088" i="1"/>
  <c r="R1145" i="1"/>
  <c r="S1145" i="1" s="1"/>
  <c r="O1145" i="1"/>
  <c r="R1268" i="1"/>
  <c r="S1268" i="1" s="1"/>
  <c r="O1268" i="1"/>
  <c r="O1270" i="1"/>
  <c r="R1270" i="1"/>
  <c r="S1270" i="1" s="1"/>
  <c r="O1284" i="1"/>
  <c r="R1284" i="1"/>
  <c r="S1284" i="1" s="1"/>
  <c r="R2383" i="1"/>
  <c r="S2383" i="1" s="1"/>
  <c r="O2383" i="1"/>
  <c r="R2389" i="1"/>
  <c r="S2389" i="1" s="1"/>
  <c r="O2389" i="1"/>
  <c r="O123" i="1"/>
  <c r="O139" i="1"/>
  <c r="O143" i="1"/>
  <c r="O147" i="1"/>
  <c r="O151" i="1"/>
  <c r="O155" i="1"/>
  <c r="O159" i="1"/>
  <c r="O163" i="1"/>
  <c r="O167" i="1"/>
  <c r="O171" i="1"/>
  <c r="O175" i="1"/>
  <c r="O179" i="1"/>
  <c r="O183" i="1"/>
  <c r="O187" i="1"/>
  <c r="O191" i="1"/>
  <c r="N193" i="1"/>
  <c r="O193" i="1" s="1"/>
  <c r="O194" i="1"/>
  <c r="R195" i="1"/>
  <c r="S195" i="1" s="1"/>
  <c r="N199" i="1"/>
  <c r="O199" i="1" s="1"/>
  <c r="O200" i="1"/>
  <c r="R201" i="1"/>
  <c r="S201" i="1" s="1"/>
  <c r="N203" i="1"/>
  <c r="O203" i="1" s="1"/>
  <c r="O204" i="1"/>
  <c r="R205" i="1"/>
  <c r="S205" i="1" s="1"/>
  <c r="N207" i="1"/>
  <c r="O207" i="1" s="1"/>
  <c r="O208" i="1"/>
  <c r="R209" i="1"/>
  <c r="S209" i="1" s="1"/>
  <c r="N211" i="1"/>
  <c r="O211" i="1" s="1"/>
  <c r="O212" i="1"/>
  <c r="R213" i="1"/>
  <c r="S213" i="1" s="1"/>
  <c r="N215" i="1"/>
  <c r="O215" i="1" s="1"/>
  <c r="O216" i="1"/>
  <c r="R217" i="1"/>
  <c r="S217" i="1" s="1"/>
  <c r="N219" i="1"/>
  <c r="O219" i="1" s="1"/>
  <c r="O220" i="1"/>
  <c r="R221" i="1"/>
  <c r="S221" i="1" s="1"/>
  <c r="N223" i="1"/>
  <c r="O223" i="1" s="1"/>
  <c r="O224" i="1"/>
  <c r="R225" i="1"/>
  <c r="S225" i="1" s="1"/>
  <c r="N227" i="1"/>
  <c r="O227" i="1" s="1"/>
  <c r="O228" i="1"/>
  <c r="N230" i="1"/>
  <c r="O230" i="1" s="1"/>
  <c r="O231" i="1"/>
  <c r="R232" i="1"/>
  <c r="S232" i="1" s="1"/>
  <c r="N234" i="1"/>
  <c r="O234" i="1" s="1"/>
  <c r="O235" i="1"/>
  <c r="O320" i="1"/>
  <c r="O328" i="1"/>
  <c r="O336" i="1"/>
  <c r="O344" i="1"/>
  <c r="O352" i="1"/>
  <c r="O360" i="1"/>
  <c r="O368" i="1"/>
  <c r="O376" i="1"/>
  <c r="N384" i="1"/>
  <c r="O384" i="1" s="1"/>
  <c r="N388" i="1"/>
  <c r="O388" i="1" s="1"/>
  <c r="N393" i="1"/>
  <c r="O393" i="1" s="1"/>
  <c r="O395" i="1"/>
  <c r="O403" i="1"/>
  <c r="O411" i="1"/>
  <c r="O419" i="1"/>
  <c r="O427" i="1"/>
  <c r="O431" i="1"/>
  <c r="T437" i="1"/>
  <c r="O459" i="1"/>
  <c r="R459" i="1"/>
  <c r="S459" i="1" s="1"/>
  <c r="R517" i="1"/>
  <c r="S517" i="1" s="1"/>
  <c r="R566" i="1"/>
  <c r="S566" i="1" s="1"/>
  <c r="O566" i="1"/>
  <c r="R574" i="1"/>
  <c r="S574" i="1" s="1"/>
  <c r="O574" i="1"/>
  <c r="R659" i="1"/>
  <c r="S659" i="1" s="1"/>
  <c r="O659" i="1"/>
  <c r="R663" i="1"/>
  <c r="S663" i="1" s="1"/>
  <c r="O663" i="1"/>
  <c r="R667" i="1"/>
  <c r="S667" i="1" s="1"/>
  <c r="O667" i="1"/>
  <c r="R671" i="1"/>
  <c r="S671" i="1" s="1"/>
  <c r="O671" i="1"/>
  <c r="R675" i="1"/>
  <c r="S675" i="1" s="1"/>
  <c r="O675" i="1"/>
  <c r="R679" i="1"/>
  <c r="S679" i="1" s="1"/>
  <c r="O679" i="1"/>
  <c r="R683" i="1"/>
  <c r="S683" i="1" s="1"/>
  <c r="O683" i="1"/>
  <c r="R687" i="1"/>
  <c r="S687" i="1" s="1"/>
  <c r="O687" i="1"/>
  <c r="R691" i="1"/>
  <c r="S691" i="1" s="1"/>
  <c r="O691" i="1"/>
  <c r="R695" i="1"/>
  <c r="S695" i="1" s="1"/>
  <c r="O695" i="1"/>
  <c r="R699" i="1"/>
  <c r="S699" i="1" s="1"/>
  <c r="O699" i="1"/>
  <c r="R703" i="1"/>
  <c r="S703" i="1" s="1"/>
  <c r="O703" i="1"/>
  <c r="R888" i="1"/>
  <c r="S888" i="1" s="1"/>
  <c r="O888" i="1"/>
  <c r="R906" i="1"/>
  <c r="S906" i="1" s="1"/>
  <c r="O906" i="1"/>
  <c r="R926" i="1"/>
  <c r="S926" i="1" s="1"/>
  <c r="O926" i="1"/>
  <c r="R1043" i="1"/>
  <c r="S1043" i="1" s="1"/>
  <c r="O1043" i="1"/>
  <c r="R1049" i="1"/>
  <c r="S1049" i="1" s="1"/>
  <c r="O1049" i="1"/>
  <c r="R1052" i="1"/>
  <c r="S1052" i="1" s="1"/>
  <c r="O1052" i="1"/>
  <c r="N1059" i="1"/>
  <c r="O1059" i="1" s="1"/>
  <c r="R1080" i="1"/>
  <c r="S1080" i="1" s="1"/>
  <c r="O1080" i="1"/>
  <c r="R1102" i="1"/>
  <c r="S1102" i="1" s="1"/>
  <c r="O1102" i="1"/>
  <c r="R1140" i="1"/>
  <c r="S1140" i="1" s="1"/>
  <c r="O1140" i="1"/>
  <c r="O1267" i="1"/>
  <c r="R1267" i="1"/>
  <c r="S1267" i="1" s="1"/>
  <c r="R385" i="1"/>
  <c r="S385" i="1" s="1"/>
  <c r="S403" i="1"/>
  <c r="O442" i="1"/>
  <c r="R442" i="1"/>
  <c r="S442" i="1" s="1"/>
  <c r="O449" i="1"/>
  <c r="R449" i="1"/>
  <c r="S449" i="1" s="1"/>
  <c r="O462" i="1"/>
  <c r="R462" i="1"/>
  <c r="S462" i="1" s="1"/>
  <c r="R516" i="1"/>
  <c r="S516" i="1" s="1"/>
  <c r="O516" i="1"/>
  <c r="R560" i="1"/>
  <c r="S560" i="1" s="1"/>
  <c r="O560" i="1"/>
  <c r="R567" i="1"/>
  <c r="S567" i="1" s="1"/>
  <c r="O567" i="1"/>
  <c r="R571" i="1"/>
  <c r="S571" i="1" s="1"/>
  <c r="N571" i="1"/>
  <c r="O571" i="1" s="1"/>
  <c r="R584" i="1"/>
  <c r="S584" i="1" s="1"/>
  <c r="O584" i="1"/>
  <c r="R904" i="1"/>
  <c r="S904" i="1" s="1"/>
  <c r="O904" i="1"/>
  <c r="R940" i="1"/>
  <c r="S940" i="1" s="1"/>
  <c r="O940" i="1"/>
  <c r="N1073" i="1"/>
  <c r="O1073" i="1" s="1"/>
  <c r="R1090" i="1"/>
  <c r="S1090" i="1" s="1"/>
  <c r="O1090" i="1"/>
  <c r="R1321" i="1"/>
  <c r="S1321" i="1" s="1"/>
  <c r="O1321" i="1"/>
  <c r="R565" i="1"/>
  <c r="S565" i="1" s="1"/>
  <c r="O565" i="1"/>
  <c r="R580" i="1"/>
  <c r="S580" i="1" s="1"/>
  <c r="O580" i="1"/>
  <c r="R752" i="1"/>
  <c r="S752" i="1" s="1"/>
  <c r="O752" i="1"/>
  <c r="R900" i="1"/>
  <c r="S900" i="1" s="1"/>
  <c r="O900" i="1"/>
  <c r="R908" i="1"/>
  <c r="S908" i="1" s="1"/>
  <c r="O908" i="1"/>
  <c r="O316" i="1"/>
  <c r="O324" i="1"/>
  <c r="O332" i="1"/>
  <c r="O340" i="1"/>
  <c r="O348" i="1"/>
  <c r="O356" i="1"/>
  <c r="O364" i="1"/>
  <c r="O372" i="1"/>
  <c r="O380" i="1"/>
  <c r="N385" i="1"/>
  <c r="O385" i="1" s="1"/>
  <c r="O399" i="1"/>
  <c r="O407" i="1"/>
  <c r="O415" i="1"/>
  <c r="O423" i="1"/>
  <c r="U429" i="1"/>
  <c r="R433" i="1"/>
  <c r="S433" i="1" s="1"/>
  <c r="R439" i="1"/>
  <c r="S439" i="1" s="1"/>
  <c r="O441" i="1"/>
  <c r="R445" i="1"/>
  <c r="S445" i="1" s="1"/>
  <c r="O448" i="1"/>
  <c r="R455" i="1"/>
  <c r="S455" i="1" s="1"/>
  <c r="O466" i="1"/>
  <c r="R466" i="1"/>
  <c r="S466" i="1" s="1"/>
  <c r="O468" i="1"/>
  <c r="R468" i="1"/>
  <c r="S468" i="1" s="1"/>
  <c r="O470" i="1"/>
  <c r="R470" i="1"/>
  <c r="S470" i="1" s="1"/>
  <c r="O472" i="1"/>
  <c r="R472" i="1"/>
  <c r="S472" i="1" s="1"/>
  <c r="O474" i="1"/>
  <c r="R474" i="1"/>
  <c r="S474" i="1" s="1"/>
  <c r="O476" i="1"/>
  <c r="R476" i="1"/>
  <c r="S476" i="1" s="1"/>
  <c r="O478" i="1"/>
  <c r="R478" i="1"/>
  <c r="S478" i="1" s="1"/>
  <c r="O480" i="1"/>
  <c r="R480" i="1"/>
  <c r="S480" i="1" s="1"/>
  <c r="O482" i="1"/>
  <c r="R482" i="1"/>
  <c r="S482" i="1" s="1"/>
  <c r="O484" i="1"/>
  <c r="R484" i="1"/>
  <c r="S484" i="1" s="1"/>
  <c r="O486" i="1"/>
  <c r="R486" i="1"/>
  <c r="S486" i="1" s="1"/>
  <c r="O488" i="1"/>
  <c r="R488" i="1"/>
  <c r="S488" i="1" s="1"/>
  <c r="O490" i="1"/>
  <c r="R490" i="1"/>
  <c r="S490" i="1" s="1"/>
  <c r="O492" i="1"/>
  <c r="R492" i="1"/>
  <c r="S492" i="1" s="1"/>
  <c r="O494" i="1"/>
  <c r="R494" i="1"/>
  <c r="S494" i="1" s="1"/>
  <c r="O496" i="1"/>
  <c r="R496" i="1"/>
  <c r="S496" i="1" s="1"/>
  <c r="O498" i="1"/>
  <c r="R498" i="1"/>
  <c r="S498" i="1" s="1"/>
  <c r="O500" i="1"/>
  <c r="R500" i="1"/>
  <c r="S500" i="1" s="1"/>
  <c r="O502" i="1"/>
  <c r="R502" i="1"/>
  <c r="S502" i="1" s="1"/>
  <c r="O504" i="1"/>
  <c r="R504" i="1"/>
  <c r="S504" i="1" s="1"/>
  <c r="O506" i="1"/>
  <c r="R506" i="1"/>
  <c r="S506" i="1" s="1"/>
  <c r="O508" i="1"/>
  <c r="R508" i="1"/>
  <c r="S508" i="1" s="1"/>
  <c r="O510" i="1"/>
  <c r="R510" i="1"/>
  <c r="S510" i="1" s="1"/>
  <c r="R520" i="1"/>
  <c r="S520" i="1" s="1"/>
  <c r="O520" i="1"/>
  <c r="R561" i="1"/>
  <c r="S561" i="1" s="1"/>
  <c r="O561" i="1"/>
  <c r="N570" i="1"/>
  <c r="O570" i="1" s="1"/>
  <c r="R570" i="1"/>
  <c r="S570" i="1" s="1"/>
  <c r="R582" i="1"/>
  <c r="S582" i="1" s="1"/>
  <c r="O582" i="1"/>
  <c r="R657" i="1"/>
  <c r="S657" i="1" s="1"/>
  <c r="O657" i="1"/>
  <c r="R661" i="1"/>
  <c r="S661" i="1" s="1"/>
  <c r="O661" i="1"/>
  <c r="R665" i="1"/>
  <c r="S665" i="1" s="1"/>
  <c r="O665" i="1"/>
  <c r="R669" i="1"/>
  <c r="S669" i="1" s="1"/>
  <c r="O669" i="1"/>
  <c r="R673" i="1"/>
  <c r="S673" i="1" s="1"/>
  <c r="O673" i="1"/>
  <c r="R677" i="1"/>
  <c r="S677" i="1" s="1"/>
  <c r="O677" i="1"/>
  <c r="R681" i="1"/>
  <c r="S681" i="1" s="1"/>
  <c r="O681" i="1"/>
  <c r="R685" i="1"/>
  <c r="S685" i="1" s="1"/>
  <c r="O685" i="1"/>
  <c r="R689" i="1"/>
  <c r="S689" i="1" s="1"/>
  <c r="O689" i="1"/>
  <c r="R693" i="1"/>
  <c r="S693" i="1" s="1"/>
  <c r="O693" i="1"/>
  <c r="R697" i="1"/>
  <c r="S697" i="1" s="1"/>
  <c r="O697" i="1"/>
  <c r="R701" i="1"/>
  <c r="S701" i="1" s="1"/>
  <c r="O701" i="1"/>
  <c r="R705" i="1"/>
  <c r="S705" i="1" s="1"/>
  <c r="O705" i="1"/>
  <c r="R770" i="1"/>
  <c r="S770" i="1" s="1"/>
  <c r="O770" i="1"/>
  <c r="R778" i="1"/>
  <c r="S778" i="1" s="1"/>
  <c r="O778" i="1"/>
  <c r="R786" i="1"/>
  <c r="S786" i="1" s="1"/>
  <c r="O786" i="1"/>
  <c r="R839" i="1"/>
  <c r="S839" i="1" s="1"/>
  <c r="O839" i="1"/>
  <c r="R902" i="1"/>
  <c r="S902" i="1" s="1"/>
  <c r="O902" i="1"/>
  <c r="R910" i="1"/>
  <c r="S910" i="1" s="1"/>
  <c r="O910" i="1"/>
  <c r="R929" i="1"/>
  <c r="S929" i="1" s="1"/>
  <c r="O929" i="1"/>
  <c r="R938" i="1"/>
  <c r="S938" i="1" s="1"/>
  <c r="O938" i="1"/>
  <c r="R1045" i="1"/>
  <c r="S1045" i="1" s="1"/>
  <c r="O1045" i="1"/>
  <c r="R1051" i="1"/>
  <c r="S1051" i="1" s="1"/>
  <c r="O1051" i="1"/>
  <c r="R1078" i="1"/>
  <c r="S1078" i="1" s="1"/>
  <c r="O1078" i="1"/>
  <c r="R1109" i="1"/>
  <c r="S1109" i="1" s="1"/>
  <c r="O1109" i="1"/>
  <c r="R1318" i="1"/>
  <c r="S1318" i="1" s="1"/>
  <c r="O1318" i="1"/>
  <c r="O1542" i="1"/>
  <c r="R1542" i="1"/>
  <c r="S1542" i="1" s="1"/>
  <c r="R515" i="1"/>
  <c r="S515" i="1" s="1"/>
  <c r="R522" i="1"/>
  <c r="S522" i="1" s="1"/>
  <c r="O522" i="1"/>
  <c r="R524" i="1"/>
  <c r="S524" i="1" s="1"/>
  <c r="O524" i="1"/>
  <c r="R526" i="1"/>
  <c r="O526" i="1"/>
  <c r="R528" i="1"/>
  <c r="S528" i="1" s="1"/>
  <c r="O528" i="1"/>
  <c r="R530" i="1"/>
  <c r="S530" i="1" s="1"/>
  <c r="O530" i="1"/>
  <c r="R532" i="1"/>
  <c r="S532" i="1" s="1"/>
  <c r="O532" i="1"/>
  <c r="R534" i="1"/>
  <c r="S534" i="1" s="1"/>
  <c r="O534" i="1"/>
  <c r="R536" i="1"/>
  <c r="S536" i="1" s="1"/>
  <c r="O536" i="1"/>
  <c r="R538" i="1"/>
  <c r="S538" i="1" s="1"/>
  <c r="O538" i="1"/>
  <c r="R540" i="1"/>
  <c r="S540" i="1" s="1"/>
  <c r="O540" i="1"/>
  <c r="R542" i="1"/>
  <c r="S542" i="1" s="1"/>
  <c r="O542" i="1"/>
  <c r="R544" i="1"/>
  <c r="S544" i="1" s="1"/>
  <c r="O544" i="1"/>
  <c r="R546" i="1"/>
  <c r="S546" i="1" s="1"/>
  <c r="O546" i="1"/>
  <c r="R548" i="1"/>
  <c r="S548" i="1" s="1"/>
  <c r="O548" i="1"/>
  <c r="R550" i="1"/>
  <c r="S550" i="1" s="1"/>
  <c r="O550" i="1"/>
  <c r="R552" i="1"/>
  <c r="S552" i="1" s="1"/>
  <c r="O552" i="1"/>
  <c r="R554" i="1"/>
  <c r="S554" i="1" s="1"/>
  <c r="O554" i="1"/>
  <c r="R556" i="1"/>
  <c r="S556" i="1" s="1"/>
  <c r="O556" i="1"/>
  <c r="R558" i="1"/>
  <c r="S558" i="1" s="1"/>
  <c r="O558" i="1"/>
  <c r="R563" i="1"/>
  <c r="S563" i="1" s="1"/>
  <c r="O563" i="1"/>
  <c r="R713" i="1"/>
  <c r="S713" i="1" s="1"/>
  <c r="O713" i="1"/>
  <c r="R715" i="1"/>
  <c r="S715" i="1" s="1"/>
  <c r="O715" i="1"/>
  <c r="R717" i="1"/>
  <c r="S717" i="1" s="1"/>
  <c r="O717" i="1"/>
  <c r="R719" i="1"/>
  <c r="S719" i="1" s="1"/>
  <c r="O719" i="1"/>
  <c r="R721" i="1"/>
  <c r="S721" i="1" s="1"/>
  <c r="O721" i="1"/>
  <c r="R723" i="1"/>
  <c r="S723" i="1" s="1"/>
  <c r="O723" i="1"/>
  <c r="R725" i="1"/>
  <c r="S725" i="1" s="1"/>
  <c r="O725" i="1"/>
  <c r="R836" i="1"/>
  <c r="S836" i="1" s="1"/>
  <c r="O836" i="1"/>
  <c r="R844" i="1"/>
  <c r="S844" i="1" s="1"/>
  <c r="O844" i="1"/>
  <c r="R971" i="1"/>
  <c r="S971" i="1" s="1"/>
  <c r="O971" i="1"/>
  <c r="R973" i="1"/>
  <c r="S973" i="1" s="1"/>
  <c r="O973" i="1"/>
  <c r="R975" i="1"/>
  <c r="S975" i="1" s="1"/>
  <c r="O975" i="1"/>
  <c r="R977" i="1"/>
  <c r="S977" i="1" s="1"/>
  <c r="O977" i="1"/>
  <c r="R979" i="1"/>
  <c r="S979" i="1" s="1"/>
  <c r="O979" i="1"/>
  <c r="R981" i="1"/>
  <c r="S981" i="1" s="1"/>
  <c r="O981" i="1"/>
  <c r="R983" i="1"/>
  <c r="S983" i="1" s="1"/>
  <c r="O983" i="1"/>
  <c r="R985" i="1"/>
  <c r="S985" i="1" s="1"/>
  <c r="O985" i="1"/>
  <c r="R987" i="1"/>
  <c r="S987" i="1" s="1"/>
  <c r="O987" i="1"/>
  <c r="R989" i="1"/>
  <c r="S989" i="1" s="1"/>
  <c r="O989" i="1"/>
  <c r="R991" i="1"/>
  <c r="S991" i="1" s="1"/>
  <c r="O991" i="1"/>
  <c r="R993" i="1"/>
  <c r="S993" i="1" s="1"/>
  <c r="O993" i="1"/>
  <c r="R995" i="1"/>
  <c r="S995" i="1" s="1"/>
  <c r="O995" i="1"/>
  <c r="R997" i="1"/>
  <c r="S997" i="1" s="1"/>
  <c r="O997" i="1"/>
  <c r="R999" i="1"/>
  <c r="S999" i="1" s="1"/>
  <c r="O999" i="1"/>
  <c r="R1001" i="1"/>
  <c r="S1001" i="1" s="1"/>
  <c r="O1001" i="1"/>
  <c r="R1003" i="1"/>
  <c r="S1003" i="1" s="1"/>
  <c r="O1003" i="1"/>
  <c r="R1005" i="1"/>
  <c r="S1005" i="1" s="1"/>
  <c r="O1005" i="1"/>
  <c r="R1054" i="1"/>
  <c r="S1054" i="1" s="1"/>
  <c r="R1060" i="1"/>
  <c r="S1060" i="1" s="1"/>
  <c r="T1181" i="1"/>
  <c r="U1181" i="1" s="1"/>
  <c r="U1070" i="1"/>
  <c r="R1089" i="1"/>
  <c r="S1089" i="1" s="1"/>
  <c r="O1089" i="1"/>
  <c r="R1121" i="1"/>
  <c r="S1121" i="1" s="1"/>
  <c r="O1121" i="1"/>
  <c r="R1188" i="1"/>
  <c r="S1188" i="1" s="1"/>
  <c r="O1188" i="1"/>
  <c r="R1203" i="1"/>
  <c r="S1203" i="1" s="1"/>
  <c r="O1203" i="1"/>
  <c r="R1210" i="1"/>
  <c r="S1210" i="1" s="1"/>
  <c r="O1210" i="1"/>
  <c r="R1219" i="1"/>
  <c r="S1219" i="1" s="1"/>
  <c r="O1219" i="1"/>
  <c r="R1226" i="1"/>
  <c r="S1226" i="1" s="1"/>
  <c r="O1226" i="1"/>
  <c r="R1241" i="1"/>
  <c r="S1241" i="1" s="1"/>
  <c r="O1241" i="1"/>
  <c r="R1264" i="1"/>
  <c r="S1264" i="1" s="1"/>
  <c r="O1264" i="1"/>
  <c r="O1276" i="1"/>
  <c r="R1276" i="1"/>
  <c r="S1276" i="1" s="1"/>
  <c r="O1279" i="1"/>
  <c r="R1279" i="1"/>
  <c r="S1279" i="1" s="1"/>
  <c r="O1334" i="1"/>
  <c r="R1334" i="1"/>
  <c r="S1334" i="1" s="1"/>
  <c r="R1353" i="1"/>
  <c r="S1353" i="1" s="1"/>
  <c r="O1353" i="1"/>
  <c r="O1366" i="1"/>
  <c r="R1366" i="1"/>
  <c r="S1366" i="1" s="1"/>
  <c r="R1396" i="1"/>
  <c r="S1396" i="1" s="1"/>
  <c r="O1396" i="1"/>
  <c r="R1428" i="1"/>
  <c r="S1428" i="1" s="1"/>
  <c r="O1428" i="1"/>
  <c r="R1507" i="1"/>
  <c r="S1507" i="1" s="1"/>
  <c r="O1507" i="1"/>
  <c r="R1529" i="1"/>
  <c r="S1529" i="1" s="1"/>
  <c r="O1529" i="1"/>
  <c r="R1541" i="1"/>
  <c r="S1541" i="1" s="1"/>
  <c r="O1541" i="1"/>
  <c r="R1582" i="1"/>
  <c r="S1582" i="1" s="1"/>
  <c r="O1582" i="1"/>
  <c r="O1608" i="1"/>
  <c r="R1608" i="1"/>
  <c r="S1608" i="1" s="1"/>
  <c r="R1611" i="1"/>
  <c r="S1611" i="1" s="1"/>
  <c r="O1611" i="1"/>
  <c r="O2376" i="1"/>
  <c r="R2376" i="1"/>
  <c r="S2376" i="1" s="1"/>
  <c r="R739" i="1"/>
  <c r="S739" i="1" s="1"/>
  <c r="O739" i="1"/>
  <c r="R748" i="1"/>
  <c r="S748" i="1" s="1"/>
  <c r="O748" i="1"/>
  <c r="R921" i="1"/>
  <c r="S921" i="1" s="1"/>
  <c r="O921" i="1"/>
  <c r="R923" i="1"/>
  <c r="S923" i="1" s="1"/>
  <c r="O923" i="1"/>
  <c r="R932" i="1"/>
  <c r="S932" i="1" s="1"/>
  <c r="O932" i="1"/>
  <c r="R954" i="1"/>
  <c r="S954" i="1" s="1"/>
  <c r="R1129" i="1"/>
  <c r="S1129" i="1" s="1"/>
  <c r="O1129" i="1"/>
  <c r="R1169" i="1"/>
  <c r="S1169" i="1" s="1"/>
  <c r="O1169" i="1"/>
  <c r="O1263" i="1"/>
  <c r="R1263" i="1"/>
  <c r="S1263" i="1" s="1"/>
  <c r="R1286" i="1"/>
  <c r="S1286" i="1" s="1"/>
  <c r="O1286" i="1"/>
  <c r="N1288" i="1"/>
  <c r="O1288" i="1" s="1"/>
  <c r="R1288" i="1"/>
  <c r="S1288" i="1" s="1"/>
  <c r="N1304" i="1"/>
  <c r="O1304" i="1" s="1"/>
  <c r="R1317" i="1"/>
  <c r="S1317" i="1" s="1"/>
  <c r="O1317" i="1"/>
  <c r="R1372" i="1"/>
  <c r="S1372" i="1" s="1"/>
  <c r="O1372" i="1"/>
  <c r="R1566" i="1"/>
  <c r="S1566" i="1" s="1"/>
  <c r="O1566" i="1"/>
  <c r="R1607" i="1"/>
  <c r="S1607" i="1" s="1"/>
  <c r="O1607" i="1"/>
  <c r="O1636" i="1"/>
  <c r="R1636" i="1"/>
  <c r="S1636" i="1" s="1"/>
  <c r="O1887" i="1"/>
  <c r="R1887" i="1"/>
  <c r="S1887" i="1" s="1"/>
  <c r="O2008" i="1"/>
  <c r="R2008" i="1"/>
  <c r="S2008" i="1" s="1"/>
  <c r="O2017" i="1"/>
  <c r="R2017" i="1"/>
  <c r="S2017" i="1" s="1"/>
  <c r="R2022" i="1"/>
  <c r="S2022" i="1" s="1"/>
  <c r="O2022" i="1"/>
  <c r="R2030" i="1"/>
  <c r="S2030" i="1" s="1"/>
  <c r="O2030" i="1"/>
  <c r="R519" i="1"/>
  <c r="S519" i="1" s="1"/>
  <c r="R750" i="1"/>
  <c r="S750" i="1" s="1"/>
  <c r="O750" i="1"/>
  <c r="O756" i="1"/>
  <c r="O766" i="1"/>
  <c r="O774" i="1"/>
  <c r="O782" i="1"/>
  <c r="O790" i="1"/>
  <c r="O835" i="1"/>
  <c r="R840" i="1"/>
  <c r="S840" i="1" s="1"/>
  <c r="O840" i="1"/>
  <c r="O843" i="1"/>
  <c r="R913" i="1"/>
  <c r="S913" i="1" s="1"/>
  <c r="O913" i="1"/>
  <c r="O948" i="1"/>
  <c r="O950" i="1"/>
  <c r="O952" i="1"/>
  <c r="N954" i="1"/>
  <c r="O954" i="1" s="1"/>
  <c r="R956" i="1"/>
  <c r="S956" i="1" s="1"/>
  <c r="O956" i="1"/>
  <c r="R958" i="1"/>
  <c r="S958" i="1" s="1"/>
  <c r="O958" i="1"/>
  <c r="O960" i="1"/>
  <c r="O962" i="1"/>
  <c r="O964" i="1"/>
  <c r="O966" i="1"/>
  <c r="O968" i="1"/>
  <c r="O970" i="1"/>
  <c r="R1046" i="1"/>
  <c r="S1046" i="1" s="1"/>
  <c r="O1046" i="1"/>
  <c r="O1048" i="1"/>
  <c r="R1056" i="1"/>
  <c r="S1056" i="1" s="1"/>
  <c r="O1056" i="1"/>
  <c r="R1062" i="1"/>
  <c r="S1062" i="1" s="1"/>
  <c r="O1062" i="1"/>
  <c r="R1064" i="1"/>
  <c r="S1064" i="1" s="1"/>
  <c r="O1064" i="1"/>
  <c r="R1066" i="1"/>
  <c r="S1066" i="1" s="1"/>
  <c r="O1066" i="1"/>
  <c r="R1068" i="1"/>
  <c r="S1068" i="1" s="1"/>
  <c r="O1068" i="1"/>
  <c r="R1070" i="1"/>
  <c r="S1070" i="1" s="1"/>
  <c r="O1070" i="1"/>
  <c r="O1075" i="1"/>
  <c r="R1091" i="1"/>
  <c r="S1091" i="1" s="1"/>
  <c r="O1091" i="1"/>
  <c r="N1101" i="1"/>
  <c r="O1101" i="1" s="1"/>
  <c r="R1107" i="1"/>
  <c r="S1107" i="1" s="1"/>
  <c r="O1107" i="1"/>
  <c r="O1124" i="1"/>
  <c r="R1137" i="1"/>
  <c r="S1137" i="1" s="1"/>
  <c r="O1137" i="1"/>
  <c r="R1189" i="1"/>
  <c r="S1189" i="1" s="1"/>
  <c r="O1189" i="1"/>
  <c r="R1202" i="1"/>
  <c r="S1202" i="1" s="1"/>
  <c r="O1202" i="1"/>
  <c r="R1211" i="1"/>
  <c r="S1211" i="1" s="1"/>
  <c r="O1211" i="1"/>
  <c r="R1218" i="1"/>
  <c r="S1218" i="1" s="1"/>
  <c r="O1218" i="1"/>
  <c r="R1227" i="1"/>
  <c r="S1227" i="1" s="1"/>
  <c r="O1227" i="1"/>
  <c r="R1236" i="1"/>
  <c r="S1236" i="1" s="1"/>
  <c r="O1236" i="1"/>
  <c r="R1278" i="1"/>
  <c r="S1278" i="1" s="1"/>
  <c r="N1278" i="1"/>
  <c r="O1278" i="1" s="1"/>
  <c r="O1308" i="1"/>
  <c r="R1336" i="1"/>
  <c r="S1336" i="1" s="1"/>
  <c r="O1336" i="1"/>
  <c r="O1338" i="1"/>
  <c r="R1338" i="1"/>
  <c r="S1338" i="1" s="1"/>
  <c r="R1348" i="1"/>
  <c r="S1348" i="1" s="1"/>
  <c r="O1348" i="1"/>
  <c r="R1380" i="1"/>
  <c r="S1380" i="1" s="1"/>
  <c r="O1380" i="1"/>
  <c r="R1412" i="1"/>
  <c r="S1412" i="1" s="1"/>
  <c r="O1412" i="1"/>
  <c r="O1686" i="1"/>
  <c r="R1686" i="1"/>
  <c r="S1686" i="1" s="1"/>
  <c r="O1795" i="1"/>
  <c r="R1795" i="1"/>
  <c r="S1795" i="1" s="1"/>
  <c r="R1826" i="1"/>
  <c r="S1826" i="1" s="1"/>
  <c r="O1826" i="1"/>
  <c r="R1848" i="1"/>
  <c r="S1848" i="1" s="1"/>
  <c r="O1848" i="1"/>
  <c r="O1857" i="1"/>
  <c r="R1857" i="1"/>
  <c r="S1857" i="1" s="1"/>
  <c r="R1103" i="1"/>
  <c r="S1103" i="1" s="1"/>
  <c r="O1103" i="1"/>
  <c r="R1176" i="1"/>
  <c r="S1176" i="1" s="1"/>
  <c r="R1185" i="1"/>
  <c r="S1185" i="1" s="1"/>
  <c r="O1185" i="1"/>
  <c r="R1199" i="1"/>
  <c r="S1199" i="1" s="1"/>
  <c r="O1199" i="1"/>
  <c r="R1207" i="1"/>
  <c r="S1207" i="1" s="1"/>
  <c r="O1207" i="1"/>
  <c r="R1215" i="1"/>
  <c r="S1215" i="1" s="1"/>
  <c r="O1215" i="1"/>
  <c r="R1223" i="1"/>
  <c r="S1223" i="1" s="1"/>
  <c r="O1223" i="1"/>
  <c r="R1240" i="1"/>
  <c r="S1240" i="1" s="1"/>
  <c r="O1240" i="1"/>
  <c r="O1242" i="1"/>
  <c r="R1242" i="1"/>
  <c r="S1242" i="1" s="1"/>
  <c r="R1269" i="1"/>
  <c r="S1269" i="1" s="1"/>
  <c r="O1269" i="1"/>
  <c r="R1274" i="1"/>
  <c r="S1274" i="1" s="1"/>
  <c r="R1287" i="1"/>
  <c r="S1287" i="1" s="1"/>
  <c r="O1287" i="1"/>
  <c r="R1292" i="1"/>
  <c r="S1292" i="1" s="1"/>
  <c r="R1303" i="1"/>
  <c r="S1303" i="1" s="1"/>
  <c r="O1303" i="1"/>
  <c r="R1320" i="1"/>
  <c r="S1320" i="1" s="1"/>
  <c r="O1320" i="1"/>
  <c r="O1322" i="1"/>
  <c r="R1322" i="1"/>
  <c r="S1322" i="1" s="1"/>
  <c r="R1337" i="1"/>
  <c r="S1337" i="1" s="1"/>
  <c r="O1337" i="1"/>
  <c r="R1352" i="1"/>
  <c r="S1352" i="1" s="1"/>
  <c r="O1352" i="1"/>
  <c r="O1354" i="1"/>
  <c r="R1354" i="1"/>
  <c r="S1354" i="1" s="1"/>
  <c r="R1369" i="1"/>
  <c r="S1369" i="1" s="1"/>
  <c r="O1369" i="1"/>
  <c r="R1386" i="1"/>
  <c r="S1386" i="1" s="1"/>
  <c r="O1386" i="1"/>
  <c r="R1402" i="1"/>
  <c r="S1402" i="1" s="1"/>
  <c r="O1402" i="1"/>
  <c r="R1418" i="1"/>
  <c r="S1418" i="1" s="1"/>
  <c r="O1418" i="1"/>
  <c r="R1434" i="1"/>
  <c r="S1434" i="1" s="1"/>
  <c r="O1434" i="1"/>
  <c r="R1450" i="1"/>
  <c r="S1450" i="1" s="1"/>
  <c r="O1450" i="1"/>
  <c r="R1546" i="1"/>
  <c r="S1546" i="1" s="1"/>
  <c r="O1546" i="1"/>
  <c r="O1549" i="1"/>
  <c r="R1549" i="1"/>
  <c r="S1549" i="1" s="1"/>
  <c r="R1577" i="1"/>
  <c r="S1577" i="1" s="1"/>
  <c r="O1577" i="1"/>
  <c r="R1627" i="1"/>
  <c r="S1627" i="1" s="1"/>
  <c r="O1627" i="1"/>
  <c r="R1635" i="1"/>
  <c r="S1635" i="1" s="1"/>
  <c r="O1635" i="1"/>
  <c r="O1654" i="1"/>
  <c r="R1654" i="1"/>
  <c r="S1654" i="1" s="1"/>
  <c r="O1672" i="1"/>
  <c r="R1672" i="1"/>
  <c r="S1672" i="1" s="1"/>
  <c r="O1676" i="1"/>
  <c r="R1676" i="1"/>
  <c r="S1676" i="1" s="1"/>
  <c r="O1715" i="1"/>
  <c r="R1715" i="1"/>
  <c r="S1715" i="1" s="1"/>
  <c r="O1940" i="1"/>
  <c r="R1940" i="1"/>
  <c r="S1940" i="1" s="1"/>
  <c r="N1962" i="1"/>
  <c r="O1962" i="1" s="1"/>
  <c r="O1984" i="1"/>
  <c r="R1984" i="1"/>
  <c r="S1984" i="1" s="1"/>
  <c r="O2001" i="1"/>
  <c r="R2001" i="1"/>
  <c r="S2001" i="1" s="1"/>
  <c r="R2007" i="1"/>
  <c r="S2007" i="1" s="1"/>
  <c r="O2007" i="1"/>
  <c r="O2013" i="1"/>
  <c r="R2013" i="1"/>
  <c r="S2013" i="1" s="1"/>
  <c r="O2065" i="1"/>
  <c r="R2065" i="1"/>
  <c r="S2065" i="1" s="1"/>
  <c r="R2096" i="1"/>
  <c r="S2096" i="1" s="1"/>
  <c r="O2096" i="1"/>
  <c r="R2227" i="1"/>
  <c r="S2227" i="1" s="1"/>
  <c r="O2227" i="1"/>
  <c r="R2234" i="1"/>
  <c r="S2234" i="1" s="1"/>
  <c r="O2234" i="1"/>
  <c r="R1086" i="1"/>
  <c r="S1086" i="1" s="1"/>
  <c r="R1092" i="1"/>
  <c r="S1092" i="1" s="1"/>
  <c r="N1093" i="1"/>
  <c r="O1093" i="1" s="1"/>
  <c r="R1095" i="1"/>
  <c r="S1095" i="1" s="1"/>
  <c r="O1095" i="1"/>
  <c r="R1097" i="1"/>
  <c r="S1097" i="1" s="1"/>
  <c r="O1097" i="1"/>
  <c r="R1105" i="1"/>
  <c r="S1105" i="1" s="1"/>
  <c r="O1105" i="1"/>
  <c r="R1113" i="1"/>
  <c r="S1113" i="1" s="1"/>
  <c r="O1113" i="1"/>
  <c r="R1115" i="1"/>
  <c r="S1115" i="1" s="1"/>
  <c r="O1115" i="1"/>
  <c r="R1117" i="1"/>
  <c r="S1117" i="1" s="1"/>
  <c r="O1117" i="1"/>
  <c r="O1120" i="1"/>
  <c r="R1125" i="1"/>
  <c r="S1125" i="1" s="1"/>
  <c r="O1125" i="1"/>
  <c r="O1128" i="1"/>
  <c r="R1133" i="1"/>
  <c r="S1133" i="1" s="1"/>
  <c r="O1133" i="1"/>
  <c r="O1136" i="1"/>
  <c r="R1141" i="1"/>
  <c r="S1141" i="1" s="1"/>
  <c r="O1141" i="1"/>
  <c r="O1144" i="1"/>
  <c r="R1149" i="1"/>
  <c r="S1149" i="1" s="1"/>
  <c r="O1149" i="1"/>
  <c r="R1173" i="1"/>
  <c r="S1173" i="1" s="1"/>
  <c r="O1173" i="1"/>
  <c r="R1182" i="1"/>
  <c r="S1182" i="1" s="1"/>
  <c r="N1265" i="1"/>
  <c r="O1265" i="1" s="1"/>
  <c r="N1292" i="1"/>
  <c r="O1292" i="1" s="1"/>
  <c r="R1302" i="1"/>
  <c r="S1302" i="1" s="1"/>
  <c r="R1309" i="1"/>
  <c r="S1309" i="1" s="1"/>
  <c r="N1319" i="1"/>
  <c r="O1319" i="1" s="1"/>
  <c r="O1365" i="1"/>
  <c r="R1499" i="1"/>
  <c r="S1499" i="1" s="1"/>
  <c r="O1499" i="1"/>
  <c r="R1515" i="1"/>
  <c r="S1515" i="1" s="1"/>
  <c r="O1515" i="1"/>
  <c r="R1533" i="1"/>
  <c r="S1533" i="1" s="1"/>
  <c r="O1533" i="1"/>
  <c r="R1535" i="1"/>
  <c r="S1535" i="1" s="1"/>
  <c r="O1535" i="1"/>
  <c r="R1560" i="1"/>
  <c r="S1560" i="1" s="1"/>
  <c r="O1580" i="1"/>
  <c r="R1580" i="1"/>
  <c r="S1580" i="1" s="1"/>
  <c r="R1600" i="1"/>
  <c r="S1600" i="1" s="1"/>
  <c r="N1600" i="1"/>
  <c r="O1600" i="1" s="1"/>
  <c r="R1626" i="1"/>
  <c r="S1626" i="1" s="1"/>
  <c r="O1634" i="1"/>
  <c r="R1634" i="1"/>
  <c r="S1634" i="1" s="1"/>
  <c r="R1658" i="1"/>
  <c r="S1658" i="1" s="1"/>
  <c r="O1658" i="1"/>
  <c r="O1668" i="1"/>
  <c r="R1668" i="1"/>
  <c r="S1668" i="1" s="1"/>
  <c r="R1671" i="1"/>
  <c r="S1671" i="1" s="1"/>
  <c r="O1671" i="1"/>
  <c r="O1698" i="1"/>
  <c r="R1698" i="1"/>
  <c r="S1698" i="1" s="1"/>
  <c r="O1714" i="1"/>
  <c r="O1955" i="1"/>
  <c r="R1955" i="1"/>
  <c r="S1955" i="1" s="1"/>
  <c r="R2200" i="1"/>
  <c r="S2200" i="1" s="1"/>
  <c r="O2200" i="1"/>
  <c r="O1368" i="1"/>
  <c r="R1368" i="1"/>
  <c r="S1368" i="1" s="1"/>
  <c r="R1370" i="1"/>
  <c r="S1370" i="1" s="1"/>
  <c r="O1370" i="1"/>
  <c r="R1378" i="1"/>
  <c r="S1378" i="1" s="1"/>
  <c r="O1378" i="1"/>
  <c r="R1394" i="1"/>
  <c r="S1394" i="1" s="1"/>
  <c r="O1394" i="1"/>
  <c r="R1410" i="1"/>
  <c r="S1410" i="1" s="1"/>
  <c r="O1410" i="1"/>
  <c r="R1426" i="1"/>
  <c r="S1426" i="1" s="1"/>
  <c r="O1426" i="1"/>
  <c r="R1528" i="1"/>
  <c r="S1528" i="1" s="1"/>
  <c r="O1528" i="1"/>
  <c r="O1612" i="1"/>
  <c r="R1612" i="1"/>
  <c r="S1612" i="1" s="1"/>
  <c r="R1643" i="1"/>
  <c r="S1643" i="1" s="1"/>
  <c r="O1643" i="1"/>
  <c r="O1678" i="1"/>
  <c r="R1678" i="1"/>
  <c r="S1678" i="1" s="1"/>
  <c r="R1702" i="1"/>
  <c r="S1702" i="1" s="1"/>
  <c r="O1702" i="1"/>
  <c r="O1740" i="1"/>
  <c r="R1740" i="1"/>
  <c r="S1740" i="1" s="1"/>
  <c r="R1743" i="1"/>
  <c r="S1743" i="1" s="1"/>
  <c r="O1743" i="1"/>
  <c r="O1786" i="1"/>
  <c r="R1786" i="1"/>
  <c r="S1786" i="1" s="1"/>
  <c r="O1811" i="1"/>
  <c r="R1811" i="1"/>
  <c r="S1811" i="1" s="1"/>
  <c r="O1827" i="1"/>
  <c r="R1827" i="1"/>
  <c r="S1827" i="1" s="1"/>
  <c r="O1891" i="1"/>
  <c r="R1891" i="1"/>
  <c r="S1891" i="1" s="1"/>
  <c r="R1289" i="1"/>
  <c r="S1289" i="1" s="1"/>
  <c r="R1520" i="1"/>
  <c r="S1520" i="1" s="1"/>
  <c r="O1520" i="1"/>
  <c r="R1586" i="1"/>
  <c r="S1586" i="1" s="1"/>
  <c r="O1586" i="1"/>
  <c r="O1620" i="1"/>
  <c r="R1620" i="1"/>
  <c r="S1620" i="1" s="1"/>
  <c r="O1661" i="1"/>
  <c r="R1661" i="1"/>
  <c r="S1661" i="1" s="1"/>
  <c r="O1680" i="1"/>
  <c r="R1680" i="1"/>
  <c r="S1680" i="1" s="1"/>
  <c r="O1706" i="1"/>
  <c r="R1706" i="1"/>
  <c r="S1706" i="1" s="1"/>
  <c r="O1713" i="1"/>
  <c r="R1713" i="1"/>
  <c r="S1713" i="1" s="1"/>
  <c r="O1737" i="1"/>
  <c r="R1737" i="1"/>
  <c r="S1737" i="1" s="1"/>
  <c r="O1759" i="1"/>
  <c r="R1759" i="1"/>
  <c r="S1759" i="1" s="1"/>
  <c r="O1802" i="1"/>
  <c r="R1802" i="1"/>
  <c r="S1802" i="1" s="1"/>
  <c r="R1815" i="1"/>
  <c r="S1815" i="1" s="1"/>
  <c r="O1815" i="1"/>
  <c r="O1818" i="1"/>
  <c r="R1818" i="1"/>
  <c r="S1818" i="1" s="1"/>
  <c r="O1851" i="1"/>
  <c r="R1851" i="1"/>
  <c r="S1851" i="1" s="1"/>
  <c r="R1856" i="1"/>
  <c r="S1856" i="1" s="1"/>
  <c r="O1856" i="1"/>
  <c r="O1879" i="1"/>
  <c r="R1879" i="1"/>
  <c r="S1879" i="1" s="1"/>
  <c r="R1882" i="1"/>
  <c r="S1882" i="1" s="1"/>
  <c r="O1882" i="1"/>
  <c r="R1890" i="1"/>
  <c r="S1890" i="1" s="1"/>
  <c r="O1890" i="1"/>
  <c r="R1912" i="1"/>
  <c r="S1912" i="1" s="1"/>
  <c r="O1912" i="1"/>
  <c r="O1921" i="1"/>
  <c r="R1921" i="1"/>
  <c r="S1921" i="1" s="1"/>
  <c r="O1973" i="1"/>
  <c r="R1973" i="1"/>
  <c r="S1973" i="1" s="1"/>
  <c r="O1980" i="1"/>
  <c r="R1980" i="1"/>
  <c r="S1980" i="1" s="1"/>
  <c r="O2050" i="1"/>
  <c r="R2050" i="1"/>
  <c r="S2050" i="1" s="1"/>
  <c r="R2054" i="1"/>
  <c r="S2054" i="1" s="1"/>
  <c r="O2054" i="1"/>
  <c r="O2057" i="1"/>
  <c r="R2057" i="1"/>
  <c r="S2057" i="1" s="1"/>
  <c r="O2061" i="1"/>
  <c r="R2061" i="1"/>
  <c r="S2061" i="1" s="1"/>
  <c r="R2088" i="1"/>
  <c r="S2088" i="1" s="1"/>
  <c r="O2088" i="1"/>
  <c r="R2145" i="1"/>
  <c r="S2145" i="1" s="1"/>
  <c r="O2145" i="1"/>
  <c r="O1229" i="1"/>
  <c r="R1230" i="1"/>
  <c r="S1230" i="1" s="1"/>
  <c r="O1245" i="1"/>
  <c r="R1246" i="1"/>
  <c r="S1246" i="1" s="1"/>
  <c r="O1281" i="1"/>
  <c r="R1283" i="1"/>
  <c r="S1283" i="1" s="1"/>
  <c r="N1289" i="1"/>
  <c r="O1289" i="1" s="1"/>
  <c r="O1294" i="1"/>
  <c r="O1312" i="1"/>
  <c r="R1313" i="1"/>
  <c r="S1313" i="1" s="1"/>
  <c r="O1325" i="1"/>
  <c r="R1326" i="1"/>
  <c r="S1326" i="1" s="1"/>
  <c r="O1341" i="1"/>
  <c r="R1342" i="1"/>
  <c r="S1342" i="1" s="1"/>
  <c r="O1357" i="1"/>
  <c r="R1358" i="1"/>
  <c r="S1358" i="1" s="1"/>
  <c r="O1376" i="1"/>
  <c r="O1384" i="1"/>
  <c r="O1392" i="1"/>
  <c r="O1400" i="1"/>
  <c r="O1408" i="1"/>
  <c r="O1416" i="1"/>
  <c r="O1424" i="1"/>
  <c r="O1432" i="1"/>
  <c r="O1448" i="1"/>
  <c r="O1501" i="1"/>
  <c r="O1509" i="1"/>
  <c r="O1517" i="1"/>
  <c r="R1524" i="1"/>
  <c r="S1524" i="1" s="1"/>
  <c r="O1524" i="1"/>
  <c r="R1557" i="1"/>
  <c r="S1557" i="1" s="1"/>
  <c r="O1573" i="1"/>
  <c r="R1584" i="1"/>
  <c r="S1584" i="1" s="1"/>
  <c r="O1598" i="1"/>
  <c r="O1604" i="1"/>
  <c r="R1604" i="1"/>
  <c r="S1604" i="1" s="1"/>
  <c r="R1619" i="1"/>
  <c r="S1619" i="1" s="1"/>
  <c r="O1619" i="1"/>
  <c r="O1628" i="1"/>
  <c r="R1628" i="1"/>
  <c r="S1628" i="1" s="1"/>
  <c r="R1642" i="1"/>
  <c r="S1642" i="1" s="1"/>
  <c r="O1657" i="1"/>
  <c r="R1657" i="1"/>
  <c r="S1657" i="1" s="1"/>
  <c r="R1660" i="1"/>
  <c r="S1660" i="1" s="1"/>
  <c r="O1660" i="1"/>
  <c r="R1669" i="1"/>
  <c r="S1669" i="1" s="1"/>
  <c r="O1669" i="1"/>
  <c r="R1673" i="1"/>
  <c r="S1673" i="1" s="1"/>
  <c r="O1679" i="1"/>
  <c r="O1701" i="1"/>
  <c r="R1701" i="1"/>
  <c r="S1701" i="1" s="1"/>
  <c r="R1705" i="1"/>
  <c r="S1705" i="1" s="1"/>
  <c r="O1705" i="1"/>
  <c r="O1712" i="1"/>
  <c r="R1741" i="1"/>
  <c r="S1741" i="1" s="1"/>
  <c r="O1741" i="1"/>
  <c r="O1744" i="1"/>
  <c r="R1744" i="1"/>
  <c r="S1744" i="1" s="1"/>
  <c r="R1751" i="1"/>
  <c r="S1751" i="1" s="1"/>
  <c r="R1828" i="1"/>
  <c r="S1828" i="1" s="1"/>
  <c r="R1833" i="1"/>
  <c r="S1833" i="1" s="1"/>
  <c r="O1876" i="1"/>
  <c r="R1876" i="1"/>
  <c r="S1876" i="1" s="1"/>
  <c r="O1884" i="1"/>
  <c r="R1884" i="1"/>
  <c r="S1884" i="1" s="1"/>
  <c r="O1915" i="1"/>
  <c r="R1915" i="1"/>
  <c r="S1915" i="1" s="1"/>
  <c r="R1920" i="1"/>
  <c r="S1920" i="1" s="1"/>
  <c r="O1920" i="1"/>
  <c r="O1943" i="1"/>
  <c r="R1943" i="1"/>
  <c r="S1943" i="1" s="1"/>
  <c r="R1946" i="1"/>
  <c r="S1946" i="1" s="1"/>
  <c r="N1946" i="1"/>
  <c r="O1946" i="1" s="1"/>
  <c r="N1948" i="1"/>
  <c r="O1948" i="1" s="1"/>
  <c r="R2288" i="1"/>
  <c r="S2288" i="1" s="1"/>
  <c r="O2288" i="1"/>
  <c r="R1565" i="1"/>
  <c r="S1565" i="1" s="1"/>
  <c r="R1576" i="1"/>
  <c r="S1576" i="1" s="1"/>
  <c r="R1585" i="1"/>
  <c r="S1585" i="1" s="1"/>
  <c r="O1653" i="1"/>
  <c r="R1653" i="1"/>
  <c r="S1653" i="1" s="1"/>
  <c r="O1697" i="1"/>
  <c r="R1697" i="1"/>
  <c r="S1697" i="1" s="1"/>
  <c r="O1735" i="1"/>
  <c r="R1735" i="1"/>
  <c r="S1735" i="1" s="1"/>
  <c r="O1755" i="1"/>
  <c r="R1755" i="1"/>
  <c r="S1755" i="1" s="1"/>
  <c r="O1771" i="1"/>
  <c r="R1771" i="1"/>
  <c r="S1771" i="1" s="1"/>
  <c r="O1784" i="1"/>
  <c r="R1784" i="1"/>
  <c r="S1784" i="1" s="1"/>
  <c r="O1810" i="1"/>
  <c r="R1810" i="1"/>
  <c r="S1810" i="1" s="1"/>
  <c r="O1835" i="1"/>
  <c r="R1835" i="1"/>
  <c r="S1835" i="1" s="1"/>
  <c r="O1847" i="1"/>
  <c r="R1847" i="1"/>
  <c r="S1847" i="1" s="1"/>
  <c r="R1850" i="1"/>
  <c r="S1850" i="1" s="1"/>
  <c r="O1850" i="1"/>
  <c r="R1880" i="1"/>
  <c r="S1880" i="1" s="1"/>
  <c r="O1880" i="1"/>
  <c r="O1911" i="1"/>
  <c r="R1911" i="1"/>
  <c r="S1911" i="1" s="1"/>
  <c r="R1914" i="1"/>
  <c r="S1914" i="1" s="1"/>
  <c r="O1914" i="1"/>
  <c r="R1944" i="1"/>
  <c r="S1944" i="1" s="1"/>
  <c r="O1944" i="1"/>
  <c r="R1961" i="1"/>
  <c r="S1961" i="1" s="1"/>
  <c r="R1983" i="1"/>
  <c r="S1983" i="1" s="1"/>
  <c r="O1983" i="1"/>
  <c r="O2085" i="1"/>
  <c r="R2085" i="1"/>
  <c r="S2085" i="1" s="1"/>
  <c r="O2090" i="1"/>
  <c r="R2090" i="1"/>
  <c r="S2090" i="1" s="1"/>
  <c r="O2137" i="1"/>
  <c r="R2137" i="1"/>
  <c r="S2137" i="1" s="1"/>
  <c r="R2258" i="1"/>
  <c r="S2258" i="1" s="1"/>
  <c r="O2258" i="1"/>
  <c r="R2266" i="1"/>
  <c r="S2266" i="1" s="1"/>
  <c r="O2266" i="1"/>
  <c r="R2308" i="1"/>
  <c r="S2308" i="1" s="1"/>
  <c r="O2308" i="1"/>
  <c r="R2328" i="1"/>
  <c r="S2328" i="1" s="1"/>
  <c r="O2328" i="1"/>
  <c r="R1553" i="1"/>
  <c r="S1553" i="1" s="1"/>
  <c r="R1569" i="1"/>
  <c r="S1569" i="1" s="1"/>
  <c r="R1589" i="1"/>
  <c r="S1589" i="1" s="1"/>
  <c r="O1616" i="1"/>
  <c r="R1616" i="1"/>
  <c r="S1616" i="1" s="1"/>
  <c r="O1624" i="1"/>
  <c r="R1624" i="1"/>
  <c r="S1624" i="1" s="1"/>
  <c r="O1632" i="1"/>
  <c r="R1632" i="1"/>
  <c r="S1632" i="1" s="1"/>
  <c r="O1640" i="1"/>
  <c r="R1640" i="1"/>
  <c r="S1640" i="1" s="1"/>
  <c r="O1688" i="1"/>
  <c r="R1688" i="1"/>
  <c r="S1688" i="1" s="1"/>
  <c r="O1723" i="1"/>
  <c r="R1723" i="1"/>
  <c r="S1723" i="1" s="1"/>
  <c r="R1770" i="1"/>
  <c r="S1770" i="1" s="1"/>
  <c r="O1770" i="1"/>
  <c r="O1807" i="1"/>
  <c r="R1807" i="1"/>
  <c r="S1807" i="1" s="1"/>
  <c r="O1816" i="1"/>
  <c r="R1816" i="1"/>
  <c r="S1816" i="1" s="1"/>
  <c r="O1823" i="1"/>
  <c r="R1823" i="1"/>
  <c r="S1823" i="1" s="1"/>
  <c r="O1844" i="1"/>
  <c r="R1844" i="1"/>
  <c r="S1844" i="1" s="1"/>
  <c r="O1859" i="1"/>
  <c r="R1859" i="1"/>
  <c r="S1859" i="1" s="1"/>
  <c r="O1883" i="1"/>
  <c r="R1883" i="1"/>
  <c r="S1883" i="1" s="1"/>
  <c r="O1889" i="1"/>
  <c r="R1889" i="1"/>
  <c r="S1889" i="1" s="1"/>
  <c r="O1908" i="1"/>
  <c r="R1908" i="1"/>
  <c r="S1908" i="1" s="1"/>
  <c r="O1923" i="1"/>
  <c r="R1923" i="1"/>
  <c r="S1923" i="1" s="1"/>
  <c r="N1952" i="1"/>
  <c r="O1952" i="1" s="1"/>
  <c r="R1952" i="1"/>
  <c r="S1952" i="1" s="1"/>
  <c r="N1953" i="1"/>
  <c r="O1953" i="1" s="1"/>
  <c r="R1953" i="1"/>
  <c r="S1953" i="1" s="1"/>
  <c r="O1966" i="1"/>
  <c r="R1966" i="1"/>
  <c r="S1966" i="1" s="1"/>
  <c r="R1975" i="1"/>
  <c r="S1975" i="1" s="1"/>
  <c r="O1975" i="1"/>
  <c r="O1977" i="1"/>
  <c r="R1977" i="1"/>
  <c r="S1977" i="1" s="1"/>
  <c r="O2023" i="1"/>
  <c r="R2023" i="1"/>
  <c r="S2023" i="1" s="1"/>
  <c r="O2029" i="1"/>
  <c r="R2029" i="1"/>
  <c r="S2029" i="1" s="1"/>
  <c r="O2063" i="1"/>
  <c r="R2063" i="1"/>
  <c r="S2063" i="1" s="1"/>
  <c r="R2071" i="1"/>
  <c r="S2071" i="1" s="1"/>
  <c r="O2114" i="1"/>
  <c r="R2114" i="1"/>
  <c r="S2114" i="1" s="1"/>
  <c r="O2135" i="1"/>
  <c r="R2135" i="1"/>
  <c r="S2135" i="1" s="1"/>
  <c r="R2162" i="1"/>
  <c r="S2162" i="1" s="1"/>
  <c r="O2162" i="1"/>
  <c r="O2324" i="1"/>
  <c r="R2336" i="1"/>
  <c r="S2336" i="1" s="1"/>
  <c r="O2336" i="1"/>
  <c r="O1754" i="1"/>
  <c r="R1754" i="1"/>
  <c r="S1754" i="1" s="1"/>
  <c r="O1806" i="1"/>
  <c r="R1806" i="1"/>
  <c r="S1806" i="1" s="1"/>
  <c r="O1843" i="1"/>
  <c r="R1843" i="1"/>
  <c r="S1843" i="1" s="1"/>
  <c r="O1875" i="1"/>
  <c r="R1875" i="1"/>
  <c r="S1875" i="1" s="1"/>
  <c r="O1907" i="1"/>
  <c r="R1907" i="1"/>
  <c r="S1907" i="1" s="1"/>
  <c r="O1939" i="1"/>
  <c r="R1939" i="1"/>
  <c r="S1939" i="1" s="1"/>
  <c r="R1950" i="1"/>
  <c r="S1950" i="1" s="1"/>
  <c r="R1957" i="1"/>
  <c r="S1957" i="1" s="1"/>
  <c r="N1958" i="1"/>
  <c r="O1958" i="1" s="1"/>
  <c r="O1972" i="1"/>
  <c r="R1972" i="1"/>
  <c r="S1972" i="1" s="1"/>
  <c r="O1992" i="1"/>
  <c r="R1992" i="1"/>
  <c r="S1992" i="1" s="1"/>
  <c r="R2016" i="1"/>
  <c r="S2016" i="1" s="1"/>
  <c r="O2016" i="1"/>
  <c r="O2031" i="1"/>
  <c r="R2031" i="1"/>
  <c r="S2031" i="1" s="1"/>
  <c r="R2056" i="1"/>
  <c r="S2056" i="1" s="1"/>
  <c r="O2056" i="1"/>
  <c r="O2095" i="1"/>
  <c r="R2095" i="1"/>
  <c r="S2095" i="1" s="1"/>
  <c r="R2138" i="1"/>
  <c r="S2138" i="1" s="1"/>
  <c r="O2138" i="1"/>
  <c r="R2196" i="1"/>
  <c r="S2196" i="1" s="1"/>
  <c r="O2196" i="1"/>
  <c r="R2242" i="1"/>
  <c r="S2242" i="1" s="1"/>
  <c r="O2242" i="1"/>
  <c r="R2274" i="1"/>
  <c r="S2274" i="1" s="1"/>
  <c r="O2274" i="1"/>
  <c r="R2290" i="1"/>
  <c r="S2290" i="1" s="1"/>
  <c r="O2290" i="1"/>
  <c r="R2332" i="1"/>
  <c r="S2332" i="1" s="1"/>
  <c r="O2332" i="1"/>
  <c r="R2346" i="1"/>
  <c r="S2346" i="1" s="1"/>
  <c r="O2346" i="1"/>
  <c r="R2413" i="1"/>
  <c r="S2413" i="1" s="1"/>
  <c r="O2413" i="1"/>
  <c r="R2421" i="1"/>
  <c r="S2421" i="1" s="1"/>
  <c r="O2421" i="1"/>
  <c r="R2425" i="1"/>
  <c r="S2425" i="1" s="1"/>
  <c r="O2425" i="1"/>
  <c r="O1867" i="1"/>
  <c r="R1867" i="1"/>
  <c r="S1867" i="1" s="1"/>
  <c r="O1899" i="1"/>
  <c r="R1899" i="1"/>
  <c r="S1899" i="1" s="1"/>
  <c r="O1931" i="1"/>
  <c r="R1931" i="1"/>
  <c r="S1931" i="1" s="1"/>
  <c r="O1969" i="1"/>
  <c r="R1969" i="1"/>
  <c r="S1969" i="1" s="1"/>
  <c r="O1976" i="1"/>
  <c r="R1976" i="1"/>
  <c r="S1976" i="1" s="1"/>
  <c r="O1982" i="1"/>
  <c r="R1982" i="1"/>
  <c r="S1982" i="1" s="1"/>
  <c r="O2004" i="1"/>
  <c r="R2004" i="1"/>
  <c r="S2004" i="1" s="1"/>
  <c r="O2025" i="1"/>
  <c r="R2025" i="1"/>
  <c r="S2025" i="1" s="1"/>
  <c r="O2033" i="1"/>
  <c r="R2033" i="1"/>
  <c r="S2033" i="1" s="1"/>
  <c r="O2053" i="1"/>
  <c r="R2053" i="1"/>
  <c r="S2053" i="1" s="1"/>
  <c r="O2082" i="1"/>
  <c r="R2082" i="1"/>
  <c r="S2082" i="1" s="1"/>
  <c r="R2086" i="1"/>
  <c r="S2086" i="1" s="1"/>
  <c r="O2086" i="1"/>
  <c r="O2089" i="1"/>
  <c r="R2089" i="1"/>
  <c r="S2089" i="1" s="1"/>
  <c r="O2097" i="1"/>
  <c r="R2097" i="1"/>
  <c r="S2097" i="1" s="1"/>
  <c r="O2123" i="1"/>
  <c r="R2123" i="1"/>
  <c r="S2123" i="1" s="1"/>
  <c r="O2153" i="1"/>
  <c r="R2153" i="1"/>
  <c r="S2153" i="1" s="1"/>
  <c r="R2166" i="1"/>
  <c r="S2166" i="1" s="1"/>
  <c r="O2166" i="1"/>
  <c r="R2192" i="1"/>
  <c r="S2192" i="1" s="1"/>
  <c r="O2192" i="1"/>
  <c r="R2194" i="1"/>
  <c r="S2194" i="1" s="1"/>
  <c r="O2194" i="1"/>
  <c r="R2202" i="1"/>
  <c r="S2202" i="1" s="1"/>
  <c r="O2202" i="1"/>
  <c r="R2250" i="1"/>
  <c r="S2250" i="1" s="1"/>
  <c r="O2250" i="1"/>
  <c r="R2282" i="1"/>
  <c r="S2282" i="1" s="1"/>
  <c r="O2282" i="1"/>
  <c r="R2354" i="1"/>
  <c r="S2354" i="1" s="1"/>
  <c r="O2354" i="1"/>
  <c r="R2391" i="1"/>
  <c r="S2391" i="1" s="1"/>
  <c r="O2391" i="1"/>
  <c r="R2401" i="1"/>
  <c r="S2401" i="1" s="1"/>
  <c r="O2401" i="1"/>
  <c r="R2407" i="1"/>
  <c r="S2407" i="1" s="1"/>
  <c r="O2407" i="1"/>
  <c r="R2427" i="1"/>
  <c r="S2427" i="1" s="1"/>
  <c r="O2427" i="1"/>
  <c r="O2049" i="1"/>
  <c r="R2049" i="1"/>
  <c r="S2049" i="1" s="1"/>
  <c r="O2081" i="1"/>
  <c r="R2081" i="1"/>
  <c r="S2081" i="1" s="1"/>
  <c r="O2113" i="1"/>
  <c r="R2113" i="1"/>
  <c r="S2113" i="1" s="1"/>
  <c r="O2151" i="1"/>
  <c r="R2151" i="1"/>
  <c r="S2151" i="1" s="1"/>
  <c r="O2155" i="1"/>
  <c r="R2155" i="1"/>
  <c r="S2155" i="1" s="1"/>
  <c r="R2182" i="1"/>
  <c r="S2182" i="1" s="1"/>
  <c r="O2182" i="1"/>
  <c r="R2208" i="1"/>
  <c r="S2208" i="1" s="1"/>
  <c r="O2208" i="1"/>
  <c r="R2210" i="1"/>
  <c r="S2210" i="1" s="1"/>
  <c r="O2210" i="1"/>
  <c r="R2320" i="1"/>
  <c r="S2320" i="1" s="1"/>
  <c r="O2320" i="1"/>
  <c r="R2381" i="1"/>
  <c r="S2381" i="1" s="1"/>
  <c r="O2381" i="1"/>
  <c r="R2393" i="1"/>
  <c r="S2393" i="1" s="1"/>
  <c r="O2393" i="1"/>
  <c r="R2409" i="1"/>
  <c r="S2409" i="1" s="1"/>
  <c r="O2409" i="1"/>
  <c r="R1954" i="1"/>
  <c r="S1954" i="1" s="1"/>
  <c r="O1968" i="1"/>
  <c r="R1968" i="1"/>
  <c r="S1968" i="1" s="1"/>
  <c r="O2000" i="1"/>
  <c r="R2000" i="1"/>
  <c r="S2000" i="1" s="1"/>
  <c r="O2041" i="1"/>
  <c r="R2041" i="1"/>
  <c r="S2041" i="1" s="1"/>
  <c r="R2042" i="1"/>
  <c r="S2042" i="1" s="1"/>
  <c r="R2045" i="1"/>
  <c r="S2045" i="1" s="1"/>
  <c r="O2048" i="1"/>
  <c r="R2055" i="1"/>
  <c r="S2055" i="1" s="1"/>
  <c r="O2073" i="1"/>
  <c r="R2073" i="1"/>
  <c r="S2073" i="1" s="1"/>
  <c r="R2074" i="1"/>
  <c r="S2074" i="1" s="1"/>
  <c r="R2077" i="1"/>
  <c r="S2077" i="1" s="1"/>
  <c r="O2080" i="1"/>
  <c r="R2087" i="1"/>
  <c r="S2087" i="1" s="1"/>
  <c r="O2105" i="1"/>
  <c r="R2105" i="1"/>
  <c r="S2105" i="1" s="1"/>
  <c r="R2106" i="1"/>
  <c r="S2106" i="1" s="1"/>
  <c r="R2109" i="1"/>
  <c r="S2109" i="1" s="1"/>
  <c r="O2112" i="1"/>
  <c r="R2120" i="1"/>
  <c r="S2120" i="1" s="1"/>
  <c r="R2134" i="1"/>
  <c r="S2134" i="1" s="1"/>
  <c r="O2134" i="1"/>
  <c r="R2154" i="1"/>
  <c r="S2154" i="1" s="1"/>
  <c r="O2154" i="1"/>
  <c r="O2161" i="1"/>
  <c r="R2174" i="1"/>
  <c r="S2174" i="1" s="1"/>
  <c r="O2174" i="1"/>
  <c r="O2186" i="1"/>
  <c r="O2204" i="1"/>
  <c r="R2216" i="1"/>
  <c r="S2216" i="1" s="1"/>
  <c r="O2216" i="1"/>
  <c r="R2218" i="1"/>
  <c r="S2218" i="1" s="1"/>
  <c r="O2218" i="1"/>
  <c r="O2292" i="1"/>
  <c r="R2296" i="1"/>
  <c r="S2296" i="1" s="1"/>
  <c r="O2296" i="1"/>
  <c r="R2304" i="1"/>
  <c r="S2304" i="1" s="1"/>
  <c r="O2304" i="1"/>
  <c r="R2322" i="1"/>
  <c r="S2322" i="1" s="1"/>
  <c r="O2322" i="1"/>
  <c r="O2338" i="1"/>
  <c r="R2340" i="1"/>
  <c r="S2340" i="1" s="1"/>
  <c r="O2340" i="1"/>
  <c r="R2397" i="1"/>
  <c r="S2397" i="1" s="1"/>
  <c r="O2397" i="1"/>
  <c r="R2415" i="1"/>
  <c r="S2415" i="1" s="1"/>
  <c r="O2415" i="1"/>
  <c r="O2122" i="1"/>
  <c r="R2122" i="1"/>
  <c r="S2122" i="1" s="1"/>
  <c r="O2139" i="1"/>
  <c r="R2139" i="1"/>
  <c r="S2139" i="1" s="1"/>
  <c r="R2225" i="1"/>
  <c r="S2225" i="1" s="1"/>
  <c r="O2225" i="1"/>
  <c r="R2232" i="1"/>
  <c r="S2232" i="1" s="1"/>
  <c r="O2232" i="1"/>
  <c r="R2240" i="1"/>
  <c r="S2240" i="1" s="1"/>
  <c r="O2240" i="1"/>
  <c r="R2248" i="1"/>
  <c r="S2248" i="1" s="1"/>
  <c r="O2248" i="1"/>
  <c r="R2256" i="1"/>
  <c r="S2256" i="1" s="1"/>
  <c r="O2256" i="1"/>
  <c r="R2264" i="1"/>
  <c r="S2264" i="1" s="1"/>
  <c r="O2264" i="1"/>
  <c r="R2272" i="1"/>
  <c r="S2272" i="1" s="1"/>
  <c r="O2272" i="1"/>
  <c r="R2280" i="1"/>
  <c r="S2280" i="1" s="1"/>
  <c r="O2280" i="1"/>
  <c r="R2312" i="1"/>
  <c r="S2312" i="1" s="1"/>
  <c r="O2312" i="1"/>
  <c r="R2344" i="1"/>
  <c r="S2344" i="1" s="1"/>
  <c r="O2344" i="1"/>
  <c r="R2352" i="1"/>
  <c r="S2352" i="1" s="1"/>
  <c r="O2352" i="1"/>
  <c r="R2360" i="1"/>
  <c r="S2360" i="1" s="1"/>
  <c r="O2360" i="1"/>
  <c r="R2385" i="1"/>
  <c r="S2385" i="1" s="1"/>
  <c r="O2385" i="1"/>
  <c r="R2399" i="1"/>
  <c r="S2399" i="1" s="1"/>
  <c r="O2399" i="1"/>
  <c r="R2405" i="1"/>
  <c r="S2405" i="1" s="1"/>
  <c r="O2405" i="1"/>
  <c r="R2379" i="1"/>
  <c r="S2379" i="1" s="1"/>
  <c r="O2379" i="1"/>
  <c r="R2387" i="1"/>
  <c r="S2387" i="1" s="1"/>
  <c r="O2387" i="1"/>
  <c r="R2395" i="1"/>
  <c r="S2395" i="1" s="1"/>
  <c r="O2395" i="1"/>
  <c r="R2403" i="1"/>
  <c r="S2403" i="1" s="1"/>
  <c r="O2403" i="1"/>
  <c r="R2411" i="1"/>
  <c r="S2411" i="1" s="1"/>
  <c r="O2411" i="1"/>
  <c r="R227" i="1" l="1"/>
  <c r="S227" i="1" s="1"/>
  <c r="R230" i="1"/>
  <c r="S230" i="1" s="1"/>
  <c r="R207" i="1"/>
  <c r="S207" i="1" s="1"/>
  <c r="R1948" i="1"/>
  <c r="S1948" i="1" s="1"/>
  <c r="R1265" i="1"/>
  <c r="S1265" i="1" s="1"/>
  <c r="R1962" i="1"/>
  <c r="S1962" i="1" s="1"/>
  <c r="R1093" i="1"/>
  <c r="S1093" i="1" s="1"/>
  <c r="R1073" i="1"/>
  <c r="S1073" i="1" s="1"/>
  <c r="R1059" i="1"/>
  <c r="S1059" i="1" s="1"/>
  <c r="R1074" i="1"/>
  <c r="S1074" i="1" s="1"/>
  <c r="R211" i="1"/>
  <c r="S211" i="1" s="1"/>
  <c r="R215" i="1"/>
  <c r="S215" i="1" s="1"/>
  <c r="R234" i="1"/>
  <c r="S234" i="1" s="1"/>
  <c r="U437" i="1"/>
  <c r="T438" i="1"/>
  <c r="R193" i="1"/>
  <c r="S193" i="1" s="1"/>
  <c r="R1958" i="1"/>
  <c r="S1958" i="1" s="1"/>
  <c r="R1319" i="1"/>
  <c r="S1319" i="1" s="1"/>
  <c r="R1101" i="1"/>
  <c r="S1101" i="1" s="1"/>
  <c r="R1304" i="1"/>
  <c r="S1304" i="1" s="1"/>
  <c r="R384" i="1"/>
  <c r="S384" i="1" s="1"/>
  <c r="R223" i="1"/>
  <c r="S223" i="1" s="1"/>
  <c r="R203" i="1"/>
  <c r="S203" i="1" s="1"/>
  <c r="U438" i="1" l="1"/>
  <c r="T441" i="1"/>
  <c r="U44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K136" authorId="0" shapeId="0" xr:uid="{3378103B-B0C4-47C7-968F-FB9C77D987A3}">
      <text>
        <r>
          <rPr>
            <sz val="11"/>
            <color rgb="FF000000"/>
            <rFont val="Aptos Narrow"/>
            <scheme val="minor"/>
          </rPr>
          <t>Costo de colegiatura por año
======</t>
        </r>
      </text>
    </comment>
    <comment ref="K137" authorId="0" shapeId="0" xr:uid="{A9CBD61D-04D0-4DEC-85F5-71ED327D229D}">
      <text>
        <r>
          <rPr>
            <sz val="11"/>
            <color rgb="FF000000"/>
            <rFont val="Aptos Narrow"/>
            <scheme val="minor"/>
          </rPr>
          <t>Costo de colegiatura por año
======</t>
        </r>
      </text>
    </comment>
    <comment ref="K138" authorId="0" shapeId="0" xr:uid="{FD5A24F1-E971-4689-B5CE-F0698A27C74C}">
      <text>
        <r>
          <rPr>
            <sz val="11"/>
            <color rgb="FF000000"/>
            <rFont val="Aptos Narrow"/>
            <scheme val="minor"/>
          </rPr>
          <t>Costo de colegiatura por año
======</t>
        </r>
      </text>
    </comment>
    <comment ref="M192" authorId="0" shapeId="0" xr:uid="{9E5FC948-ADC2-4339-85AA-A5FBD26925E4}">
      <text>
        <r>
          <rPr>
            <sz val="11"/>
            <color rgb="FF000000"/>
            <rFont val="Aptos Narrow"/>
            <scheme val="minor"/>
          </rPr>
          <t>Full payment
Si paga con instalments de va al 30%
======</t>
        </r>
      </text>
    </comment>
    <comment ref="M193" authorId="0" shapeId="0" xr:uid="{EBAD2DD4-EB1D-4D68-8EC8-BB581548FF99}">
      <text>
        <r>
          <rPr>
            <sz val="11"/>
            <color rgb="FF000000"/>
            <rFont val="Aptos Narrow"/>
            <scheme val="minor"/>
          </rPr>
          <t>Full payment
Si paga con instalments de va al 30%
======</t>
        </r>
      </text>
    </comment>
    <comment ref="M194" authorId="0" shapeId="0" xr:uid="{AC701056-EEC3-4AEA-BE68-71DCF605CFE5}">
      <text>
        <r>
          <rPr>
            <sz val="11"/>
            <color rgb="FF000000"/>
            <rFont val="Aptos Narrow"/>
            <scheme val="minor"/>
          </rPr>
          <t>Full payment
Si paga con instalments de va al 30%
======</t>
        </r>
      </text>
    </comment>
    <comment ref="M195" authorId="0" shapeId="0" xr:uid="{C6F11527-3A6D-438F-9D34-3B6384DB0093}">
      <text>
        <r>
          <rPr>
            <sz val="11"/>
            <color rgb="FF000000"/>
            <rFont val="Aptos Narrow"/>
            <scheme val="minor"/>
          </rPr>
          <t>Full payment
Si paga con instalments de va al 30%
======</t>
        </r>
      </text>
    </comment>
    <comment ref="K198" authorId="0" shapeId="0" xr:uid="{B5478B35-27A3-4204-92AB-6AADE69C53FA}">
      <text>
        <r>
          <rPr>
            <sz val="11"/>
            <color rgb="FF000000"/>
            <rFont val="Aptos Narrow"/>
            <scheme val="minor"/>
          </rPr>
          <t>Precio para EU 7450
Applicaition Fee 300 euros
Los 9.925 euros es el precio anual 
======</t>
        </r>
      </text>
    </comment>
    <comment ref="M198" authorId="0" shapeId="0" xr:uid="{B044E3C6-D54A-40E8-AF8D-F0ABDA31B4AC}">
      <text>
        <r>
          <rPr>
            <sz val="11"/>
            <color rgb="FF000000"/>
            <rFont val="Aptos Narrow"/>
            <scheme val="minor"/>
          </rPr>
          <t>Full payment
Si paga con instalments de va al 30%
======</t>
        </r>
      </text>
    </comment>
    <comment ref="M199" authorId="0" shapeId="0" xr:uid="{78206B31-FCE8-41AE-8F62-B51118E29901}">
      <text>
        <r>
          <rPr>
            <sz val="11"/>
            <color rgb="FF000000"/>
            <rFont val="Aptos Narrow"/>
            <scheme val="minor"/>
          </rPr>
          <t>Full payment
Si paga con instalments de va al 30%
======</t>
        </r>
      </text>
    </comment>
    <comment ref="M200" authorId="0" shapeId="0" xr:uid="{C985F44E-82A5-4B80-9C91-06B087A854C1}">
      <text>
        <r>
          <rPr>
            <sz val="11"/>
            <color rgb="FF000000"/>
            <rFont val="Aptos Narrow"/>
            <scheme val="minor"/>
          </rPr>
          <t>Full payment
Si paga con instalments de va al 30%
======</t>
        </r>
      </text>
    </comment>
    <comment ref="M201" authorId="0" shapeId="0" xr:uid="{01F10609-4BF2-4C9D-BD75-FD775CDA94B9}">
      <text>
        <r>
          <rPr>
            <sz val="11"/>
            <color rgb="FF000000"/>
            <rFont val="Aptos Narrow"/>
            <scheme val="minor"/>
          </rPr>
          <t>Full payment
Si paga con instalments de va al 30%
======</t>
        </r>
      </text>
    </comment>
    <comment ref="M202" authorId="0" shapeId="0" xr:uid="{237011A3-51F4-4773-A423-30D96CB7DF21}">
      <text>
        <r>
          <rPr>
            <sz val="11"/>
            <color rgb="FF000000"/>
            <rFont val="Aptos Narrow"/>
            <scheme val="minor"/>
          </rPr>
          <t>Full payment
Si paga con instalments de va al 30%
======</t>
        </r>
      </text>
    </comment>
    <comment ref="M203" authorId="0" shapeId="0" xr:uid="{2AE9E0FD-6050-4740-8A6F-769DE17E651B}">
      <text>
        <r>
          <rPr>
            <sz val="11"/>
            <color rgb="FF000000"/>
            <rFont val="Aptos Narrow"/>
            <scheme val="minor"/>
          </rPr>
          <t>Full payment
Si paga con instalments de va al 30%
======</t>
        </r>
      </text>
    </comment>
    <comment ref="M204" authorId="0" shapeId="0" xr:uid="{5727F544-E00B-4811-B531-954444C4954F}">
      <text>
        <r>
          <rPr>
            <sz val="11"/>
            <color rgb="FF000000"/>
            <rFont val="Aptos Narrow"/>
            <scheme val="minor"/>
          </rPr>
          <t>Full payment
Si paga con instalments de va al 30%
======</t>
        </r>
      </text>
    </comment>
    <comment ref="M205" authorId="0" shapeId="0" xr:uid="{E27E9281-463F-4A9F-8ACD-8293C21FC5A6}">
      <text>
        <r>
          <rPr>
            <sz val="11"/>
            <color rgb="FF000000"/>
            <rFont val="Aptos Narrow"/>
            <scheme val="minor"/>
          </rPr>
          <t>Full payment
Si paga con instalments de va al 30%
======</t>
        </r>
      </text>
    </comment>
    <comment ref="M206" authorId="0" shapeId="0" xr:uid="{46A7A8AF-6133-4559-8A81-AEDE0FD87554}">
      <text>
        <r>
          <rPr>
            <sz val="11"/>
            <color rgb="FF000000"/>
            <rFont val="Aptos Narrow"/>
            <scheme val="minor"/>
          </rPr>
          <t>Full payment
Si paga con instalments de va al 30%
======</t>
        </r>
      </text>
    </comment>
    <comment ref="M207" authorId="0" shapeId="0" xr:uid="{556695F1-3866-4184-893C-F9F17DB40C8C}">
      <text>
        <r>
          <rPr>
            <sz val="11"/>
            <color rgb="FF000000"/>
            <rFont val="Aptos Narrow"/>
            <scheme val="minor"/>
          </rPr>
          <t>Full payment
Si paga con instalments de va al 30%
======</t>
        </r>
      </text>
    </comment>
    <comment ref="M208" authorId="0" shapeId="0" xr:uid="{17632E8E-2581-4CF6-856A-D41C8D52B609}">
      <text>
        <r>
          <rPr>
            <sz val="11"/>
            <color rgb="FF000000"/>
            <rFont val="Aptos Narrow"/>
            <scheme val="minor"/>
          </rPr>
          <t>Full payment
Si paga con instalments de va al 30%
======</t>
        </r>
      </text>
    </comment>
    <comment ref="M209" authorId="0" shapeId="0" xr:uid="{C85095A6-6DA5-4E71-B6CD-B6D12B26B3BD}">
      <text>
        <r>
          <rPr>
            <sz val="11"/>
            <color rgb="FF000000"/>
            <rFont val="Aptos Narrow"/>
            <scheme val="minor"/>
          </rPr>
          <t>Full payment
Si paga con instalments de va al 30%
======</t>
        </r>
      </text>
    </comment>
    <comment ref="M210" authorId="0" shapeId="0" xr:uid="{AE64362D-6499-4462-9B38-BD500AA391F5}">
      <text>
        <r>
          <rPr>
            <sz val="11"/>
            <color rgb="FF000000"/>
            <rFont val="Aptos Narrow"/>
            <scheme val="minor"/>
          </rPr>
          <t>Full payment
Si paga con instalments de va al 30%
======</t>
        </r>
      </text>
    </comment>
    <comment ref="M211" authorId="0" shapeId="0" xr:uid="{671C0FB8-7922-407F-823F-528D4D2CB7F9}">
      <text>
        <r>
          <rPr>
            <sz val="11"/>
            <color rgb="FF000000"/>
            <rFont val="Aptos Narrow"/>
            <scheme val="minor"/>
          </rPr>
          <t>Full payment
Si paga con instalments de va al 30%
======</t>
        </r>
      </text>
    </comment>
    <comment ref="M212" authorId="0" shapeId="0" xr:uid="{B45DE394-0F94-4477-835E-7F814E89D6BF}">
      <text>
        <r>
          <rPr>
            <sz val="11"/>
            <color rgb="FF000000"/>
            <rFont val="Aptos Narrow"/>
            <scheme val="minor"/>
          </rPr>
          <t>Full payment
Si paga con instalments de va al 30%
======</t>
        </r>
      </text>
    </comment>
    <comment ref="M213" authorId="0" shapeId="0" xr:uid="{E640B0B9-6DBC-4EA8-8A8A-F393941D309A}">
      <text>
        <r>
          <rPr>
            <sz val="11"/>
            <color rgb="FF000000"/>
            <rFont val="Aptos Narrow"/>
            <scheme val="minor"/>
          </rPr>
          <t>Full payment
Si paga con instalments de va al 30%
======</t>
        </r>
      </text>
    </comment>
    <comment ref="M214" authorId="0" shapeId="0" xr:uid="{E05AABDE-5F7F-4EC9-9655-79DFD2CA50F2}">
      <text>
        <r>
          <rPr>
            <sz val="11"/>
            <color rgb="FF000000"/>
            <rFont val="Aptos Narrow"/>
            <scheme val="minor"/>
          </rPr>
          <t>Full payment
Si paga con instalments de va al 30%
======</t>
        </r>
      </text>
    </comment>
    <comment ref="M215" authorId="0" shapeId="0" xr:uid="{87B102C2-3109-45D7-9D2E-8A700B852D90}">
      <text>
        <r>
          <rPr>
            <sz val="11"/>
            <color rgb="FF000000"/>
            <rFont val="Aptos Narrow"/>
            <scheme val="minor"/>
          </rPr>
          <t>Full payment
Si paga con instalments de va al 30%
======</t>
        </r>
      </text>
    </comment>
    <comment ref="M216" authorId="0" shapeId="0" xr:uid="{D49123ED-38C5-4721-99AC-3D3524CEE32D}">
      <text>
        <r>
          <rPr>
            <sz val="11"/>
            <color rgb="FF000000"/>
            <rFont val="Aptos Narrow"/>
            <scheme val="minor"/>
          </rPr>
          <t>Full payment
Si paga con instalments de va al 30%
======</t>
        </r>
      </text>
    </comment>
    <comment ref="M217" authorId="0" shapeId="0" xr:uid="{585FFD17-A648-4EFB-9AE5-D0520A4624F8}">
      <text>
        <r>
          <rPr>
            <sz val="11"/>
            <color rgb="FF000000"/>
            <rFont val="Aptos Narrow"/>
            <scheme val="minor"/>
          </rPr>
          <t>Full payment
Si paga con instalments de va al 30%
======</t>
        </r>
      </text>
    </comment>
    <comment ref="M220" authorId="0" shapeId="0" xr:uid="{0E05CFBD-E1B2-424B-98A3-672514E9F836}">
      <text>
        <r>
          <rPr>
            <sz val="11"/>
            <color rgb="FF000000"/>
            <rFont val="Aptos Narrow"/>
            <scheme val="minor"/>
          </rPr>
          <t>======
ID#AAABHDjXLcc
Raquel Castro Reinhold    (2024-03-13 17:54:36)
Aplica el 30% si es pago completo, de lo contrario disminuye</t>
        </r>
      </text>
    </comment>
    <comment ref="M221" authorId="0" shapeId="0" xr:uid="{9553706A-6527-4046-805C-2DFEBDDBA2C9}">
      <text>
        <r>
          <rPr>
            <sz val="11"/>
            <color rgb="FF000000"/>
            <rFont val="Aptos Narrow"/>
            <scheme val="minor"/>
          </rPr>
          <t>======
ID#AAABHDjXLcg
Raquel Castro Reinhold    (2024-03-13 17:55:42)
Aplica el 30% si es pago completo, de lo contrario disminuye</t>
        </r>
      </text>
    </comment>
    <comment ref="M222" authorId="0" shapeId="0" xr:uid="{528B3661-0903-49A0-8D61-C9C98D3056A2}">
      <text>
        <r>
          <rPr>
            <sz val="11"/>
            <color rgb="FF000000"/>
            <rFont val="Aptos Narrow"/>
            <scheme val="minor"/>
          </rPr>
          <t>Full payment
Si paga con instalments de va al 30%
======</t>
        </r>
      </text>
    </comment>
    <comment ref="M223" authorId="0" shapeId="0" xr:uid="{3BB3118F-734C-4981-9519-CC3191C01143}">
      <text>
        <r>
          <rPr>
            <sz val="11"/>
            <color rgb="FF000000"/>
            <rFont val="Aptos Narrow"/>
            <scheme val="minor"/>
          </rPr>
          <t>======
ID#AAABHDjXLck
Raquel Castro Reinhold    (2024-03-13 17:55:49)
Aplica el 30% si es pago completo, de lo contrario disminuye</t>
        </r>
      </text>
    </comment>
    <comment ref="M224" authorId="0" shapeId="0" xr:uid="{69871723-F69D-44C1-98DA-683A91520C05}">
      <text>
        <r>
          <rPr>
            <sz val="11"/>
            <color rgb="FF000000"/>
            <rFont val="Aptos Narrow"/>
            <scheme val="minor"/>
          </rPr>
          <t>Full payment
Si paga con instalments de va al 30%
======</t>
        </r>
      </text>
    </comment>
    <comment ref="M225" authorId="0" shapeId="0" xr:uid="{1886E7F1-1B1D-4FB6-B2E8-AAE5EB5D8B1E}">
      <text>
        <r>
          <rPr>
            <sz val="11"/>
            <color rgb="FF000000"/>
            <rFont val="Aptos Narrow"/>
            <scheme val="minor"/>
          </rPr>
          <t>Full payment
Si paga con instalments de va al 30%
======</t>
        </r>
      </text>
    </comment>
    <comment ref="M226" authorId="0" shapeId="0" xr:uid="{DAB8ECD3-B93C-489F-9F5F-89D27481050B}">
      <text>
        <r>
          <rPr>
            <sz val="11"/>
            <color rgb="FF000000"/>
            <rFont val="Aptos Narrow"/>
            <scheme val="minor"/>
          </rPr>
          <t>Full payment
Si paga con instalments de va al 30%
======</t>
        </r>
      </text>
    </comment>
    <comment ref="M227" authorId="0" shapeId="0" xr:uid="{8B5CF8D9-1EDC-4975-84F5-E964DA2004E1}">
      <text>
        <r>
          <rPr>
            <sz val="11"/>
            <color rgb="FF000000"/>
            <rFont val="Aptos Narrow"/>
            <scheme val="minor"/>
          </rPr>
          <t>Full payment
Si paga con instalments de va al 30%
======</t>
        </r>
      </text>
    </comment>
    <comment ref="M228" authorId="0" shapeId="0" xr:uid="{1DE75BB0-F8CB-4B5E-958E-3126868ED491}">
      <text>
        <r>
          <rPr>
            <sz val="11"/>
            <color rgb="FF000000"/>
            <rFont val="Aptos Narrow"/>
            <scheme val="minor"/>
          </rPr>
          <t>Full payment
Si paga con instalments de va al 30%
======</t>
        </r>
      </text>
    </comment>
    <comment ref="M232" authorId="0" shapeId="0" xr:uid="{C59708E8-D4DE-4E72-9EA2-DA5AB25EE4F2}">
      <text>
        <r>
          <rPr>
            <sz val="11"/>
            <color rgb="FF000000"/>
            <rFont val="Aptos Narrow"/>
            <scheme val="minor"/>
          </rPr>
          <t>Full payment
Si paga con instalments de va al 30%
======</t>
        </r>
      </text>
    </comment>
    <comment ref="M233" authorId="0" shapeId="0" xr:uid="{73A0B15A-F88E-44A5-9B18-F1DD9DD074C3}">
      <text>
        <r>
          <rPr>
            <sz val="11"/>
            <color rgb="FF000000"/>
            <rFont val="Aptos Narrow"/>
            <scheme val="minor"/>
          </rPr>
          <t>Full payment
Si paga con instalments de va al 30%
======</t>
        </r>
      </text>
    </comment>
    <comment ref="M234" authorId="0" shapeId="0" xr:uid="{52F2D484-4735-422A-9B37-9285167D476A}">
      <text>
        <r>
          <rPr>
            <sz val="11"/>
            <color rgb="FF000000"/>
            <rFont val="Aptos Narrow"/>
            <scheme val="minor"/>
          </rPr>
          <t>Full payment
Si paga con instalments de va al 30%
======</t>
        </r>
      </text>
    </comment>
    <comment ref="M235" authorId="0" shapeId="0" xr:uid="{5C8CA7E5-00AF-4A30-9147-28C1235614D5}">
      <text>
        <r>
          <rPr>
            <sz val="11"/>
            <color rgb="FF000000"/>
            <rFont val="Aptos Narrow"/>
            <scheme val="minor"/>
          </rPr>
          <t>Full payment
Si paga con instalments de va al 30%
======</t>
        </r>
      </text>
    </comment>
    <comment ref="K384" authorId="0" shapeId="0" xr:uid="{B24F4D20-F3CF-41A5-BF8A-FD3302DE6AB6}">
      <text>
        <r>
          <rPr>
            <sz val="11"/>
            <color rgb="FF000000"/>
            <rFont val="Aptos Narrow"/>
            <scheme val="minor"/>
          </rPr>
          <t>International: €9,000 per year
======</t>
        </r>
      </text>
    </comment>
    <comment ref="K385" authorId="0" shapeId="0" xr:uid="{BE0EA971-103C-48D1-99FE-A48B981EA78E}">
      <text>
        <r>
          <rPr>
            <sz val="11"/>
            <color rgb="FF000000"/>
            <rFont val="Aptos Narrow"/>
            <scheme val="minor"/>
          </rPr>
          <t>International: €9,000 per year
======</t>
        </r>
      </text>
    </comment>
    <comment ref="K386" authorId="0" shapeId="0" xr:uid="{B50C6EAB-6F94-47FD-A10C-FC38A915335A}">
      <text>
        <r>
          <rPr>
            <sz val="11"/>
            <color rgb="FF000000"/>
            <rFont val="Aptos Narrow"/>
            <scheme val="minor"/>
          </rPr>
          <t>International: €9,000 per year
======</t>
        </r>
      </text>
    </comment>
    <comment ref="K513" authorId="0" shapeId="0" xr:uid="{2C37E553-BC9D-4CBD-B082-BCCFB56A5F05}">
      <text>
        <r>
          <rPr>
            <sz val="11"/>
            <color rgb="FF000000"/>
            <rFont val="Aptos Narrow"/>
            <scheme val="minor"/>
          </rPr>
          <t>13.125 per year
======</t>
        </r>
      </text>
    </comment>
    <comment ref="R568" authorId="0" shapeId="0" xr:uid="{E72B7A6D-88A5-48BC-B5BC-D7AFC270ABFD}">
      <text>
        <r>
          <rPr>
            <sz val="11"/>
            <color rgb="FF000000"/>
            <rFont val="Aptos Narrow"/>
            <scheme val="minor"/>
          </rPr>
          <t>% de beca - se congela la colgiatura del 2024 para intake 2025 (6081 euros)
======</t>
        </r>
      </text>
    </comment>
    <comment ref="M569" authorId="0" shapeId="0" xr:uid="{68A01662-4CEE-4E1A-96F7-5F86A3716C2E}">
      <text>
        <r>
          <rPr>
            <sz val="11"/>
            <color rgb="FF000000"/>
            <rFont val="Aptos Narrow"/>
            <scheme val="minor"/>
          </rPr>
          <t>% de beca - se congela la colgiatura del 2024 para intake 2025
======</t>
        </r>
      </text>
    </comment>
    <comment ref="R569" authorId="0" shapeId="0" xr:uid="{D2C16561-4AFA-472D-B5C0-0EA4E0E96D8C}">
      <text>
        <r>
          <rPr>
            <sz val="11"/>
            <color rgb="FF000000"/>
            <rFont val="Aptos Narrow"/>
            <scheme val="minor"/>
          </rPr>
          <t>% de beca - se congela la colgiatura del 2024 para intake 2025 (7115 euros)
======</t>
        </r>
      </text>
    </comment>
    <comment ref="M570" authorId="0" shapeId="0" xr:uid="{32C998AC-E1EA-4D84-96CE-3D62686C6889}">
      <text>
        <r>
          <rPr>
            <sz val="11"/>
            <color rgb="FF000000"/>
            <rFont val="Aptos Narrow"/>
            <scheme val="minor"/>
          </rPr>
          <t>% de beca - se congela la colgiatura del 2024 para intake 2025
======</t>
        </r>
      </text>
    </comment>
    <comment ref="R570" authorId="0" shapeId="0" xr:uid="{BF9FB450-9D38-48B4-82FF-515255C8DE46}">
      <text>
        <r>
          <rPr>
            <sz val="11"/>
            <color rgb="FF000000"/>
            <rFont val="Aptos Narrow"/>
            <scheme val="minor"/>
          </rPr>
          <t>% de beca - se congela la colgiatura del 2024 para intake 2025 (13067,5 euros)
======</t>
        </r>
      </text>
    </comment>
    <comment ref="M571" authorId="0" shapeId="0" xr:uid="{3C3FBE31-1318-4DE3-9244-D7B6C61DD983}">
      <text>
        <r>
          <rPr>
            <sz val="11"/>
            <color rgb="FF000000"/>
            <rFont val="Aptos Narrow"/>
            <scheme val="minor"/>
          </rPr>
          <t>% de beca - se congela la colgiatura del 2024 para intake 2025
======</t>
        </r>
      </text>
    </comment>
    <comment ref="R571" authorId="0" shapeId="0" xr:uid="{3F40B802-97D0-4239-9AE8-B58682E16FBD}">
      <text>
        <r>
          <rPr>
            <sz val="11"/>
            <color rgb="FF000000"/>
            <rFont val="Aptos Narrow"/>
            <scheme val="minor"/>
          </rPr>
          <t>% de beca - se congela la colgiatura del 2024 para intake 2025 (13067,5 euros)
======</t>
        </r>
      </text>
    </comment>
    <comment ref="M706" authorId="0" shapeId="0" xr:uid="{ACB9FEB6-E97E-47C7-A7D7-A658FF1E55B4}">
      <text>
        <r>
          <rPr>
            <sz val="11"/>
            <color rgb="FF000000"/>
            <rFont val="Aptos Narrow"/>
            <scheme val="minor"/>
          </rPr>
          <t>======
ID#AAAAXwHMa1g
    (2021-12-15 17:24:59)
LA BECA ES DE 5,000 EUR DE DESCUENTO</t>
        </r>
      </text>
    </comment>
    <comment ref="M707" authorId="0" shapeId="0" xr:uid="{EF9B42EB-9CF6-468A-9D89-3AF31BBC8E22}">
      <text>
        <r>
          <rPr>
            <sz val="11"/>
            <color rgb="FF000000"/>
            <rFont val="Aptos Narrow"/>
            <scheme val="minor"/>
          </rPr>
          <t>======
ID#AAAAXv8nAog
    (2021-12-15 17:24:59)
LA BECA ES DE 2,000 EUR DE DESCUENTO</t>
        </r>
      </text>
    </comment>
    <comment ref="M708" authorId="0" shapeId="0" xr:uid="{E0F84130-96AC-42BD-911A-A1EF04265A92}">
      <text>
        <r>
          <rPr>
            <sz val="11"/>
            <color rgb="FF000000"/>
            <rFont val="Aptos Narrow"/>
            <scheme val="minor"/>
          </rPr>
          <t>======
ID#AAAAXwHMazY
    (2021-12-15 17:24:59)
LA BECA ES DE 5,000 EUR DE DESCUENTO</t>
        </r>
      </text>
    </comment>
    <comment ref="M709" authorId="0" shapeId="0" xr:uid="{6920B99B-BAFE-47C5-88F0-03012BA0357A}">
      <text>
        <r>
          <rPr>
            <sz val="11"/>
            <color rgb="FF000000"/>
            <rFont val="Aptos Narrow"/>
            <scheme val="minor"/>
          </rPr>
          <t>======
ID#AAAAXv8nAoc
    (2021-12-15 17:24:59)
LA BECA ES DE 2,000 EUR DE DESCUENTO</t>
        </r>
      </text>
    </comment>
    <comment ref="M710" authorId="0" shapeId="0" xr:uid="{1895AD19-CDD2-4F72-BD8B-6846B7B96377}">
      <text>
        <r>
          <rPr>
            <sz val="11"/>
            <color rgb="FF000000"/>
            <rFont val="Aptos Narrow"/>
            <scheme val="minor"/>
          </rPr>
          <t>======
ID#AAAAXwHMaxw
    (2021-12-15 17:24:59)
LA BECA ES DE 5,000 EUR DE DESCUENTO</t>
        </r>
      </text>
    </comment>
    <comment ref="M711" authorId="0" shapeId="0" xr:uid="{90DD19F2-2D93-4C2F-9F5D-1145C7F6D63B}">
      <text>
        <r>
          <rPr>
            <sz val="11"/>
            <color rgb="FF000000"/>
            <rFont val="Aptos Narrow"/>
            <scheme val="minor"/>
          </rPr>
          <t>======
ID#AAAAXv9jqlg
    (2021-12-15 17:24:59)
LA BECA ES DE 2,000 EUR DE DESCUENTO</t>
        </r>
      </text>
    </comment>
    <comment ref="C735" authorId="0" shapeId="0" xr:uid="{C0E2303F-F722-4D30-BD5E-FFA33BADE2D9}">
      <text>
        <r>
          <rPr>
            <sz val="11"/>
            <color rgb="FF000000"/>
            <rFont val="Aptos Narrow"/>
            <scheme val="minor"/>
          </rPr>
          <t>======
ID#AAAAXwHMa0M
    (2021-12-15 17:24:59)
No entró en el nuevo anexo firmado</t>
        </r>
      </text>
    </comment>
    <comment ref="C736" authorId="0" shapeId="0" xr:uid="{7F3EE689-CC2A-4374-A219-0D5A2143856C}">
      <text>
        <r>
          <rPr>
            <sz val="11"/>
            <color rgb="FF000000"/>
            <rFont val="Aptos Narrow"/>
            <scheme val="minor"/>
          </rPr>
          <t>======
ID#AAAAXwHMa2Q
    (2021-12-15 17:24:59)
no entró en el nuevo anexo firmado</t>
        </r>
      </text>
    </comment>
    <comment ref="K812" authorId="0" shapeId="0" xr:uid="{32E0DF5A-5379-452E-87FA-C6ABFB5904A0}">
      <text>
        <r>
          <rPr>
            <sz val="11"/>
            <color rgb="FF000000"/>
            <rFont val="Aptos Narrow"/>
            <scheme val="minor"/>
          </rPr>
          <t>Costo por los 3 años de licenciatura
======</t>
        </r>
      </text>
    </comment>
    <comment ref="M918" authorId="0" shapeId="0" xr:uid="{1C3FC263-7CE4-4630-9FD6-D2A2B76C15B7}">
      <text>
        <r>
          <rPr>
            <sz val="11"/>
            <color rgb="FF000000"/>
            <rFont val="Aptos Narrow"/>
            <scheme val="minor"/>
          </rPr>
          <t>======
ID#AAAAXv9jrZ0
USER    (2022-04-22 19:29:43)
Solo sobre el primer año</t>
        </r>
      </text>
    </comment>
    <comment ref="R918" authorId="0" shapeId="0" xr:uid="{64FA7E97-D08A-4C41-B396-AC8D6841BCBB}">
      <text>
        <r>
          <rPr>
            <sz val="11"/>
            <color rgb="FF000000"/>
            <rFont val="Aptos Narrow"/>
            <scheme val="minor"/>
          </rPr>
          <t>======
ID#AAAAXwHMayA
USER    (2022-04-22 19:29:43)
Total 4 años</t>
        </r>
      </text>
    </comment>
    <comment ref="K1052" authorId="0" shapeId="0" xr:uid="{77A81D76-B72D-47EA-8E96-F7CB6ACA38E0}">
      <text>
        <r>
          <rPr>
            <sz val="11"/>
            <color rgb="FF000000"/>
            <rFont val="Aptos Narrow"/>
            <scheme val="minor"/>
          </rPr>
          <t>15,400 per year
======</t>
        </r>
      </text>
    </comment>
    <comment ref="K1053" authorId="0" shapeId="0" xr:uid="{B8D8CB85-3E9F-4661-93A9-62C9920655D3}">
      <text>
        <r>
          <rPr>
            <sz val="11"/>
            <color rgb="FF000000"/>
            <rFont val="Aptos Narrow"/>
            <scheme val="minor"/>
          </rPr>
          <t>15,400 per year
======</t>
        </r>
      </text>
    </comment>
    <comment ref="K1054" authorId="0" shapeId="0" xr:uid="{4B8A4B5A-14B3-47AD-AD2C-AB9071C1B8DE}">
      <text>
        <r>
          <rPr>
            <sz val="11"/>
            <color rgb="FF000000"/>
            <rFont val="Aptos Narrow"/>
            <scheme val="minor"/>
          </rPr>
          <t>15,400 per year
======</t>
        </r>
      </text>
    </comment>
    <comment ref="K1057" authorId="0" shapeId="0" xr:uid="{6ED8F5E0-31DF-4A64-98F6-716EAA4918B8}">
      <text>
        <r>
          <rPr>
            <sz val="11"/>
            <color rgb="FF000000"/>
            <rFont val="Aptos Narrow"/>
            <scheme val="minor"/>
          </rPr>
          <t>15,400 per year
======</t>
        </r>
      </text>
    </comment>
    <comment ref="K1058" authorId="0" shapeId="0" xr:uid="{19E1B787-A903-4186-BB18-AC6BA6CF5BDB}">
      <text>
        <r>
          <rPr>
            <sz val="11"/>
            <color rgb="FF000000"/>
            <rFont val="Aptos Narrow"/>
            <scheme val="minor"/>
          </rPr>
          <t>15,400 per year
======</t>
        </r>
      </text>
    </comment>
    <comment ref="K1059" authorId="0" shapeId="0" xr:uid="{90950CEE-75D9-40B7-8E3D-D9B9397F95D6}">
      <text>
        <r>
          <rPr>
            <sz val="11"/>
            <color rgb="FF000000"/>
            <rFont val="Aptos Narrow"/>
            <scheme val="minor"/>
          </rPr>
          <t>15,400 per year
======</t>
        </r>
      </text>
    </comment>
    <comment ref="K1060" authorId="0" shapeId="0" xr:uid="{0049A9FE-EEEC-4070-87C1-A9ADB0806A3E}">
      <text>
        <r>
          <rPr>
            <sz val="11"/>
            <color rgb="FF000000"/>
            <rFont val="Aptos Narrow"/>
            <scheme val="minor"/>
          </rPr>
          <t>15,400 per year
======</t>
        </r>
      </text>
    </comment>
    <comment ref="K1071" authorId="0" shapeId="0" xr:uid="{F3252B04-CF94-437F-9B4F-0DD7C9BB27E5}">
      <text>
        <r>
          <rPr>
            <sz val="11"/>
            <color rgb="FF000000"/>
            <rFont val="Aptos Narrow"/>
            <scheme val="minor"/>
          </rPr>
          <t>15,400 per year
======</t>
        </r>
      </text>
    </comment>
    <comment ref="K1072" authorId="0" shapeId="0" xr:uid="{13BDAE36-592A-4503-B1DD-E014489F77A8}">
      <text>
        <r>
          <rPr>
            <sz val="11"/>
            <color rgb="FF000000"/>
            <rFont val="Aptos Narrow"/>
            <scheme val="minor"/>
          </rPr>
          <t>15,400 per year
======</t>
        </r>
      </text>
    </comment>
    <comment ref="K1073" authorId="0" shapeId="0" xr:uid="{EFE2E039-957E-4A95-94C5-115DE69A1FE5}">
      <text>
        <r>
          <rPr>
            <sz val="11"/>
            <color rgb="FF000000"/>
            <rFont val="Aptos Narrow"/>
            <scheme val="minor"/>
          </rPr>
          <t>15,400 per year
======</t>
        </r>
      </text>
    </comment>
    <comment ref="K1074" authorId="0" shapeId="0" xr:uid="{DAC3DD6C-A94C-4B0B-A24D-D774860794A2}">
      <text>
        <r>
          <rPr>
            <sz val="11"/>
            <color rgb="FF000000"/>
            <rFont val="Aptos Narrow"/>
            <scheme val="minor"/>
          </rPr>
          <t>15,400 per year
======</t>
        </r>
      </text>
    </comment>
    <comment ref="K1075" authorId="0" shapeId="0" xr:uid="{DD31E135-4A1C-4AB8-A4C1-EC2BA63058AA}">
      <text>
        <r>
          <rPr>
            <sz val="11"/>
            <color rgb="FF000000"/>
            <rFont val="Aptos Narrow"/>
            <scheme val="minor"/>
          </rPr>
          <t>15,400 per year
======</t>
        </r>
      </text>
    </comment>
    <comment ref="K1076" authorId="0" shapeId="0" xr:uid="{CA19D6D3-7454-4A04-94DB-C6A5229841B5}">
      <text>
        <r>
          <rPr>
            <sz val="11"/>
            <color rgb="FF000000"/>
            <rFont val="Aptos Narrow"/>
            <scheme val="minor"/>
          </rPr>
          <t>15,400 per year
======</t>
        </r>
      </text>
    </comment>
    <comment ref="K1077" authorId="0" shapeId="0" xr:uid="{0585A2FF-0473-4B79-823A-D0686F9D5A9C}">
      <text>
        <r>
          <rPr>
            <sz val="11"/>
            <color rgb="FF000000"/>
            <rFont val="Aptos Narrow"/>
            <scheme val="minor"/>
          </rPr>
          <t>15,400 per year
======</t>
        </r>
      </text>
    </comment>
    <comment ref="K1086" authorId="0" shapeId="0" xr:uid="{04E68C0C-48D6-400F-AFED-0D34D5496F57}">
      <text>
        <r>
          <rPr>
            <sz val="11"/>
            <color rgb="FF000000"/>
            <rFont val="Aptos Narrow"/>
            <scheme val="minor"/>
          </rPr>
          <t>15,400 per year
======</t>
        </r>
      </text>
    </comment>
    <comment ref="K1087" authorId="0" shapeId="0" xr:uid="{D15CFB6E-A2D9-4AC2-AA10-125294BBB63D}">
      <text>
        <r>
          <rPr>
            <sz val="11"/>
            <color rgb="FF000000"/>
            <rFont val="Aptos Narrow"/>
            <scheme val="minor"/>
          </rPr>
          <t>15,400 per year
======</t>
        </r>
      </text>
    </comment>
    <comment ref="K1088" authorId="0" shapeId="0" xr:uid="{D9BC1B44-A394-4A49-B924-1D54232B8059}">
      <text>
        <r>
          <rPr>
            <sz val="11"/>
            <color rgb="FF000000"/>
            <rFont val="Aptos Narrow"/>
            <scheme val="minor"/>
          </rPr>
          <t>15,400 per year
======</t>
        </r>
      </text>
    </comment>
    <comment ref="K1090" authorId="0" shapeId="0" xr:uid="{C4B1E17C-88A6-492C-9206-854FB26816ED}">
      <text>
        <r>
          <rPr>
            <sz val="11"/>
            <color rgb="FF000000"/>
            <rFont val="Aptos Narrow"/>
            <scheme val="minor"/>
          </rPr>
          <t>15,400 per year
======</t>
        </r>
      </text>
    </comment>
    <comment ref="K1091" authorId="0" shapeId="0" xr:uid="{D865A97F-F472-4933-9CAC-1656D7269A93}">
      <text>
        <r>
          <rPr>
            <sz val="11"/>
            <color rgb="FF000000"/>
            <rFont val="Aptos Narrow"/>
            <scheme val="minor"/>
          </rPr>
          <t>15,400 per year
======</t>
        </r>
      </text>
    </comment>
    <comment ref="K1092" authorId="0" shapeId="0" xr:uid="{1AAC7EFD-ED56-4379-BB3F-9DC46BF31C00}">
      <text>
        <r>
          <rPr>
            <sz val="11"/>
            <color rgb="FF000000"/>
            <rFont val="Aptos Narrow"/>
            <scheme val="minor"/>
          </rPr>
          <t>15,400 per year
======</t>
        </r>
      </text>
    </comment>
    <comment ref="K1093" authorId="0" shapeId="0" xr:uid="{ADA5D6AF-6BC2-40ED-8F1C-CE53F48FC7A7}">
      <text>
        <r>
          <rPr>
            <sz val="11"/>
            <color rgb="FF000000"/>
            <rFont val="Aptos Narrow"/>
            <scheme val="minor"/>
          </rPr>
          <t>15,400 per year
======</t>
        </r>
      </text>
    </comment>
    <comment ref="K1101" authorId="0" shapeId="0" xr:uid="{8BD5C141-7B59-4A1F-94C1-6AC05B189416}">
      <text>
        <r>
          <rPr>
            <sz val="11"/>
            <color rgb="FF000000"/>
            <rFont val="Aptos Narrow"/>
            <scheme val="minor"/>
          </rPr>
          <t>8.550 por año
======</t>
        </r>
      </text>
    </comment>
    <comment ref="R1109" authorId="0" shapeId="0" xr:uid="{2C570FA7-734F-4F88-9B96-F4D6F6D695F9}">
      <text>
        <r>
          <rPr>
            <sz val="11"/>
            <color rgb="FF000000"/>
            <rFont val="Aptos Narrow"/>
            <scheme val="minor"/>
          </rPr>
          <t>A cualquiera de las dos modalidades hay que añadir los 150 euros, que todos los alumnos realizan de aportación a nuestra Obra Social
======</t>
        </r>
      </text>
    </comment>
    <comment ref="R1110" authorId="0" shapeId="0" xr:uid="{7D949FE0-D872-43AB-89AC-C4CDE68BADEF}">
      <text>
        <r>
          <rPr>
            <sz val="11"/>
            <color rgb="FF000000"/>
            <rFont val="Aptos Narrow"/>
            <scheme val="minor"/>
          </rPr>
          <t>A cualquiera de las dos modalidades hay que añadir los 150 euros, que todos los alumnos realizan de aportación a nuestra Obra Social
======</t>
        </r>
      </text>
    </comment>
    <comment ref="R1111" authorId="0" shapeId="0" xr:uid="{F718147C-6869-4850-833E-41F63ABB7317}">
      <text>
        <r>
          <rPr>
            <sz val="11"/>
            <color rgb="FF000000"/>
            <rFont val="Aptos Narrow"/>
            <scheme val="minor"/>
          </rPr>
          <t>A cualquiera de las dos modalidades hay que añadir los 150 euros, que todos los alumnos realizan de aportación a nuestra Obra Social
======</t>
        </r>
      </text>
    </comment>
    <comment ref="R1112" authorId="0" shapeId="0" xr:uid="{3C3FD74F-5FCC-46A5-B03E-4D9C36B77CB6}">
      <text>
        <r>
          <rPr>
            <sz val="11"/>
            <color rgb="FF000000"/>
            <rFont val="Aptos Narrow"/>
            <scheme val="minor"/>
          </rPr>
          <t>A cualquiera de las dos modalidades hay que añadir los 150 euros, que todos los alumnos realizan de aportación a nuestra Obra Social
======</t>
        </r>
      </text>
    </comment>
    <comment ref="R1113" authorId="0" shapeId="0" xr:uid="{4B9B5B1B-2D9F-45B1-9005-B3144242699E}">
      <text>
        <r>
          <rPr>
            <sz val="11"/>
            <color rgb="FF000000"/>
            <rFont val="Aptos Narrow"/>
            <scheme val="minor"/>
          </rPr>
          <t>A cualquiera de las dos modalidades hay que añadir los 150 euros, que todos los alumnos realizan de aportación a nuestra Obra Social
======</t>
        </r>
      </text>
    </comment>
    <comment ref="R1114" authorId="0" shapeId="0" xr:uid="{DA8F3027-D3A1-4F7E-986E-C89CDCE6CDE6}">
      <text>
        <r>
          <rPr>
            <sz val="11"/>
            <color rgb="FF000000"/>
            <rFont val="Aptos Narrow"/>
            <scheme val="minor"/>
          </rPr>
          <t>A cualquiera de las dos modalidades hay que añadir los 150 euros, que todos los alumnos realizan de aportación a nuestra Obra Social
======</t>
        </r>
      </text>
    </comment>
    <comment ref="R1115" authorId="0" shapeId="0" xr:uid="{730AE04B-DABE-4743-8871-DEBA183FBB59}">
      <text>
        <r>
          <rPr>
            <sz val="11"/>
            <color rgb="FF000000"/>
            <rFont val="Aptos Narrow"/>
            <scheme val="minor"/>
          </rPr>
          <t>A cualquiera de las dos modalidades hay que añadir los 150 euros, que todos los alumnos realizan de aportación a nuestra Obra Social
======</t>
        </r>
      </text>
    </comment>
    <comment ref="R1116" authorId="0" shapeId="0" xr:uid="{D5DC5BB1-4C84-4045-B138-ADBF1B33B8BC}">
      <text>
        <r>
          <rPr>
            <sz val="11"/>
            <color rgb="FF000000"/>
            <rFont val="Aptos Narrow"/>
            <scheme val="minor"/>
          </rPr>
          <t>A cualquiera de las dos modalidades hay que añadir los 150 euros, que todos los alumnos realizan de aportación a nuestra Obra Social
======</t>
        </r>
      </text>
    </comment>
    <comment ref="V1117" authorId="0" shapeId="0" xr:uid="{D387862F-AF2F-480D-86DE-6C62878071F9}">
      <text>
        <r>
          <rPr>
            <sz val="11"/>
            <color rgb="FF000000"/>
            <rFont val="Aptos Narrow"/>
            <scheme val="minor"/>
          </rPr>
          <t>https://www.dtu.dk/english/education/graduate/admission-and-deadlines/application_procedure/apply/language-test-requirements
======</t>
        </r>
      </text>
    </comment>
    <comment ref="V1118" authorId="0" shapeId="0" xr:uid="{0E9AAF9E-88FE-4E77-B4A5-9BDFD3DA90A8}">
      <text>
        <r>
          <rPr>
            <sz val="11"/>
            <color rgb="FF000000"/>
            <rFont val="Aptos Narrow"/>
            <scheme val="minor"/>
          </rPr>
          <t>https://www.dtu.dk/english/education/graduate/admission-and-deadlines/application_procedure/apply/language-test-requirements
======</t>
        </r>
      </text>
    </comment>
    <comment ref="V1119" authorId="0" shapeId="0" xr:uid="{31A15D90-0827-4B8D-8C50-38CAEC72788E}">
      <text>
        <r>
          <rPr>
            <sz val="11"/>
            <color rgb="FF000000"/>
            <rFont val="Aptos Narrow"/>
            <scheme val="minor"/>
          </rPr>
          <t>https://www.dtu.dk/english/education/graduate/admission-and-deadlines/application_procedure/apply/language-test-requirements
======</t>
        </r>
      </text>
    </comment>
    <comment ref="V1120" authorId="0" shapeId="0" xr:uid="{55BD62D4-5E81-41B9-8DDE-95F5BD0444F0}">
      <text>
        <r>
          <rPr>
            <sz val="11"/>
            <color rgb="FF000000"/>
            <rFont val="Aptos Narrow"/>
            <scheme val="minor"/>
          </rPr>
          <t>https://www.dtu.dk/english/education/graduate/admission-and-deadlines/application_procedure/apply/language-test-requirements
======</t>
        </r>
      </text>
    </comment>
    <comment ref="V1121" authorId="0" shapeId="0" xr:uid="{44821FB7-7B3A-4AAC-96D6-891A305CB1D0}">
      <text>
        <r>
          <rPr>
            <sz val="11"/>
            <color rgb="FF000000"/>
            <rFont val="Aptos Narrow"/>
            <scheme val="minor"/>
          </rPr>
          <t>https://www.dtu.dk/english/education/graduate/admission-and-deadlines/application_procedure/apply/language-test-requirements
======</t>
        </r>
      </text>
    </comment>
    <comment ref="V1122" authorId="0" shapeId="0" xr:uid="{9B5FEFA4-78D2-46CB-813C-776BF7DBEE42}">
      <text>
        <r>
          <rPr>
            <sz val="11"/>
            <color rgb="FF000000"/>
            <rFont val="Aptos Narrow"/>
            <scheme val="minor"/>
          </rPr>
          <t>https://www.dtu.dk/english/education/graduate/admission-and-deadlines/application_procedure/apply/language-test-requirements
======</t>
        </r>
      </text>
    </comment>
    <comment ref="V1123" authorId="0" shapeId="0" xr:uid="{E0890A00-17B3-4F5C-87B3-7692A6E8B362}">
      <text>
        <r>
          <rPr>
            <sz val="11"/>
            <color rgb="FF000000"/>
            <rFont val="Aptos Narrow"/>
            <scheme val="minor"/>
          </rPr>
          <t>https://www.dtu.dk/english/education/graduate/admission-and-deadlines/application_procedure/apply/language-test-requirements
======</t>
        </r>
      </text>
    </comment>
    <comment ref="V1124" authorId="0" shapeId="0" xr:uid="{C524DCB5-48FE-4C60-8535-5A6ABDADBEDB}">
      <text>
        <r>
          <rPr>
            <sz val="11"/>
            <color rgb="FF000000"/>
            <rFont val="Aptos Narrow"/>
            <scheme val="minor"/>
          </rPr>
          <t>https://www.dtu.dk/english/education/graduate/admission-and-deadlines/application_procedure/apply/language-test-requirements
======</t>
        </r>
      </text>
    </comment>
    <comment ref="V1125" authorId="0" shapeId="0" xr:uid="{30A70652-7A59-4F0A-977E-037179704E73}">
      <text>
        <r>
          <rPr>
            <sz val="11"/>
            <color rgb="FF000000"/>
            <rFont val="Aptos Narrow"/>
            <scheme val="minor"/>
          </rPr>
          <t>https://www.dtu.dk/english/education/graduate/admission-and-deadlines/application_procedure/apply/language-test-requirements
======</t>
        </r>
      </text>
    </comment>
    <comment ref="V1126" authorId="0" shapeId="0" xr:uid="{5F45376E-62CA-4346-90DB-E4E71B5D8B91}">
      <text>
        <r>
          <rPr>
            <sz val="11"/>
            <color rgb="FF000000"/>
            <rFont val="Aptos Narrow"/>
            <scheme val="minor"/>
          </rPr>
          <t>https://www.dtu.dk/english/education/graduate/admission-and-deadlines/application_procedure/apply/language-test-requirements
======</t>
        </r>
      </text>
    </comment>
    <comment ref="V1127" authorId="0" shapeId="0" xr:uid="{9655765B-EE6B-4A57-AF4B-E6A0EDCDBD08}">
      <text>
        <r>
          <rPr>
            <sz val="11"/>
            <color rgb="FF000000"/>
            <rFont val="Aptos Narrow"/>
            <scheme val="minor"/>
          </rPr>
          <t>https://www.dtu.dk/english/education/graduate/admission-and-deadlines/application_procedure/apply/language-test-requirements
======</t>
        </r>
      </text>
    </comment>
    <comment ref="V1128" authorId="0" shapeId="0" xr:uid="{0428063D-9952-448A-B22F-99DBCAA1229D}">
      <text>
        <r>
          <rPr>
            <sz val="11"/>
            <color rgb="FF000000"/>
            <rFont val="Aptos Narrow"/>
            <scheme val="minor"/>
          </rPr>
          <t>https://www.dtu.dk/english/education/graduate/admission-and-deadlines/application_procedure/apply/language-test-requirements
======</t>
        </r>
      </text>
    </comment>
    <comment ref="V1129" authorId="0" shapeId="0" xr:uid="{907DEC11-A606-4917-B464-62E59BB52442}">
      <text>
        <r>
          <rPr>
            <sz val="11"/>
            <color rgb="FF000000"/>
            <rFont val="Aptos Narrow"/>
            <scheme val="minor"/>
          </rPr>
          <t>https://www.dtu.dk/english/education/graduate/admission-and-deadlines/application_procedure/apply/language-test-requirements
======</t>
        </r>
      </text>
    </comment>
    <comment ref="V1130" authorId="0" shapeId="0" xr:uid="{7587A3BB-B302-4F51-AEE8-27F965FB5065}">
      <text>
        <r>
          <rPr>
            <sz val="11"/>
            <color rgb="FF000000"/>
            <rFont val="Aptos Narrow"/>
            <scheme val="minor"/>
          </rPr>
          <t>https://www.dtu.dk/english/education/graduate/admission-and-deadlines/application_procedure/apply/language-test-requirements
======</t>
        </r>
      </text>
    </comment>
    <comment ref="V1131" authorId="0" shapeId="0" xr:uid="{56E5DBBE-9718-4CD5-9805-D3B4EEAFEF17}">
      <text>
        <r>
          <rPr>
            <sz val="11"/>
            <color rgb="FF000000"/>
            <rFont val="Aptos Narrow"/>
            <scheme val="minor"/>
          </rPr>
          <t>https://www.dtu.dk/english/education/graduate/admission-and-deadlines/application_procedure/apply/language-test-requirements
======</t>
        </r>
      </text>
    </comment>
    <comment ref="V1132" authorId="0" shapeId="0" xr:uid="{BC1C021E-1702-47C4-9935-4333E7558A0D}">
      <text>
        <r>
          <rPr>
            <sz val="11"/>
            <color rgb="FF000000"/>
            <rFont val="Aptos Narrow"/>
            <scheme val="minor"/>
          </rPr>
          <t>https://www.dtu.dk/english/education/graduate/admission-and-deadlines/application_procedure/apply/language-test-requirements
======</t>
        </r>
      </text>
    </comment>
    <comment ref="V1133" authorId="0" shapeId="0" xr:uid="{304B4954-28ED-4E55-80A6-C20A71FC1A90}">
      <text>
        <r>
          <rPr>
            <sz val="11"/>
            <color rgb="FF000000"/>
            <rFont val="Aptos Narrow"/>
            <scheme val="minor"/>
          </rPr>
          <t>https://www.dtu.dk/english/education/graduate/admission-and-deadlines/application_procedure/apply/language-test-requirements
======</t>
        </r>
      </text>
    </comment>
    <comment ref="V1134" authorId="0" shapeId="0" xr:uid="{BE162198-029E-4A30-A44D-78FB49D13648}">
      <text>
        <r>
          <rPr>
            <sz val="11"/>
            <color rgb="FF000000"/>
            <rFont val="Aptos Narrow"/>
            <scheme val="minor"/>
          </rPr>
          <t>https://www.dtu.dk/english/education/graduate/admission-and-deadlines/application_procedure/apply/language-test-requirements
======</t>
        </r>
      </text>
    </comment>
    <comment ref="V1135" authorId="0" shapeId="0" xr:uid="{B1EAE41F-5036-4F0F-8197-079CCF47EEB8}">
      <text>
        <r>
          <rPr>
            <sz val="11"/>
            <color rgb="FF000000"/>
            <rFont val="Aptos Narrow"/>
            <scheme val="minor"/>
          </rPr>
          <t>https://www.dtu.dk/english/education/graduate/admission-and-deadlines/application_procedure/apply/language-test-requirements
======</t>
        </r>
      </text>
    </comment>
    <comment ref="V1136" authorId="0" shapeId="0" xr:uid="{634E1110-DD78-44AC-9D25-96FC37F78610}">
      <text>
        <r>
          <rPr>
            <sz val="11"/>
            <color rgb="FF000000"/>
            <rFont val="Aptos Narrow"/>
            <scheme val="minor"/>
          </rPr>
          <t>https://www.dtu.dk/english/education/graduate/admission-and-deadlines/application_procedure/apply/language-test-requirements
======</t>
        </r>
      </text>
    </comment>
    <comment ref="V1137" authorId="0" shapeId="0" xr:uid="{7B7A93DC-82D3-4E5D-A02B-7F0BF4F2CC5A}">
      <text>
        <r>
          <rPr>
            <sz val="11"/>
            <color rgb="FF000000"/>
            <rFont val="Aptos Narrow"/>
            <scheme val="minor"/>
          </rPr>
          <t>https://www.dtu.dk/english/education/graduate/admission-and-deadlines/application_procedure/apply/language-test-requirements
======</t>
        </r>
      </text>
    </comment>
    <comment ref="V1138" authorId="0" shapeId="0" xr:uid="{45CB23FF-0C05-4542-8782-0660748E879B}">
      <text>
        <r>
          <rPr>
            <sz val="11"/>
            <color rgb="FF000000"/>
            <rFont val="Aptos Narrow"/>
            <scheme val="minor"/>
          </rPr>
          <t>https://www.dtu.dk/english/education/graduate/admission-and-deadlines/application_procedure/apply/language-test-requirements
======</t>
        </r>
      </text>
    </comment>
    <comment ref="V1139" authorId="0" shapeId="0" xr:uid="{142BD601-6D72-4190-9D92-7F86B99468D0}">
      <text>
        <r>
          <rPr>
            <sz val="11"/>
            <color rgb="FF000000"/>
            <rFont val="Aptos Narrow"/>
            <scheme val="minor"/>
          </rPr>
          <t>https://www.dtu.dk/english/education/graduate/admission-and-deadlines/application_procedure/apply/language-test-requirements
======</t>
        </r>
      </text>
    </comment>
    <comment ref="V1140" authorId="0" shapeId="0" xr:uid="{4BF9C41F-9341-4DE1-ADDC-8827132AC01D}">
      <text>
        <r>
          <rPr>
            <sz val="11"/>
            <color rgb="FF000000"/>
            <rFont val="Aptos Narrow"/>
            <scheme val="minor"/>
          </rPr>
          <t>https://www.dtu.dk/english/education/graduate/admission-and-deadlines/application_procedure/apply/language-test-requirements
======</t>
        </r>
      </text>
    </comment>
    <comment ref="V1141" authorId="0" shapeId="0" xr:uid="{0580E4C5-64ED-4214-A879-140D634EA46A}">
      <text>
        <r>
          <rPr>
            <sz val="11"/>
            <color rgb="FF000000"/>
            <rFont val="Aptos Narrow"/>
            <scheme val="minor"/>
          </rPr>
          <t>https://www.dtu.dk/english/education/graduate/admission-and-deadlines/application_procedure/apply/language-test-requirements
======</t>
        </r>
      </text>
    </comment>
    <comment ref="V1142" authorId="0" shapeId="0" xr:uid="{120E8D7B-72EA-4C7A-8162-F6B704593CF8}">
      <text>
        <r>
          <rPr>
            <sz val="11"/>
            <color rgb="FF000000"/>
            <rFont val="Aptos Narrow"/>
            <scheme val="minor"/>
          </rPr>
          <t>https://www.dtu.dk/english/education/graduate/admission-and-deadlines/application_procedure/apply/language-test-requirements
======</t>
        </r>
      </text>
    </comment>
    <comment ref="V1143" authorId="0" shapeId="0" xr:uid="{68EAE0DC-5505-4D06-AFD9-8ACA1C3A2C1F}">
      <text>
        <r>
          <rPr>
            <sz val="11"/>
            <color rgb="FF000000"/>
            <rFont val="Aptos Narrow"/>
            <scheme val="minor"/>
          </rPr>
          <t>https://www.dtu.dk/english/education/graduate/admission-and-deadlines/application_procedure/apply/language-test-requirements
======</t>
        </r>
      </text>
    </comment>
    <comment ref="V1144" authorId="0" shapeId="0" xr:uid="{71626762-FA02-4CC5-BB04-F5207CA6D181}">
      <text>
        <r>
          <rPr>
            <sz val="11"/>
            <color rgb="FF000000"/>
            <rFont val="Aptos Narrow"/>
            <scheme val="minor"/>
          </rPr>
          <t>https://www.dtu.dk/english/education/graduate/admission-and-deadlines/application_procedure/apply/language-test-requirements
======</t>
        </r>
      </text>
    </comment>
    <comment ref="V1145" authorId="0" shapeId="0" xr:uid="{FCEBACA0-6D9B-4F39-B3D7-9C8AB871A9BD}">
      <text>
        <r>
          <rPr>
            <sz val="11"/>
            <color rgb="FF000000"/>
            <rFont val="Aptos Narrow"/>
            <scheme val="minor"/>
          </rPr>
          <t>https://www.dtu.dk/english/education/graduate/admission-and-deadlines/application_procedure/apply/language-test-requirements
======</t>
        </r>
      </text>
    </comment>
    <comment ref="V1146" authorId="0" shapeId="0" xr:uid="{8F8EF9FA-E5D7-453A-8FE7-1B4DF2779C35}">
      <text>
        <r>
          <rPr>
            <sz val="11"/>
            <color rgb="FF000000"/>
            <rFont val="Aptos Narrow"/>
            <scheme val="minor"/>
          </rPr>
          <t>https://www.dtu.dk/english/education/graduate/admission-and-deadlines/application_procedure/apply/language-test-requirements
======</t>
        </r>
      </text>
    </comment>
    <comment ref="V1147" authorId="0" shapeId="0" xr:uid="{5C89507A-1501-41E7-ACEE-D95ED290084B}">
      <text>
        <r>
          <rPr>
            <sz val="11"/>
            <color rgb="FF000000"/>
            <rFont val="Aptos Narrow"/>
            <scheme val="minor"/>
          </rPr>
          <t>https://www.dtu.dk/english/education/graduate/admission-and-deadlines/application_procedure/apply/language-test-requirements
======</t>
        </r>
      </text>
    </comment>
    <comment ref="V1148" authorId="0" shapeId="0" xr:uid="{6A9BB677-ECD9-4D7A-BE22-E363CBDEF4F6}">
      <text>
        <r>
          <rPr>
            <sz val="11"/>
            <color rgb="FF000000"/>
            <rFont val="Aptos Narrow"/>
            <scheme val="minor"/>
          </rPr>
          <t>https://www.dtu.dk/english/education/graduate/admission-and-deadlines/application_procedure/apply/language-test-requirements
======</t>
        </r>
      </text>
    </comment>
    <comment ref="V1149" authorId="0" shapeId="0" xr:uid="{9101053F-CF38-4CD9-B55B-67628A525B77}">
      <text>
        <r>
          <rPr>
            <sz val="11"/>
            <color rgb="FF000000"/>
            <rFont val="Aptos Narrow"/>
            <scheme val="minor"/>
          </rPr>
          <t>https://www.dtu.dk/english/education/graduate/admission-and-deadlines/application_procedure/apply/language-test-requirements
======</t>
        </r>
      </text>
    </comment>
    <comment ref="K1547" authorId="0" shapeId="0" xr:uid="{1989894C-84CB-4746-BB3C-CBEB612CF8DE}">
      <text>
        <r>
          <rPr>
            <sz val="11"/>
            <color rgb="FF000000"/>
            <rFont val="Aptos Narrow"/>
            <scheme val="minor"/>
          </rPr>
          <t>10.920 euros por año
======</t>
        </r>
      </text>
    </comment>
    <comment ref="N1547" authorId="0" shapeId="0" xr:uid="{DC680FDB-A7EA-4569-AC2C-EC8558BE12EB}">
      <text>
        <r>
          <rPr>
            <sz val="11"/>
            <color rgb="FF000000"/>
            <rFont val="Aptos Narrow"/>
            <scheme val="minor"/>
          </rPr>
          <t>892 euros por año
======</t>
        </r>
      </text>
    </comment>
    <comment ref="K1548" authorId="0" shapeId="0" xr:uid="{BE3B1BB5-CAC8-4A82-A5E8-D8CE45E94700}">
      <text>
        <r>
          <rPr>
            <sz val="11"/>
            <color rgb="FF000000"/>
            <rFont val="Aptos Narrow"/>
            <scheme val="minor"/>
          </rPr>
          <t>11.500 euros por año
======</t>
        </r>
      </text>
    </comment>
    <comment ref="N1548" authorId="0" shapeId="0" xr:uid="{29A43042-128A-4DA8-A77C-97E9C8B9B3BF}">
      <text>
        <r>
          <rPr>
            <sz val="11"/>
            <color rgb="FF000000"/>
            <rFont val="Aptos Narrow"/>
            <scheme val="minor"/>
          </rPr>
          <t>904 euros por año
======</t>
        </r>
      </text>
    </comment>
    <comment ref="K1549" authorId="0" shapeId="0" xr:uid="{75A5CD40-A928-40FC-BF9A-397D9DB8C13D}">
      <text>
        <r>
          <rPr>
            <sz val="11"/>
            <color rgb="FF000000"/>
            <rFont val="Aptos Narrow"/>
            <scheme val="minor"/>
          </rPr>
          <t>11.285 euros por año
======</t>
        </r>
      </text>
    </comment>
    <comment ref="N1549" authorId="0" shapeId="0" xr:uid="{6A0E0CC6-BA52-46E0-B48B-549B5505B431}">
      <text>
        <r>
          <rPr>
            <sz val="11"/>
            <color rgb="FF000000"/>
            <rFont val="Aptos Narrow"/>
            <scheme val="minor"/>
          </rPr>
          <t>884 euros por año
======</t>
        </r>
      </text>
    </comment>
    <comment ref="K1550" authorId="0" shapeId="0" xr:uid="{D9A2908B-F186-444D-BB41-D555162CD836}">
      <text>
        <r>
          <rPr>
            <sz val="11"/>
            <color rgb="FF000000"/>
            <rFont val="Aptos Narrow"/>
            <scheme val="minor"/>
          </rPr>
          <t>10.920 euros por año
======</t>
        </r>
      </text>
    </comment>
    <comment ref="N1550" authorId="0" shapeId="0" xr:uid="{8C185A4D-7746-4BDF-91E3-F25DB31B3B1B}">
      <text>
        <r>
          <rPr>
            <sz val="11"/>
            <color rgb="FF000000"/>
            <rFont val="Aptos Narrow"/>
            <scheme val="minor"/>
          </rPr>
          <t>892 euros por año
======</t>
        </r>
      </text>
    </comment>
    <comment ref="K1551" authorId="0" shapeId="0" xr:uid="{E2061138-83AE-4BC2-9705-9E329095977E}">
      <text>
        <r>
          <rPr>
            <sz val="11"/>
            <color rgb="FF000000"/>
            <rFont val="Aptos Narrow"/>
            <scheme val="minor"/>
          </rPr>
          <t>10.975 euros por año
======</t>
        </r>
      </text>
    </comment>
    <comment ref="N1551" authorId="0" shapeId="0" xr:uid="{4FE43CD5-DA88-4B8A-8C88-5B0413D78AFB}">
      <text>
        <r>
          <rPr>
            <sz val="11"/>
            <color rgb="FF000000"/>
            <rFont val="Aptos Narrow"/>
            <scheme val="minor"/>
          </rPr>
          <t>853 euros por año
======</t>
        </r>
      </text>
    </comment>
    <comment ref="K1552" authorId="0" shapeId="0" xr:uid="{33B4695F-57AE-48EC-A7F5-DE039A889748}">
      <text>
        <r>
          <rPr>
            <sz val="11"/>
            <color rgb="FF000000"/>
            <rFont val="Aptos Narrow"/>
            <scheme val="minor"/>
          </rPr>
          <t>13.780 euros por año
======</t>
        </r>
      </text>
    </comment>
    <comment ref="N1552" authorId="0" shapeId="0" xr:uid="{7DC327F8-317D-42B0-B10A-C1AFDEB665C4}">
      <text>
        <r>
          <rPr>
            <sz val="11"/>
            <color rgb="FF000000"/>
            <rFont val="Aptos Narrow"/>
            <scheme val="minor"/>
          </rPr>
          <t>1.143 euros por año
======</t>
        </r>
      </text>
    </comment>
    <comment ref="K1553" authorId="0" shapeId="0" xr:uid="{03A8A4F2-B0DE-4E6B-A72C-791B156B2706}">
      <text>
        <r>
          <rPr>
            <sz val="11"/>
            <color rgb="FF000000"/>
            <rFont val="Aptos Narrow"/>
            <scheme val="minor"/>
          </rPr>
          <t>11.215 euros por año
======</t>
        </r>
      </text>
    </comment>
    <comment ref="N1553" authorId="0" shapeId="0" xr:uid="{F9A1D0AF-0D39-466D-88F9-41E6C405248B}">
      <text>
        <r>
          <rPr>
            <sz val="11"/>
            <color rgb="FF000000"/>
            <rFont val="Aptos Narrow"/>
            <scheme val="minor"/>
          </rPr>
          <t>873 euros por año
======</t>
        </r>
      </text>
    </comment>
    <comment ref="K1554" authorId="0" shapeId="0" xr:uid="{D3F7F4D5-5C11-49B9-8E89-E0EE05A699C4}">
      <text>
        <r>
          <rPr>
            <sz val="11"/>
            <color rgb="FF000000"/>
            <rFont val="Aptos Narrow"/>
            <scheme val="minor"/>
          </rPr>
          <t>11.035 euros por año
======</t>
        </r>
      </text>
    </comment>
    <comment ref="N1554" authorId="0" shapeId="0" xr:uid="{A928226B-0FB0-4C97-B53C-4AEDF285213C}">
      <text>
        <r>
          <rPr>
            <sz val="11"/>
            <color rgb="FF000000"/>
            <rFont val="Aptos Narrow"/>
            <scheme val="minor"/>
          </rPr>
          <t>904 euros por año
======</t>
        </r>
      </text>
    </comment>
    <comment ref="K1555" authorId="0" shapeId="0" xr:uid="{4DA2E503-6B99-4246-B1C6-012B05FA53D3}">
      <text>
        <r>
          <rPr>
            <sz val="11"/>
            <color rgb="FF000000"/>
            <rFont val="Aptos Narrow"/>
            <scheme val="minor"/>
          </rPr>
          <t>11.035 euros por año
======</t>
        </r>
      </text>
    </comment>
    <comment ref="N1555" authorId="0" shapeId="0" xr:uid="{A45C29BE-C14D-4860-8D1B-8DF7316EB3B6}">
      <text>
        <r>
          <rPr>
            <sz val="11"/>
            <color rgb="FF000000"/>
            <rFont val="Aptos Narrow"/>
            <scheme val="minor"/>
          </rPr>
          <t>803 euros por año
======</t>
        </r>
      </text>
    </comment>
    <comment ref="K1556" authorId="0" shapeId="0" xr:uid="{960C92D4-365B-4A9A-BA27-4C7608811E9F}">
      <text>
        <r>
          <rPr>
            <sz val="11"/>
            <color rgb="FF000000"/>
            <rFont val="Aptos Narrow"/>
            <scheme val="minor"/>
          </rPr>
          <t>11.440 euros por año
======</t>
        </r>
      </text>
    </comment>
    <comment ref="N1556" authorId="0" shapeId="0" xr:uid="{9E3EBCE9-2A1B-43B3-B00E-D81A4D7B5E7A}">
      <text>
        <r>
          <rPr>
            <sz val="11"/>
            <color rgb="FF000000"/>
            <rFont val="Aptos Narrow"/>
            <scheme val="minor"/>
          </rPr>
          <t>924 euros por año
======</t>
        </r>
      </text>
    </comment>
    <comment ref="K1557" authorId="0" shapeId="0" xr:uid="{46F7E70A-95B5-4A3B-BA5C-FBC0ABEF865E}">
      <text>
        <r>
          <rPr>
            <sz val="11"/>
            <color rgb="FF000000"/>
            <rFont val="Aptos Narrow"/>
            <scheme val="minor"/>
          </rPr>
          <t>14.560 euros por año
======</t>
        </r>
      </text>
    </comment>
    <comment ref="N1557" authorId="0" shapeId="0" xr:uid="{F0D08618-1DE4-4FA0-99E6-B653AFF89CB2}">
      <text>
        <r>
          <rPr>
            <sz val="11"/>
            <color rgb="FF000000"/>
            <rFont val="Aptos Narrow"/>
            <scheme val="minor"/>
          </rPr>
          <t>1.236 euros por año
======</t>
        </r>
      </text>
    </comment>
    <comment ref="K1558" authorId="0" shapeId="0" xr:uid="{798DE0FF-E81C-4820-9616-911073D0C93C}">
      <text>
        <r>
          <rPr>
            <sz val="11"/>
            <color rgb="FF000000"/>
            <rFont val="Aptos Narrow"/>
            <scheme val="minor"/>
          </rPr>
          <t>14.560 euros por año
======</t>
        </r>
      </text>
    </comment>
    <comment ref="N1558" authorId="0" shapeId="0" xr:uid="{7E8E0497-DFAF-452B-9BBB-D62EAD2214EF}">
      <text>
        <r>
          <rPr>
            <sz val="11"/>
            <color rgb="FF000000"/>
            <rFont val="Aptos Narrow"/>
            <scheme val="minor"/>
          </rPr>
          <t>1.236 euros por año
======</t>
        </r>
      </text>
    </comment>
    <comment ref="K1559" authorId="0" shapeId="0" xr:uid="{27FAC179-9CE3-48CF-884A-F3064E2DAAE5}">
      <text>
        <r>
          <rPr>
            <sz val="11"/>
            <color rgb="FF000000"/>
            <rFont val="Aptos Narrow"/>
            <scheme val="minor"/>
          </rPr>
          <t>11.440 euros por año
======</t>
        </r>
      </text>
    </comment>
    <comment ref="N1559" authorId="0" shapeId="0" xr:uid="{73560098-42B8-458E-9ADF-CC297F6956EE}">
      <text>
        <r>
          <rPr>
            <sz val="11"/>
            <color rgb="FF000000"/>
            <rFont val="Aptos Narrow"/>
            <scheme val="minor"/>
          </rPr>
          <t>924 euros por año
======</t>
        </r>
      </text>
    </comment>
    <comment ref="K1560" authorId="0" shapeId="0" xr:uid="{91BC7593-D13B-4A57-8505-7A18D2A9988F}">
      <text>
        <r>
          <rPr>
            <sz val="11"/>
            <color rgb="FF000000"/>
            <rFont val="Aptos Narrow"/>
            <scheme val="minor"/>
          </rPr>
          <t>14.560 euros por año
======</t>
        </r>
      </text>
    </comment>
    <comment ref="N1560" authorId="0" shapeId="0" xr:uid="{69EF9F4D-3560-4ECF-8D79-1F56BCFB3CF5}">
      <text>
        <r>
          <rPr>
            <sz val="11"/>
            <color rgb="FF000000"/>
            <rFont val="Aptos Narrow"/>
            <scheme val="minor"/>
          </rPr>
          <t>1.236 euros por año
======</t>
        </r>
      </text>
    </comment>
    <comment ref="K1561" authorId="0" shapeId="0" xr:uid="{F889C8A7-18A2-4273-84F4-16F3A904B05A}">
      <text>
        <r>
          <rPr>
            <sz val="11"/>
            <color rgb="FF000000"/>
            <rFont val="Aptos Narrow"/>
            <scheme val="minor"/>
          </rPr>
          <t>15.890 euros por año
======</t>
        </r>
      </text>
    </comment>
    <comment ref="N1561" authorId="0" shapeId="0" xr:uid="{6B8BA853-8CDA-4BB6-BA99-D31A020EEE8F}">
      <text>
        <r>
          <rPr>
            <sz val="11"/>
            <color rgb="FF000000"/>
            <rFont val="Aptos Narrow"/>
            <scheme val="minor"/>
          </rPr>
          <t>1.354 euros por año
======</t>
        </r>
      </text>
    </comment>
    <comment ref="K1562" authorId="0" shapeId="0" xr:uid="{2FCD1390-3E2D-48E7-AA7C-C20A94E5DC2A}">
      <text>
        <r>
          <rPr>
            <sz val="11"/>
            <color rgb="FF000000"/>
            <rFont val="Aptos Narrow"/>
            <scheme val="minor"/>
          </rPr>
          <t>11.440 euros por año
======</t>
        </r>
      </text>
    </comment>
    <comment ref="N1562" authorId="0" shapeId="0" xr:uid="{24A556B6-0ED7-4ED0-BFC0-07D24A10B79D}">
      <text>
        <r>
          <rPr>
            <sz val="11"/>
            <color rgb="FF000000"/>
            <rFont val="Aptos Narrow"/>
            <scheme val="minor"/>
          </rPr>
          <t>924 euros por año
======</t>
        </r>
      </text>
    </comment>
    <comment ref="K1563" authorId="0" shapeId="0" xr:uid="{5754F02E-F188-4C85-B37B-05A3F4155F53}">
      <text>
        <r>
          <rPr>
            <sz val="11"/>
            <color rgb="FF000000"/>
            <rFont val="Aptos Narrow"/>
            <scheme val="minor"/>
          </rPr>
          <t>11855 euros
======</t>
        </r>
      </text>
    </comment>
    <comment ref="N1563" authorId="0" shapeId="0" xr:uid="{A19677E4-30D8-44DE-ACE7-4768D0986422}">
      <text>
        <r>
          <rPr>
            <sz val="11"/>
            <color rgb="FF000000"/>
            <rFont val="Aptos Narrow"/>
            <scheme val="minor"/>
          </rPr>
          <t>924 euros por año
======</t>
        </r>
      </text>
    </comment>
    <comment ref="K1564" authorId="0" shapeId="0" xr:uid="{EF0BEA96-16A7-485C-BA59-2C2A6941C35E}">
      <text>
        <r>
          <rPr>
            <sz val="11"/>
            <color rgb="FF000000"/>
            <rFont val="Aptos Narrow"/>
            <scheme val="minor"/>
          </rPr>
          <t>8985 euros
======</t>
        </r>
      </text>
    </comment>
    <comment ref="N1564" authorId="0" shapeId="0" xr:uid="{9F94879D-2E89-4781-BE03-CAC99243B650}">
      <text>
        <r>
          <rPr>
            <sz val="11"/>
            <color rgb="FF000000"/>
            <rFont val="Aptos Narrow"/>
            <scheme val="minor"/>
          </rPr>
          <t>749 euros por año
======</t>
        </r>
      </text>
    </comment>
    <comment ref="K1565" authorId="0" shapeId="0" xr:uid="{B3590167-2B52-42A8-AC5F-1336FCA672EA}">
      <text>
        <r>
          <rPr>
            <sz val="11"/>
            <color rgb="FF000000"/>
            <rFont val="Aptos Narrow"/>
            <scheme val="minor"/>
          </rPr>
          <t>6.760 euros por año
======</t>
        </r>
      </text>
    </comment>
    <comment ref="N1565" authorId="0" shapeId="0" xr:uid="{B7631BFD-66B6-4E27-A794-0AA5DB34F469}">
      <text>
        <r>
          <rPr>
            <sz val="11"/>
            <color rgb="FF000000"/>
            <rFont val="Aptos Narrow"/>
            <scheme val="minor"/>
          </rPr>
          <t>536 euros por año
======</t>
        </r>
      </text>
    </comment>
    <comment ref="K1566" authorId="0" shapeId="0" xr:uid="{768FDBDF-0FC1-4EAD-B0F0-F692AF7A7D46}">
      <text>
        <r>
          <rPr>
            <sz val="11"/>
            <color rgb="FF000000"/>
            <rFont val="Aptos Narrow"/>
            <scheme val="minor"/>
          </rPr>
          <t>Precio por año 6.760
======</t>
        </r>
      </text>
    </comment>
    <comment ref="N1566" authorId="0" shapeId="0" xr:uid="{B97502FE-BC2A-44B4-BB13-1812A0E45D42}">
      <text>
        <r>
          <rPr>
            <sz val="11"/>
            <color rgb="FF000000"/>
            <rFont val="Aptos Narrow"/>
            <scheme val="minor"/>
          </rPr>
          <t>536 euros por año 
======</t>
        </r>
      </text>
    </comment>
    <comment ref="K1567" authorId="0" shapeId="0" xr:uid="{8017AC11-9E53-48DF-8AEA-6658AC961804}">
      <text>
        <r>
          <rPr>
            <sz val="11"/>
            <color rgb="FF000000"/>
            <rFont val="Aptos Narrow"/>
            <scheme val="minor"/>
          </rPr>
          <t>7.860 euros por año
======</t>
        </r>
      </text>
    </comment>
    <comment ref="N1567" authorId="0" shapeId="0" xr:uid="{FF45379F-F2F7-43E9-A121-23FF075AAE2E}">
      <text>
        <r>
          <rPr>
            <sz val="11"/>
            <color rgb="FF000000"/>
            <rFont val="Aptos Narrow"/>
            <scheme val="minor"/>
          </rPr>
          <t>640 euros por año
======</t>
        </r>
      </text>
    </comment>
    <comment ref="K1568" authorId="0" shapeId="0" xr:uid="{952A331B-9A43-43AD-8644-8FA12AE95D85}">
      <text>
        <r>
          <rPr>
            <sz val="11"/>
            <color rgb="FF000000"/>
            <rFont val="Aptos Narrow"/>
            <scheme val="minor"/>
          </rPr>
          <t>Precio por año 9.050
======</t>
        </r>
      </text>
    </comment>
    <comment ref="N1568" authorId="0" shapeId="0" xr:uid="{39718448-55A8-4BDD-B640-ED76024067C4}">
      <text>
        <r>
          <rPr>
            <sz val="11"/>
            <color rgb="FF000000"/>
            <rFont val="Aptos Narrow"/>
            <scheme val="minor"/>
          </rPr>
          <t>745 euros por año 
======</t>
        </r>
      </text>
    </comment>
    <comment ref="K1569" authorId="0" shapeId="0" xr:uid="{9164FA4F-657D-4E26-916A-AAE2F3747594}">
      <text>
        <r>
          <rPr>
            <sz val="11"/>
            <color rgb="FF000000"/>
            <rFont val="Aptos Narrow"/>
            <scheme val="minor"/>
          </rPr>
          <t>11.855 euros
======</t>
        </r>
      </text>
    </comment>
    <comment ref="N1569" authorId="0" shapeId="0" xr:uid="{0D634BCD-389B-4473-9360-B8AEA6221628}">
      <text>
        <r>
          <rPr>
            <sz val="11"/>
            <color rgb="FF000000"/>
            <rFont val="Aptos Narrow"/>
            <scheme val="minor"/>
          </rPr>
          <t>745 euros por año 
======</t>
        </r>
      </text>
    </comment>
    <comment ref="K1570" authorId="0" shapeId="0" xr:uid="{1BF339CA-1E75-403A-A8AB-34ED6D8EB094}">
      <text>
        <r>
          <rPr>
            <sz val="11"/>
            <color rgb="FF000000"/>
            <rFont val="Aptos Narrow"/>
            <scheme val="minor"/>
          </rPr>
          <t>12.635 euros por año
======</t>
        </r>
      </text>
    </comment>
    <comment ref="N1570" authorId="0" shapeId="0" xr:uid="{A1FBE131-C52B-4D0F-A545-2624A706B112}">
      <text>
        <r>
          <rPr>
            <sz val="11"/>
            <color rgb="FF000000"/>
            <rFont val="Aptos Narrow"/>
            <scheme val="minor"/>
          </rPr>
          <t>1039 euros por año 
======</t>
        </r>
      </text>
    </comment>
    <comment ref="K1571" authorId="0" shapeId="0" xr:uid="{A32552CC-5938-446F-8954-B34CB0F11628}">
      <text>
        <r>
          <rPr>
            <sz val="11"/>
            <color rgb="FF000000"/>
            <rFont val="Aptos Narrow"/>
            <scheme val="minor"/>
          </rPr>
          <t>12.670 euros por año
======</t>
        </r>
      </text>
    </comment>
    <comment ref="N1571" authorId="0" shapeId="0" xr:uid="{8D5ADAD5-F6F9-49D5-B6A3-2AB8547402F3}">
      <text>
        <r>
          <rPr>
            <sz val="11"/>
            <color rgb="FF000000"/>
            <rFont val="Aptos Narrow"/>
            <scheme val="minor"/>
          </rPr>
          <t>1.049 euros por año 
======</t>
        </r>
      </text>
    </comment>
    <comment ref="K1572" authorId="0" shapeId="0" xr:uid="{A4C29C70-93E9-49C1-8CBA-3A51586D686A}">
      <text>
        <r>
          <rPr>
            <sz val="11"/>
            <color rgb="FF000000"/>
            <rFont val="Aptos Narrow"/>
            <scheme val="minor"/>
          </rPr>
          <t>6.760 euros por año
======</t>
        </r>
      </text>
    </comment>
    <comment ref="N1572" authorId="0" shapeId="0" xr:uid="{60CFBA66-34BF-4AC4-88A1-038DB1327D9F}">
      <text>
        <r>
          <rPr>
            <sz val="11"/>
            <color rgb="FF000000"/>
            <rFont val="Aptos Narrow"/>
            <scheme val="minor"/>
          </rPr>
          <t>521 euros por año 
======</t>
        </r>
      </text>
    </comment>
    <comment ref="K1573" authorId="0" shapeId="0" xr:uid="{EF6A1A89-E64F-4E34-8BDA-70350FB19AEE}">
      <text>
        <r>
          <rPr>
            <sz val="11"/>
            <color rgb="FF000000"/>
            <rFont val="Aptos Narrow"/>
            <scheme val="minor"/>
          </rPr>
          <t>12.340 euros por año
======</t>
        </r>
      </text>
    </comment>
    <comment ref="N1573" authorId="0" shapeId="0" xr:uid="{8FDE1D96-3F7A-4E34-AB1F-63A6B20F0771}">
      <text>
        <r>
          <rPr>
            <sz val="11"/>
            <color rgb="FF000000"/>
            <rFont val="Aptos Narrow"/>
            <scheme val="minor"/>
          </rPr>
          <t>1.017 euros por año 
======</t>
        </r>
      </text>
    </comment>
    <comment ref="K1574" authorId="0" shapeId="0" xr:uid="{2D2FCC9C-4111-42B3-B579-304CD0F1B389}">
      <text>
        <r>
          <rPr>
            <sz val="11"/>
            <color rgb="FF000000"/>
            <rFont val="Aptos Narrow"/>
            <scheme val="minor"/>
          </rPr>
          <t>13.780 euros por año
======</t>
        </r>
      </text>
    </comment>
    <comment ref="N1574" authorId="0" shapeId="0" xr:uid="{75A5E095-D9E8-44BD-B03B-6A33053F4DEF}">
      <text>
        <r>
          <rPr>
            <sz val="11"/>
            <color rgb="FF000000"/>
            <rFont val="Aptos Narrow"/>
            <scheme val="minor"/>
          </rPr>
          <t>1.143 euros por año 
======</t>
        </r>
      </text>
    </comment>
    <comment ref="K1575" authorId="0" shapeId="0" xr:uid="{D185B309-6843-4523-BEA0-F644615639AF}">
      <text>
        <r>
          <rPr>
            <sz val="11"/>
            <color rgb="FF000000"/>
            <rFont val="Aptos Narrow"/>
            <scheme val="minor"/>
          </rPr>
          <t>13.780 euros por año
======</t>
        </r>
      </text>
    </comment>
    <comment ref="N1575" authorId="0" shapeId="0" xr:uid="{C3AF54ED-C32C-44D1-91A3-00321BE79C69}">
      <text>
        <r>
          <rPr>
            <sz val="11"/>
            <color rgb="FF000000"/>
            <rFont val="Aptos Narrow"/>
            <scheme val="minor"/>
          </rPr>
          <t>1.143 euros por año 
======</t>
        </r>
      </text>
    </comment>
    <comment ref="K1576" authorId="0" shapeId="0" xr:uid="{C904DADE-DAAD-431A-930A-266A0F0843B2}">
      <text>
        <r>
          <rPr>
            <sz val="11"/>
            <color rgb="FF000000"/>
            <rFont val="Aptos Narrow"/>
            <scheme val="minor"/>
          </rPr>
          <t>13.780 euros por año
======</t>
        </r>
      </text>
    </comment>
    <comment ref="N1576" authorId="0" shapeId="0" xr:uid="{F38C5885-2992-4E6D-AADC-498BCF554906}">
      <text>
        <r>
          <rPr>
            <sz val="11"/>
            <color rgb="FF000000"/>
            <rFont val="Aptos Narrow"/>
            <scheme val="minor"/>
          </rPr>
          <t>1.143 euros por año 
======</t>
        </r>
      </text>
    </comment>
    <comment ref="K1577" authorId="0" shapeId="0" xr:uid="{BFDF80E6-1A79-4C48-92E7-A54301F8BCDC}">
      <text>
        <r>
          <rPr>
            <sz val="11"/>
            <color rgb="FF000000"/>
            <rFont val="Aptos Narrow"/>
            <scheme val="minor"/>
          </rPr>
          <t>13.780 euros por año
======</t>
        </r>
      </text>
    </comment>
    <comment ref="N1577" authorId="0" shapeId="0" xr:uid="{B397F0A0-CD68-44C5-848C-94BC84499D82}">
      <text>
        <r>
          <rPr>
            <sz val="11"/>
            <color rgb="FF000000"/>
            <rFont val="Aptos Narrow"/>
            <scheme val="minor"/>
          </rPr>
          <t>1.143 euros por año 
======</t>
        </r>
      </text>
    </comment>
    <comment ref="K1581" authorId="0" shapeId="0" xr:uid="{CD0591D3-5653-4EBD-AF25-5D5119522279}">
      <text>
        <r>
          <rPr>
            <sz val="11"/>
            <color rgb="FF000000"/>
            <rFont val="Aptos Narrow"/>
            <scheme val="minor"/>
          </rPr>
          <t>18.500 euros
======</t>
        </r>
      </text>
    </comment>
    <comment ref="N1581" authorId="0" shapeId="0" xr:uid="{B6C1ED1D-5929-47B2-8FC3-6A32739EB370}">
      <text>
        <r>
          <rPr>
            <sz val="11"/>
            <color rgb="FF000000"/>
            <rFont val="Aptos Narrow"/>
            <scheme val="minor"/>
          </rPr>
          <t>1.550 euros por año 
======</t>
        </r>
      </text>
    </comment>
    <comment ref="R1581" authorId="0" shapeId="0" xr:uid="{9F8BD1E1-F4AE-49F8-907D-428E48662178}">
      <text>
        <r>
          <rPr>
            <sz val="11"/>
            <color rgb="FF000000"/>
            <rFont val="Aptos Narrow"/>
            <scheme val="minor"/>
          </rPr>
          <t>16950 a pagar por el estudiante al año (reserva+docencia)
======</t>
        </r>
      </text>
    </comment>
    <comment ref="K1582" authorId="0" shapeId="0" xr:uid="{1E3D2BCA-4BAB-402F-822E-80B783EE4605}">
      <text>
        <r>
          <rPr>
            <sz val="11"/>
            <color rgb="FF000000"/>
            <rFont val="Aptos Narrow"/>
            <scheme val="minor"/>
          </rPr>
          <t>9050 euros por año
======</t>
        </r>
      </text>
    </comment>
    <comment ref="N1582" authorId="0" shapeId="0" xr:uid="{1EA284D5-2FA3-4CD9-8CC2-E8C8871ABC35}">
      <text>
        <r>
          <rPr>
            <sz val="11"/>
            <color rgb="FF000000"/>
            <rFont val="Aptos Narrow"/>
            <scheme val="minor"/>
          </rPr>
          <t>745 euros por año 
======</t>
        </r>
      </text>
    </comment>
    <comment ref="K1583" authorId="0" shapeId="0" xr:uid="{F0D4E491-2C0A-44A3-B875-3D46A885253C}">
      <text>
        <r>
          <rPr>
            <sz val="11"/>
            <color rgb="FF000000"/>
            <rFont val="Aptos Narrow"/>
            <scheme val="minor"/>
          </rPr>
          <t>10.105 euros
======</t>
        </r>
      </text>
    </comment>
    <comment ref="N1583" authorId="0" shapeId="0" xr:uid="{81A07E23-AA1A-4ABA-8FEA-399133F1C2B0}">
      <text>
        <r>
          <rPr>
            <sz val="11"/>
            <color rgb="FF000000"/>
            <rFont val="Aptos Narrow"/>
            <scheme val="minor"/>
          </rPr>
          <t>869 euros por año 
======</t>
        </r>
      </text>
    </comment>
    <comment ref="K1584" authorId="0" shapeId="0" xr:uid="{EF87BCA3-4E46-4AC3-A975-79776AE15BAC}">
      <text>
        <r>
          <rPr>
            <sz val="11"/>
            <color rgb="FF000000"/>
            <rFont val="Aptos Narrow"/>
            <scheme val="minor"/>
          </rPr>
          <t>8.685 euros
======</t>
        </r>
      </text>
    </comment>
    <comment ref="N1584" authorId="0" shapeId="0" xr:uid="{0AA3E04A-A4C6-47DF-9385-9497B794F7C4}">
      <text>
        <r>
          <rPr>
            <sz val="11"/>
            <color rgb="FF000000"/>
            <rFont val="Aptos Narrow"/>
            <scheme val="minor"/>
          </rPr>
          <t>654 euros por año 
======</t>
        </r>
      </text>
    </comment>
    <comment ref="K1585" authorId="0" shapeId="0" xr:uid="{7E4854E8-41DB-4E0C-ADA0-D5BD332FEEA7}">
      <text>
        <r>
          <rPr>
            <sz val="11"/>
            <color rgb="FF000000"/>
            <rFont val="Aptos Narrow"/>
            <scheme val="minor"/>
          </rPr>
          <t>8.500 euros
======</t>
        </r>
      </text>
    </comment>
    <comment ref="N1585" authorId="0" shapeId="0" xr:uid="{BF7A08E5-B36D-44B0-8035-1E28319A7225}">
      <text>
        <r>
          <rPr>
            <sz val="11"/>
            <color rgb="FF000000"/>
            <rFont val="Aptos Narrow"/>
            <scheme val="minor"/>
          </rPr>
          <t>660 euros por año
======</t>
        </r>
      </text>
    </comment>
    <comment ref="K1586" authorId="0" shapeId="0" xr:uid="{FDD607F3-700C-44F9-8A94-BC203D7E6AD1}">
      <text>
        <r>
          <rPr>
            <sz val="11"/>
            <color rgb="FF000000"/>
            <rFont val="Aptos Narrow"/>
            <scheme val="minor"/>
          </rPr>
          <t>7.860 euros por año
======</t>
        </r>
      </text>
    </comment>
    <comment ref="N1586" authorId="0" shapeId="0" xr:uid="{A459F3C4-8C7D-4CBB-ABA8-83F044D1C3F1}">
      <text>
        <r>
          <rPr>
            <sz val="11"/>
            <color rgb="FF000000"/>
            <rFont val="Aptos Narrow"/>
            <scheme val="minor"/>
          </rPr>
          <t>640 euros por año
======</t>
        </r>
      </text>
    </comment>
    <comment ref="K1587" authorId="0" shapeId="0" xr:uid="{FB5FEE29-CB67-463D-BEE3-2735D1B27E15}">
      <text>
        <r>
          <rPr>
            <sz val="11"/>
            <color rgb="FF000000"/>
            <rFont val="Aptos Narrow"/>
            <scheme val="minor"/>
          </rPr>
          <t>10.850 euros por año
======</t>
        </r>
      </text>
    </comment>
    <comment ref="N1587" authorId="0" shapeId="0" xr:uid="{C6C1A0B9-25D9-4293-AA3E-02B1402F20FA}">
      <text>
        <r>
          <rPr>
            <sz val="11"/>
            <color rgb="FF000000"/>
            <rFont val="Aptos Narrow"/>
            <scheme val="minor"/>
          </rPr>
          <t>882 euros por año
======</t>
        </r>
      </text>
    </comment>
    <comment ref="K1588" authorId="0" shapeId="0" xr:uid="{DBEA7C02-8A94-4625-8CEC-91B8BFB50979}">
      <text>
        <r>
          <rPr>
            <sz val="11"/>
            <color rgb="FF000000"/>
            <rFont val="Aptos Narrow"/>
            <scheme val="minor"/>
          </rPr>
          <t>9.880 euros por persona
======</t>
        </r>
      </text>
    </comment>
    <comment ref="N1588" authorId="0" shapeId="0" xr:uid="{B514DD5F-AB42-4DE7-99F0-7A2B7AE46497}">
      <text>
        <r>
          <rPr>
            <sz val="11"/>
            <color rgb="FF000000"/>
            <rFont val="Aptos Narrow"/>
            <scheme val="minor"/>
          </rPr>
          <t>788 euros por año
======</t>
        </r>
      </text>
    </comment>
    <comment ref="K1589" authorId="0" shapeId="0" xr:uid="{210B9BEF-657E-4699-967D-6B8947E5B5B2}">
      <text>
        <r>
          <rPr>
            <sz val="11"/>
            <color rgb="FF000000"/>
            <rFont val="Aptos Narrow"/>
            <scheme val="minor"/>
          </rPr>
          <t>12.670 euros por año
======</t>
        </r>
      </text>
    </comment>
    <comment ref="N1589" authorId="0" shapeId="0" xr:uid="{C60E8928-0F99-48F2-BE23-51D24E538728}">
      <text>
        <r>
          <rPr>
            <sz val="11"/>
            <color rgb="FF000000"/>
            <rFont val="Aptos Narrow"/>
            <scheme val="minor"/>
          </rPr>
          <t>1.039 euros por año 
======</t>
        </r>
      </text>
    </comment>
    <comment ref="K1590" authorId="0" shapeId="0" xr:uid="{06BB8F60-1143-4B5F-A361-AB692D4F60F7}">
      <text>
        <r>
          <rPr>
            <sz val="11"/>
            <color rgb="FF000000"/>
            <rFont val="Aptos Narrow"/>
            <scheme val="minor"/>
          </rPr>
          <t>11.140 euros por año
======</t>
        </r>
      </text>
    </comment>
    <comment ref="N1590" authorId="0" shapeId="0" xr:uid="{E357ED40-F9D2-4DB6-AD84-B762FAB537CA}">
      <text>
        <r>
          <rPr>
            <sz val="11"/>
            <color rgb="FF000000"/>
            <rFont val="Aptos Narrow"/>
            <scheme val="minor"/>
          </rPr>
          <t>878 euros por año 
======</t>
        </r>
      </text>
    </comment>
    <comment ref="K1591" authorId="0" shapeId="0" xr:uid="{E2C6379E-50FB-4A31-BC5E-7403297B571A}">
      <text>
        <r>
          <rPr>
            <sz val="11"/>
            <color rgb="FF000000"/>
            <rFont val="Aptos Narrow"/>
            <scheme val="minor"/>
          </rPr>
          <t>6.815 euros por año
======</t>
        </r>
      </text>
    </comment>
    <comment ref="N1591" authorId="0" shapeId="0" xr:uid="{1FA6D7C6-9734-4ACD-AEED-5E9642BB955C}">
      <text>
        <r>
          <rPr>
            <sz val="11"/>
            <color rgb="FF000000"/>
            <rFont val="Aptos Narrow"/>
            <scheme val="minor"/>
          </rPr>
          <t>552 euros por año 
======</t>
        </r>
      </text>
    </comment>
    <comment ref="K1592" authorId="0" shapeId="0" xr:uid="{90C8AE88-42E6-4441-B67B-BE5EAEF61821}">
      <text>
        <r>
          <rPr>
            <sz val="11"/>
            <color rgb="FF000000"/>
            <rFont val="Aptos Narrow"/>
            <scheme val="minor"/>
          </rPr>
          <t>8.840 euros por año
======</t>
        </r>
      </text>
    </comment>
    <comment ref="N1592" authorId="0" shapeId="0" xr:uid="{6435EAF0-EC78-4201-90EA-E47A2D6A1C31}">
      <text>
        <r>
          <rPr>
            <sz val="11"/>
            <color rgb="FF000000"/>
            <rFont val="Aptos Narrow"/>
            <scheme val="minor"/>
          </rPr>
          <t>532 euros por año 
======</t>
        </r>
      </text>
    </comment>
    <comment ref="K1593" authorId="0" shapeId="0" xr:uid="{B4E90044-C74A-4D4F-AC04-41E5FA0AA84E}">
      <text>
        <r>
          <rPr>
            <sz val="11"/>
            <color rgb="FF000000"/>
            <rFont val="Aptos Narrow"/>
            <scheme val="minor"/>
          </rPr>
          <t>13.200 euros por año
======</t>
        </r>
      </text>
    </comment>
    <comment ref="N1593" authorId="0" shapeId="0" xr:uid="{B19F16FA-33ED-49B7-BF5B-07B9C1D1A21E}">
      <text>
        <r>
          <rPr>
            <sz val="11"/>
            <color rgb="FF000000"/>
            <rFont val="Aptos Narrow"/>
            <scheme val="minor"/>
          </rPr>
          <t>1.100 euros por año 
======</t>
        </r>
      </text>
    </comment>
    <comment ref="K1594" authorId="0" shapeId="0" xr:uid="{51E99436-40C8-4AEA-AD88-4C4EF5063E1B}">
      <text>
        <r>
          <rPr>
            <sz val="11"/>
            <color rgb="FF000000"/>
            <rFont val="Aptos Narrow"/>
            <scheme val="minor"/>
          </rPr>
          <t>14.560 euros por año
======</t>
        </r>
      </text>
    </comment>
    <comment ref="N1594" authorId="0" shapeId="0" xr:uid="{881A9617-727F-4A1A-8745-BD69A6953445}">
      <text>
        <r>
          <rPr>
            <sz val="11"/>
            <color rgb="FF000000"/>
            <rFont val="Aptos Narrow"/>
            <scheme val="minor"/>
          </rPr>
          <t>1.100 euros por año 
======</t>
        </r>
      </text>
    </comment>
    <comment ref="K1595" authorId="0" shapeId="0" xr:uid="{AF4CA0CE-8FEB-45EF-9019-CFD6D1A7AEE4}">
      <text>
        <r>
          <rPr>
            <sz val="11"/>
            <color rgb="FF000000"/>
            <rFont val="Aptos Narrow"/>
            <scheme val="minor"/>
          </rPr>
          <t>13.200 euros por año
======</t>
        </r>
      </text>
    </comment>
    <comment ref="N1595" authorId="0" shapeId="0" xr:uid="{BC425474-FA56-45B0-B858-B282D418FA30}">
      <text>
        <r>
          <rPr>
            <sz val="11"/>
            <color rgb="FF000000"/>
            <rFont val="Aptos Narrow"/>
            <scheme val="minor"/>
          </rPr>
          <t>1.100 euros por año 
======</t>
        </r>
      </text>
    </comment>
    <comment ref="K1596" authorId="0" shapeId="0" xr:uid="{4EF8CBCD-2925-4DE1-8708-ADB9EC7AEA3B}">
      <text>
        <r>
          <rPr>
            <sz val="11"/>
            <color rgb="FF000000"/>
            <rFont val="Aptos Narrow"/>
            <scheme val="minor"/>
          </rPr>
          <t>13.200 euros por año
======</t>
        </r>
      </text>
    </comment>
    <comment ref="N1596" authorId="0" shapeId="0" xr:uid="{45EFDA54-A7D3-4149-9B4F-DFB0F2276D25}">
      <text>
        <r>
          <rPr>
            <sz val="11"/>
            <color rgb="FF000000"/>
            <rFont val="Aptos Narrow"/>
            <scheme val="minor"/>
          </rPr>
          <t>1.100 euros por año 
======</t>
        </r>
      </text>
    </comment>
    <comment ref="K1597" authorId="0" shapeId="0" xr:uid="{7460BE30-4F72-410D-9F82-4E2D28231DF9}">
      <text>
        <r>
          <rPr>
            <sz val="11"/>
            <color rgb="FF000000"/>
            <rFont val="Aptos Narrow"/>
            <scheme val="minor"/>
          </rPr>
          <t>14.560 euros por año
======</t>
        </r>
      </text>
    </comment>
    <comment ref="N1597" authorId="0" shapeId="0" xr:uid="{D68B4630-F3A0-42E8-9B32-AE06B7F4CC5D}">
      <text>
        <r>
          <rPr>
            <sz val="11"/>
            <color rgb="FF000000"/>
            <rFont val="Aptos Narrow"/>
            <scheme val="minor"/>
          </rPr>
          <t>1.236 euros por año 
======</t>
        </r>
      </text>
    </comment>
    <comment ref="K1598" authorId="0" shapeId="0" xr:uid="{7F6C301B-5756-4E43-880B-C381EFCA7739}">
      <text>
        <r>
          <rPr>
            <sz val="11"/>
            <color rgb="FF000000"/>
            <rFont val="Aptos Narrow"/>
            <scheme val="minor"/>
          </rPr>
          <t>14.560 euros por año
======</t>
        </r>
      </text>
    </comment>
    <comment ref="N1598" authorId="0" shapeId="0" xr:uid="{80905804-8EE4-43A3-8B2B-811EBDA78CAC}">
      <text>
        <r>
          <rPr>
            <sz val="11"/>
            <color rgb="FF000000"/>
            <rFont val="Aptos Narrow"/>
            <scheme val="minor"/>
          </rPr>
          <t>1.351 euros por año 
======</t>
        </r>
      </text>
    </comment>
    <comment ref="K1599" authorId="0" shapeId="0" xr:uid="{E152AD1A-E54C-4ED9-8EFF-8F04F2BD95CF}">
      <text>
        <r>
          <rPr>
            <sz val="11"/>
            <color rgb="FF000000"/>
            <rFont val="Aptos Narrow"/>
            <scheme val="minor"/>
          </rPr>
          <t>8.750 euros
======</t>
        </r>
      </text>
    </comment>
    <comment ref="N1599" authorId="0" shapeId="0" xr:uid="{D8AD9C86-2CAC-47D6-8EA1-DB52E22077F6}">
      <text>
        <r>
          <rPr>
            <sz val="11"/>
            <color rgb="FF000000"/>
            <rFont val="Aptos Narrow"/>
            <scheme val="minor"/>
          </rPr>
          <t>655 euros por año 
======</t>
        </r>
      </text>
    </comment>
    <comment ref="K2020" authorId="0" shapeId="0" xr:uid="{8A12ACD9-AD32-4D76-AA48-CCDF4AB505A1}">
      <text>
        <r>
          <rPr>
            <sz val="11"/>
            <color rgb="FF000000"/>
            <rFont val="Aptos Narrow"/>
            <scheme val="minor"/>
          </rPr>
          <t>======
ID#AAAAXv9jrYk
    (2021-12-15 17:24:59)
£15,621 plus £1,500 placement year</t>
        </r>
      </text>
    </comment>
    <comment ref="K2046" authorId="0" shapeId="0" xr:uid="{E9391D60-A37D-4C88-88E1-DAB0547F6EAA}">
      <text>
        <r>
          <rPr>
            <sz val="11"/>
            <color rgb="FF000000"/>
            <rFont val="Aptos Narrow"/>
            <scheme val="minor"/>
          </rPr>
          <t>======
ID#AAAAXv9jrZg
    (2021-12-15 17:24:59)
£13,976 POR AÑO</t>
        </r>
      </text>
    </comment>
  </commentList>
</comments>
</file>

<file path=xl/sharedStrings.xml><?xml version="1.0" encoding="utf-8"?>
<sst xmlns="http://schemas.openxmlformats.org/spreadsheetml/2006/main" count="33745" uniqueCount="4008">
  <si>
    <t>País</t>
  </si>
  <si>
    <t>Universidad</t>
  </si>
  <si>
    <t>Programa</t>
  </si>
  <si>
    <t>Tipo</t>
  </si>
  <si>
    <t>Modalidad</t>
  </si>
  <si>
    <t>Área Principal</t>
  </si>
  <si>
    <t>Área Secundaria</t>
  </si>
  <si>
    <t>Duración</t>
  </si>
  <si>
    <t>Inicio</t>
  </si>
  <si>
    <t>Término</t>
  </si>
  <si>
    <t>Precio Total sin Beca</t>
  </si>
  <si>
    <t>Moneda</t>
  </si>
  <si>
    <t>% Beca</t>
  </si>
  <si>
    <t>Beca en moneda correspondiente</t>
  </si>
  <si>
    <t>Beca (mxn)</t>
  </si>
  <si>
    <t>Apoyo para boleto de avión (mxn)</t>
  </si>
  <si>
    <t>SGMM</t>
  </si>
  <si>
    <t>Restante por Pagar en moneda correspondiente</t>
  </si>
  <si>
    <t>Restante por Pagar (mxn)</t>
  </si>
  <si>
    <t>Manutención moneda correspondiente (promedio)</t>
  </si>
  <si>
    <t>Manutención (promedio, mxn)</t>
  </si>
  <si>
    <t>NOTAS / OBSERVACIONES</t>
  </si>
  <si>
    <t>LINKS</t>
  </si>
  <si>
    <t>Reino Unido</t>
  </si>
  <si>
    <t>Anglia Ruskin University</t>
  </si>
  <si>
    <t>Brand Management</t>
  </si>
  <si>
    <t>Maestría</t>
  </si>
  <si>
    <t>Presencial</t>
  </si>
  <si>
    <t>Marketing / Marketing Digital</t>
  </si>
  <si>
    <t>Administración</t>
  </si>
  <si>
    <t>12 Meses</t>
  </si>
  <si>
    <t>Septiembre</t>
  </si>
  <si>
    <t>Agosto</t>
  </si>
  <si>
    <t>GBP</t>
  </si>
  <si>
    <t>No</t>
  </si>
  <si>
    <t>El costo es X año. Inicio del programa en septiembre duración 12 meses e inicio en enero duración 16 meses</t>
  </si>
  <si>
    <t>Vacío</t>
  </si>
  <si>
    <t>Master of Business Administration (MBA)</t>
  </si>
  <si>
    <t>MBA</t>
  </si>
  <si>
    <t xml:space="preserve">SI </t>
  </si>
  <si>
    <t>Inicio del programa en septiembre duración 12 meses, inicio en mayo duración 16 meses</t>
  </si>
  <si>
    <t>Project Management</t>
  </si>
  <si>
    <t>Negocios Internacionales / Comercio Internacional</t>
  </si>
  <si>
    <t>El costo es X Año A partir de 2019/20 (part-time, por año) £ 6,850. Inicio del programa en septiembre full- time duración 12 meses , inicio en enero full-time duración 16 meses, inicio en septiembre part-time duración 28 meses, inicio en enero part-time duración 33 meses.</t>
  </si>
  <si>
    <t>Supply Chain Management</t>
  </si>
  <si>
    <t>Cadena de Suministro</t>
  </si>
  <si>
    <t>Ingeniería Industrial</t>
  </si>
  <si>
    <t>El costo es Xaño. Inicio del programa en enero y septiembre. Duración del curso: 12 meses o 24 meses con colocación.</t>
  </si>
  <si>
    <t>Construction Management</t>
  </si>
  <si>
    <t>Licenciatura</t>
  </si>
  <si>
    <t>Administración de la Construcción</t>
  </si>
  <si>
    <t>36 Meses</t>
  </si>
  <si>
    <t>Septiembre, Enero</t>
  </si>
  <si>
    <t>Agosto, Diciembre</t>
  </si>
  <si>
    <t>El costo es X año. A partir de 2019/20 (Part-time, por año) £ 6,850. Inicio del programa en septiembre full- time duración 12 meses , inicio en enero full-time duración 15 meses, inicio en septiembre part-time duración 28meses, inicio en enero part-time duración 33 meses.</t>
  </si>
  <si>
    <t>Construction Project Management</t>
  </si>
  <si>
    <t>Administración de Proyectos</t>
  </si>
  <si>
    <t>El costo es X año. A partir de 2019/20 (tiempo parcial, por año) £ 6,850 Inicio del programa en septiembre full- time duración 12 meses , inicio en enero full-time duración 15 meses, inicio en septiembre part-time duración 28meses, inicio en enero part-time duración 33 meses.</t>
  </si>
  <si>
    <t>Town Planning</t>
  </si>
  <si>
    <t>Agosto, diciembre</t>
  </si>
  <si>
    <t>El costo es X año. A partir de 2019/20 (tiempo parcial, por año) £ 6,850. Inicio del programa en septiembre full- time duración 12 meses , inicio en enero full-time duración 15 meses, inicio en septiembre part-time druación 28meses, inicio en enero part-time duración 33 meses.</t>
  </si>
  <si>
    <t>Fine Art</t>
  </si>
  <si>
    <t>Artes</t>
  </si>
  <si>
    <t>Historia del arte</t>
  </si>
  <si>
    <t>El costo es x año. A partir de 2019/20 (tiempo parcial, por año) £ 6,850. Duración: Full-time 12 meses, part-time 24 meses.</t>
  </si>
  <si>
    <t>Animal Behaviour: Applications for Conservation</t>
  </si>
  <si>
    <t>Zoología / Veterinaria</t>
  </si>
  <si>
    <t>Investigación</t>
  </si>
  <si>
    <t>El costo es X Año. A partir de 2019/20 (part-time, por año) £ 6,850. Inicio del programa en septiembre full- time duración 12 meses , inicio en enero full-time duración 15 meses, inicio en septiembre part-time duración 28 meses, inicio en enero part-time duración 33 meses.</t>
  </si>
  <si>
    <t>Applied Wildlife Conservation</t>
  </si>
  <si>
    <t>El costo es X año. A partir de 2019/20 (part-time, por año) £ 6,850. Inicio del programa en septiembre full- time duración 12 meses , inicio en enero full-time duracipon 15 meses, inicio en septiembre part-time druación 28 meses, inicio en enero part-time duración 33 meses</t>
  </si>
  <si>
    <t>International Business and Commercial Law</t>
  </si>
  <si>
    <t>Derecho Internacional</t>
  </si>
  <si>
    <t>Derecho</t>
  </si>
  <si>
    <t>El costo es X año. Inicio del programa en septiembre duración 12 meses, inicio en mayo duración 16 meses</t>
  </si>
  <si>
    <t>Intercultural Communication</t>
  </si>
  <si>
    <t>Comunicación</t>
  </si>
  <si>
    <t>Lenguas / Traducción</t>
  </si>
  <si>
    <t>El costo es X año. A partir de 2019/20 (tiempo parcial, por año)£ 6,550. Inicio del programa en septiembre full- time duración 12 meses , inicio en enero full-time duración 16 meses, inicio en septiembre part-time duración 24 meses, inicio en enero part-time duración 33 meses</t>
  </si>
  <si>
    <t>Computer Games Development (Art)</t>
  </si>
  <si>
    <t>Gaming / Diseño de Videojuegos</t>
  </si>
  <si>
    <t>El costo es X año. A partir de 2019/20 (part-time, por año) £ 6,850. Inicio del programa en septiembre full- time duración 12 meses , inicio en enero full-time duración 17 meses, inicio en septiembre part-time duración 24 meses, inicio en enero part-time duración 24 meses</t>
  </si>
  <si>
    <t>Film and Television Production</t>
  </si>
  <si>
    <t>Producción en medios / Video / Audio</t>
  </si>
  <si>
    <t>El costo es X año. A partir de 2019/20 (part-time, por año) £ 6,850. Inicio del programa en septiembre full- time duración 12 meses , inicio en junio full-time duración 17 meses, inicio en septiembre part-time duración 24 meses</t>
  </si>
  <si>
    <t>Criminology</t>
  </si>
  <si>
    <t>Criminología / Ciencias Forenses</t>
  </si>
  <si>
    <t>El costo es X año. A partir de 2019/20 (tiempo parcial, por año)£ 6,550. Inicio del programa en septiembre full- time duración 12 meses , inicio en enero full-time duración 15 meses, inicio en septiembre part-time duración 24 meses, inicio en enero part-timeduración 28 meses</t>
  </si>
  <si>
    <t>Forensic Science</t>
  </si>
  <si>
    <t>Septiembre, enero</t>
  </si>
  <si>
    <t>El costo es X año. A partir de 2019/20 (part-time, por año) £ 6,850. Inicio del programa en septiembre full- time duración 12 meses , inicio en enero full-time duración 16 meses, inicio en septiembre part-time duración 28 meses, inicio en enero part-time duración 33 meses</t>
  </si>
  <si>
    <t>Legal Practice (Top-up)</t>
  </si>
  <si>
    <t>Derecho Corporativo</t>
  </si>
  <si>
    <t>El costo es X año. Duración del curso full-time 7 meses, part-time 12 meses.</t>
  </si>
  <si>
    <t>Children's Book Illustration</t>
  </si>
  <si>
    <t>Ilustración</t>
  </si>
  <si>
    <t>Diseño</t>
  </si>
  <si>
    <t>18 Meses</t>
  </si>
  <si>
    <t>Marzo</t>
  </si>
  <si>
    <t>Costo Total del programa. Inicio del programa septiembre full-time duración 18 meses, part-time duración 30 meses</t>
  </si>
  <si>
    <t>Graphic Design and Typography</t>
  </si>
  <si>
    <t>El costo es X año. A partir de 2019/20 (part-time, por año) £ 6,850. Inicio del programa en septiembre full-time duración 12 meses, part-time duración 24 meses</t>
  </si>
  <si>
    <t>Illustration</t>
  </si>
  <si>
    <t>El costo es X año. A partir de 2019/20 (part-time, por año) £ 6,850. Inicio del programa septiembre full-time duración 12 meses, part-time duración 24 meses</t>
  </si>
  <si>
    <t>Printmaking</t>
  </si>
  <si>
    <t>Innovación / Transformación Digital</t>
  </si>
  <si>
    <t>El costo es X año. A partir de 2019/20 (part-time, por año) £ 6,850. Inicio del programa en septiembre full-time duración 12 meses, part-time duración 24 meses.</t>
  </si>
  <si>
    <t>Education with Early Childhood</t>
  </si>
  <si>
    <t>Educación / Pedagogía</t>
  </si>
  <si>
    <t>El costo es X año. A partir de 2019/20 (part-time, por año) £ 6,550. Inicio del programa septiembre duración 12 meses, inicio en enero duración 15 meses</t>
  </si>
  <si>
    <t>Education</t>
  </si>
  <si>
    <t>El Costo es X año. A partir de 2019/20 (part-time, por año) £ 6,550. Inicio del programa septiembre duración 12 meses, inicio en enero duración 15 meses. 2 años a tiempo parcial.</t>
  </si>
  <si>
    <t>Education with Leadership and Management (MBA)</t>
  </si>
  <si>
    <t>24 Meses</t>
  </si>
  <si>
    <t>El costo es de 4500 Libras Esterlinas por año (2 a 3 años de aprendizaje a distancia part-time)</t>
  </si>
  <si>
    <t>Accounting and Finance</t>
  </si>
  <si>
    <t>Finanzas / Contabilidad</t>
  </si>
  <si>
    <t>Impuestos / Fiscal</t>
  </si>
  <si>
    <t>El costo es X año. Inicio del programa en septiembre duración 12 meses o 24 meses con colocación, inicio en enero duración 15 meses</t>
  </si>
  <si>
    <t>Computer Science</t>
  </si>
  <si>
    <t>Ingeniería en Sistemas / Tecnologías de la Información</t>
  </si>
  <si>
    <t>Desarrollo web</t>
  </si>
  <si>
    <t>Agosto. diciembre</t>
  </si>
  <si>
    <t>El costo es X año. Inicio del programa en septiembre duración 12 meses, inicio en enero duración 15 meses.</t>
  </si>
  <si>
    <t>Information and Communication Technology (Conversion)</t>
  </si>
  <si>
    <t>El costo es X año. A partir de 2019/20 (part-time, por año) £ 6,850. Inicio del programa en septiembre full- time duración 12 meses , inicio en enero full-time duración 16 meses, inicio en septiembre part-time duración 28 meses, inicio en enero part-time duración 33 meses.</t>
  </si>
  <si>
    <t>Electronic and Electrical Engineering</t>
  </si>
  <si>
    <t>Ingeniería Eléctrica / Electrónica</t>
  </si>
  <si>
    <t>Ingeniería Eléctrica</t>
  </si>
  <si>
    <t>El costo es X año. Inicio del programa en septiembre duración 12 meses, inicio en enero duración 15 meses</t>
  </si>
  <si>
    <t>Engineering Management</t>
  </si>
  <si>
    <t>Mechanical Engineering</t>
  </si>
  <si>
    <t>Ingeniería Mecánica</t>
  </si>
  <si>
    <t>Ingeniería Mecánica / Mecatrónica</t>
  </si>
  <si>
    <t>Civil Engineering</t>
  </si>
  <si>
    <t>Ingeniería Civil</t>
  </si>
  <si>
    <t>Applied Linguistics and TESOL</t>
  </si>
  <si>
    <t>El costo es X año. A partir de 2019/20 (part-time, por año) £ 6,550. Inicio del programa en septiembre full-time duración 13 meses, part-time 24 meses, inicio en enero duración 16 meses.</t>
  </si>
  <si>
    <t>Creative Writing</t>
  </si>
  <si>
    <t>Literatura</t>
  </si>
  <si>
    <t>El costo es X año. A partir de 2019/20 (part-time, por año) £ 6,550. Inicio del programa septiembre full-time duración 12 meses, part-time hasta 3 años, inicio en enero full-time duración 15 meses, part-time hasta 3 años.</t>
  </si>
  <si>
    <t>English Literature</t>
  </si>
  <si>
    <t>Marketing</t>
  </si>
  <si>
    <t>El costo es X año. A partir de 2019/20 (part-time, por año) £ 6,550Inicio del programa en septiembre full-time duración 12 meses, inicio en enero full-time duración 15 meses, inicio en septiembre part-time duración 24 meses, inicio en enero part-time duración 28 meses.</t>
  </si>
  <si>
    <t>International Business</t>
  </si>
  <si>
    <t>El costo es X año. Inicio en septiembre, 12 meses o 24 meses con colocación. Inicio de enero solo disponible por 15 meses de curso.</t>
  </si>
  <si>
    <t>Psychology</t>
  </si>
  <si>
    <t>Psicología</t>
  </si>
  <si>
    <t>El costo es X año. Inicio del programa septiembre duración 12 meses, enero duración 15 meses.</t>
  </si>
  <si>
    <t>Consumer Psychology</t>
  </si>
  <si>
    <t>El costo es X año. A partir de 2019/20 (part-time, por año) £ 6,850. Inicio del programa en septiembre full- time duración 12 meses , inicio en enero full-time duración 12 meses, inicio en septiembre part-time duración 24 meses, inicio en enero part-time duración 24 meses.</t>
  </si>
  <si>
    <t>Clinical Child Psychology</t>
  </si>
  <si>
    <t>Foundations in Clinical Psychology</t>
  </si>
  <si>
    <t>Sociología</t>
  </si>
  <si>
    <t>El costo es X año. A partir de 2019/20 (part-time, por año) £ 6,850. Inicio en septiembre full-time duración 12 meses. Part-time duración 24 meses</t>
  </si>
  <si>
    <t>Applied Positive Psychology</t>
  </si>
  <si>
    <t>El costo es X año. A partir de 2019/20 (part-time, por año) £ 6,850. Inicio en septiembre full-time duración 12 meses, part-time duración 28 meses. Enero full-time duración 15 meses.</t>
  </si>
  <si>
    <t>Human Resource Management</t>
  </si>
  <si>
    <t>Capital Humano / Recursos Humanos</t>
  </si>
  <si>
    <t>El costo es X año.</t>
  </si>
  <si>
    <t>International Social Welfare and Social Policy</t>
  </si>
  <si>
    <t>Responsabilidad Social</t>
  </si>
  <si>
    <t>El costo es X año. A partir de 2019/20 (part-time, por año) £ 6,850. Inicio del programa septiembre full-time duración 13 meses, part-time duración 25 meses.</t>
  </si>
  <si>
    <t>International Relations</t>
  </si>
  <si>
    <t>Relaciones Internacionales</t>
  </si>
  <si>
    <t>El costo es X año. Inicio del programa en septiembre full- time duración 12 meses , inicio en enero full-time duración 16 meses, inicio en septiembre part-time duración 24 meses, inicio en enero part-time duración 32 meses</t>
  </si>
  <si>
    <t>History</t>
  </si>
  <si>
    <t>Historia</t>
  </si>
  <si>
    <t>El Costo es X año.</t>
  </si>
  <si>
    <t>Health Care Management (MBA)</t>
  </si>
  <si>
    <t>Medicina / Salud</t>
  </si>
  <si>
    <t>Enero</t>
  </si>
  <si>
    <t>Diciembre</t>
  </si>
  <si>
    <t>Estudiantes internacionales a partir de 2019/20 (tiempo parcial, por año) £ 7,850. Inicio del programa en enero full-time duración 12 meses, part-time duración 24 meses</t>
  </si>
  <si>
    <t>Public Health and Community</t>
  </si>
  <si>
    <t>El costo es X año. A partir de 2019/20 (Part-time, por año) £ 6,550. Inicio del programa en septiembre y enero.</t>
  </si>
  <si>
    <t>Music Therapy</t>
  </si>
  <si>
    <t>Música</t>
  </si>
  <si>
    <t>24 meses Full-Time.</t>
  </si>
  <si>
    <t>Global Public Health</t>
  </si>
  <si>
    <t>El costo es X año. A partir de 2019/20 (part-time, por año) £ 6,550Inicio del programa enero y septiembre. Duración hasta 2 años en tiempo parcial Fechas de inicio: septiembre (soloChelmsford), enero (solo Cambridge).</t>
  </si>
  <si>
    <t>Sociology</t>
  </si>
  <si>
    <t>El costo es X año. A partir de 2019/20 (part-time, por año) £ 6,550Inicio del programa en septiembre full-time duración 12 meses, inicio en enero full-time duración 12 meses, septiembre part-time duración 24 meses.</t>
  </si>
  <si>
    <t>Construction and Civil Engineering Management</t>
  </si>
  <si>
    <t>El costo es X año. A partir de 2019/20 (part-time, por año) £ 6,550Inicio del programa en septiembre full- time duración 12 meses , inicio en enero full-time duración 15 meses, inicio en septiembre part-time duración 24 meses, inicio en enero part-time duración 28 meses.</t>
  </si>
  <si>
    <t>Alemania</t>
  </si>
  <si>
    <t>ARDEN University</t>
  </si>
  <si>
    <t>BSc Accounting and Finance</t>
  </si>
  <si>
    <t>Febrero, Mayo, Septiembre, Noviembre</t>
  </si>
  <si>
    <t>EUR</t>
  </si>
  <si>
    <t>3 años de duración, deposito de 2,500 Euros, pago minimo antes de viajar 50% valor total programa</t>
  </si>
  <si>
    <t>https://arden.ac.uk/berlin/our-courses</t>
  </si>
  <si>
    <t>BA Healthcare Management</t>
  </si>
  <si>
    <t>BA (Hons) Business Management</t>
  </si>
  <si>
    <t>BA Business Management (Tourism)</t>
  </si>
  <si>
    <t>Turismo / Hotelería / Hospitalidad</t>
  </si>
  <si>
    <t>BA Business (Marketing)</t>
  </si>
  <si>
    <t>BA Business (Human Resource Management)</t>
  </si>
  <si>
    <t>Todos los meses</t>
  </si>
  <si>
    <t>Febrero, Junio, Septiembre, Noviembre</t>
  </si>
  <si>
    <t>Enero, Mayo , Agosto, Octubre</t>
  </si>
  <si>
    <t>BSc Computing (Hons)</t>
  </si>
  <si>
    <t>Enero, Marzo, Mayo, Agosto, Octubre</t>
  </si>
  <si>
    <t>Msc Data Analytics &amp; Marketing</t>
  </si>
  <si>
    <t>Privacidad de Datos / Manejo de la información</t>
  </si>
  <si>
    <t>1 año de duración, deposito de 2,500 Euros, pago minimo antes de viajar 50% valor total programa</t>
  </si>
  <si>
    <t>Msc Data Analytics and Information System Management</t>
  </si>
  <si>
    <t>Msc IT Security Management</t>
  </si>
  <si>
    <t>Seguridad Pública</t>
  </si>
  <si>
    <t>Msc Engineering Management</t>
  </si>
  <si>
    <t>​MSc Supply Chain Management and Logistics</t>
  </si>
  <si>
    <t xml:space="preserve">Logística </t>
  </si>
  <si>
    <t>​MSc Strategic and Human Resources Management</t>
  </si>
  <si>
    <t>MSc Strategic Digital Marketing</t>
  </si>
  <si>
    <t>Master of Public Health</t>
  </si>
  <si>
    <t>Gestión de Proyectos / Gestión Empresarial</t>
  </si>
  <si>
    <t>Msc Project Management</t>
  </si>
  <si>
    <t>Executive MBA</t>
  </si>
  <si>
    <t xml:space="preserve">Arden University Reino Unido </t>
  </si>
  <si>
    <t>MBA- Londres</t>
  </si>
  <si>
    <t>Aplicacion hasta el 31 de Julio, unica fecha de inicio Septiembre 2023, debe presentar IELTS UKVI</t>
  </si>
  <si>
    <t>https://arden.ac.uk/our-courses1</t>
  </si>
  <si>
    <t>MSc Project Management</t>
  </si>
  <si>
    <t>https://arden.ac.uk/our-courses2</t>
  </si>
  <si>
    <t>MSc Engineering Management</t>
  </si>
  <si>
    <t>https://arden.ac.uk/our-courses3</t>
  </si>
  <si>
    <t>MSc Supply Chain Management</t>
  </si>
  <si>
    <t>https://arden.ac.uk/our-courses4</t>
  </si>
  <si>
    <t>UG Business Top - UP</t>
  </si>
  <si>
    <t>12 meses</t>
  </si>
  <si>
    <t>https://arden.ac.uk/our-courses5</t>
  </si>
  <si>
    <t>MSc Accounting and Finance</t>
  </si>
  <si>
    <t>Online</t>
  </si>
  <si>
    <t>Enero, Abril, Julio, Octubre</t>
  </si>
  <si>
    <t>https://arden.ac.uk/our-courses6</t>
  </si>
  <si>
    <t>MSc Data Analytics and Project Management</t>
  </si>
  <si>
    <t>https://arden.ac.uk/our-courses7</t>
  </si>
  <si>
    <t>​MSc Global Health Management</t>
  </si>
  <si>
    <t>https://arden.ac.uk/our-courses8</t>
  </si>
  <si>
    <t>​MSc Project Management</t>
  </si>
  <si>
    <t>https://arden.ac.uk/our-courses9</t>
  </si>
  <si>
    <t>https://arden.ac.uk/our-courses10</t>
  </si>
  <si>
    <t>​MSc Business Transformation</t>
  </si>
  <si>
    <t>https://arden.ac.uk/our-courses11</t>
  </si>
  <si>
    <t>​MSc Engineering Management</t>
  </si>
  <si>
    <t>https://arden.ac.uk/our-courses12</t>
  </si>
  <si>
    <t>​MSc Strategic IT Management</t>
  </si>
  <si>
    <t>https://arden.ac.uk/our-courses13</t>
  </si>
  <si>
    <t>​MSc Data Analytics &amp; Enterprise Architecture Management</t>
  </si>
  <si>
    <t>https://arden.ac.uk/our-courses14</t>
  </si>
  <si>
    <t>​MSc Operations Management and Data Analytics</t>
  </si>
  <si>
    <t>https://arden.ac.uk/our-courses15</t>
  </si>
  <si>
    <t>MSc Enterprise Architecture Management</t>
  </si>
  <si>
    <t>https://arden.ac.uk/our-courses16</t>
  </si>
  <si>
    <t>​MSc IT Security Management</t>
  </si>
  <si>
    <t>https://arden.ac.uk/our-courses17</t>
  </si>
  <si>
    <t>​MA Visual Communication Design (Management)</t>
  </si>
  <si>
    <t>https://arden.ac.uk/our-courses18</t>
  </si>
  <si>
    <t>​Executive MBA (Data Analytics)</t>
  </si>
  <si>
    <t>https://arden.ac.uk/our-courses19</t>
  </si>
  <si>
    <t>https://arden.ac.uk/our-courses20</t>
  </si>
  <si>
    <t>​BA (Hons) Business (Tourism) (Top-Up)</t>
  </si>
  <si>
    <t>https://arden.ac.uk/our-courses21</t>
  </si>
  <si>
    <t>​BA (Hons) Business Management (Human Resource Management)</t>
  </si>
  <si>
    <t>https://arden.ac.uk/our-courses22</t>
  </si>
  <si>
    <t>​BA (Hons) Business Management (Marketing)</t>
  </si>
  <si>
    <t>https://arden.ac.uk/our-courses23</t>
  </si>
  <si>
    <t>BA (Hons) Business Management and Computing</t>
  </si>
  <si>
    <t>https://arden.ac.uk/our-courses24</t>
  </si>
  <si>
    <t>BA (Hons) Business Management and Law</t>
  </si>
  <si>
    <t>https://arden.ac.uk/our-courses25</t>
  </si>
  <si>
    <t>​BA (Hons) Human Resource Management and Psychology</t>
  </si>
  <si>
    <t>https://arden.ac.uk/our-courses26</t>
  </si>
  <si>
    <t>​BSc (Hons) Accounting and Finance</t>
  </si>
  <si>
    <t>https://arden.ac.uk/our-courses27</t>
  </si>
  <si>
    <t>​BSc (Hons) Health and Care Management (Top-Up)</t>
  </si>
  <si>
    <t>https://arden.ac.uk/our-courses28</t>
  </si>
  <si>
    <t>​BSc (Hons) Project Management</t>
  </si>
  <si>
    <t>https://arden.ac.uk/our-courses29</t>
  </si>
  <si>
    <t>​BSc (Hons) Supply Chain Management</t>
  </si>
  <si>
    <t>https://arden.ac.uk/our-courses30</t>
  </si>
  <si>
    <t>​BA (Hons) Business Management (Accounting &amp; Finance)</t>
  </si>
  <si>
    <t>https://arden.ac.uk/our-courses31</t>
  </si>
  <si>
    <t>​BA (Hons) Business Management (Tourism)</t>
  </si>
  <si>
    <t>https://arden.ac.uk/our-courses32</t>
  </si>
  <si>
    <t>​BA (Hons) Business (Top-Up)</t>
  </si>
  <si>
    <t>https://arden.ac.uk/our-courses33</t>
  </si>
  <si>
    <t>​BA (Hons) Business (Marketing) (Top-Up)</t>
  </si>
  <si>
    <t>https://arden.ac.uk/our-courses34</t>
  </si>
  <si>
    <t>Francia</t>
  </si>
  <si>
    <t>Audencia Business School</t>
  </si>
  <si>
    <t>Bachelor in Management</t>
  </si>
  <si>
    <t>https://bachelors.audencia.com/en/programme/bachelor-in-management/</t>
  </si>
  <si>
    <t>Bachelor in Management (Year 3)</t>
  </si>
  <si>
    <t xml:space="preserve">BBA in Big Data &amp; Management </t>
  </si>
  <si>
    <t xml:space="preserve">Big Data </t>
  </si>
  <si>
    <t>48 Meses</t>
  </si>
  <si>
    <t>https://bachelors.audencia.com/en/bba-big-data-management/bba-big-data-management/</t>
  </si>
  <si>
    <t>Master in Management (Grande École Programme)</t>
  </si>
  <si>
    <t>24/36 Meses</t>
  </si>
  <si>
    <t>https://master.audencia.com/en/master-in-management-msc-programmes/master-management-grande-ecole/</t>
  </si>
  <si>
    <t>MSc in Management-Engineering (Grande École Programme)</t>
  </si>
  <si>
    <t>https://master.audencia.com/en/programmes-english/master-management-engineering-grande-ecole/</t>
  </si>
  <si>
    <t>Master in European &amp; International Business Management (EIBM)</t>
  </si>
  <si>
    <t>15 Meses</t>
  </si>
  <si>
    <t>https://master.audencia.com/en/programmes-english/master-european-international-business-management-eibm/</t>
  </si>
  <si>
    <t>MSc in International Management</t>
  </si>
  <si>
    <t>12/24 Meses</t>
  </si>
  <si>
    <t>septiembre</t>
  </si>
  <si>
    <t>https://master.audencia.com/en/master-in-management-msc-programmes/msc-specialisations-in-management/master-international-management/</t>
  </si>
  <si>
    <t>MSc in Data Management for Finance</t>
  </si>
  <si>
    <t>https://master.audencia.com/en/master-in-management-msc-programmes/msc-specialisations-in-accounting-finance/msc-in-data-management-for-finance/</t>
  </si>
  <si>
    <t>MSc in Supply Chain &amp; Purchasing Management</t>
  </si>
  <si>
    <t>https://master.audencia.com/en/master-in-management-msc-programmes/msc-specialisations-in-business-society/master-supply-chain-purchasing-management/</t>
  </si>
  <si>
    <t xml:space="preserve">MSc &amp; MBA in Food &amp; Agribusiness Management </t>
  </si>
  <si>
    <t>Maestría/MBA</t>
  </si>
  <si>
    <t>Ingeniería en Alimentos</t>
  </si>
  <si>
    <t>https://master.audencia.com/en/master-in-management-msc-programmes/msc-specialisations-other/master-agribusiness-management/</t>
  </si>
  <si>
    <t>MSc in Financial Analysis &amp; Investment Management</t>
  </si>
  <si>
    <t>Gestión de Riesgos / Inversiones</t>
  </si>
  <si>
    <t>https://master.audencia.com/en/master-in-management-msc-programmes/msc-specialisations-in-accounting-finance/msc-financial-analysis-investment-management/</t>
  </si>
  <si>
    <t>MSc in Corporate Finance &amp; Investment Banking</t>
  </si>
  <si>
    <t>https://master.audencia.com/en/master-in-management-msc-programmes/msc-specialisations-in-accounting-finance/msc-corporate-finance-investment-banking/</t>
  </si>
  <si>
    <t>MSc in Financial Markets &amp; Sustainable Investments</t>
  </si>
  <si>
    <t>https://master.audencia.com/en/master-in-management-msc-programmes/msc-specialisations-in-accounting-finance/msc-financial-markets-sustainable-investments/</t>
  </si>
  <si>
    <t>MSc in Sustainability Performance &amp; Management Control</t>
  </si>
  <si>
    <t>https://master.audencia.com/en/master-in-management-msc-programmes/msc-specialisations-in-accounting-finance/msc-sustainability-performance-management-control/</t>
  </si>
  <si>
    <t>MSc in Entrepreneurship &amp; Innovation for Impact</t>
  </si>
  <si>
    <t>Emprendimiento</t>
  </si>
  <si>
    <t>https://master.audencia.com/en/master-in-management-msc-programmes/msc-specialisations-in-business-society/msc-entrepreneurship-innovation-for-impact/</t>
  </si>
  <si>
    <t>MSc in Management for Sustainable Business</t>
  </si>
  <si>
    <t>https://master.audencia.com/en/master-in-management-msc-programmes/msc-specialisations-in-business-society/msc-management-for-sustainable-business/</t>
  </si>
  <si>
    <t>MSc in Brand Strategy &amp; Product Management</t>
  </si>
  <si>
    <t>https://master.audencia.com/en/master-in-management-msc-programmes/msc-specialisations-in-marketing-sales/msc-brand-strategy-product-management/</t>
  </si>
  <si>
    <t>MSc in Digital Marketing</t>
  </si>
  <si>
    <t>https://master.audencia.com/en/master-in-management-msc-programmes/msc-specialisations-in-marketing-sales/msc-digital-marketing/</t>
  </si>
  <si>
    <t>MSc in Business Development &amp; Growth Hacking</t>
  </si>
  <si>
    <t>https://master.audencia.com/en/master-in-management-msc-programmes/msc-specialisations-in-marketing-sales/msc-business-development-growth-hacking/</t>
  </si>
  <si>
    <t>MSc in Data Science for Marketing</t>
  </si>
  <si>
    <t>https://master.audencia.com/en/master-in-management-msc-programmes/msc-specialisations-in-marketing-sales/msc-data-science-for-marketing/</t>
  </si>
  <si>
    <t>MSc in Public Policy &amp; International Cooperation</t>
  </si>
  <si>
    <t>24 Meses
24 Meses</t>
  </si>
  <si>
    <t>https://master.audencia.com/en/master-in-management-msc-programmes/msc-specialisations-in-management/msc-public-policy-international-cooperation/</t>
  </si>
  <si>
    <t>MSc in Digital Business &amp; Data Management</t>
  </si>
  <si>
    <t>https://master.audencia.com/en/master-in-management-msc-programmes/msc-specialisations-in-management/msc-digital-business-data-management/</t>
  </si>
  <si>
    <t>MSc in Human Resource Management &amp; People Development</t>
  </si>
  <si>
    <t>https://master.audencia.com/en/master-in-management-msc-programmes/msc-specialisations-in-management/msc-human-resource-management-people-development/</t>
  </si>
  <si>
    <t>MSc in Business Strategy &amp; Consulting</t>
  </si>
  <si>
    <t>https://master.audencia.com/en/master-in-management-msc-programmes/msc-specialisations-in-management/msc-business-strategy-consulting/</t>
  </si>
  <si>
    <t>MSc in Sustainable Luxury</t>
  </si>
  <si>
    <t>Medio Ambiente / Cambio Climático</t>
  </si>
  <si>
    <t>https://master.audencia.com/en/master-in-management-msc-programmes/msc-specialisations-other/msc-sustainable-luxury/</t>
  </si>
  <si>
    <t>MSc in Cultural &amp; Arts Management</t>
  </si>
  <si>
    <t>https://master.audencia.com/en/master-in-management-msc-programmes/msc-specialisations-other/msc-cultural-arts-management/</t>
  </si>
  <si>
    <t>International MBA</t>
  </si>
  <si>
    <t>https://mba-dba.audencia.com/en/mbas/international-mba/</t>
  </si>
  <si>
    <t>Executive Master Chief Value office</t>
  </si>
  <si>
    <t>Semipresencial</t>
  </si>
  <si>
    <t>Junio</t>
  </si>
  <si>
    <t>Part-time - 65% online + Paris (Francia)</t>
  </si>
  <si>
    <t>https://executive.audencia.com/en/programmes-in-english/chief-value-officer/</t>
  </si>
  <si>
    <t>DBA Paris</t>
  </si>
  <si>
    <t>Doctorado</t>
  </si>
  <si>
    <t>Mayo/Noviembre</t>
  </si>
  <si>
    <t>Agosto/Enero</t>
  </si>
  <si>
    <t>Part-time - Online + 2 weeks in Paris (Francia)</t>
  </si>
  <si>
    <t>https://faculte-recherche.audencia.com/en/dba/dba-paris/</t>
  </si>
  <si>
    <t xml:space="preserve">Estados Unidos </t>
  </si>
  <si>
    <t>Avila University</t>
  </si>
  <si>
    <t>B.S.B.A Accounting</t>
  </si>
  <si>
    <t>USD</t>
  </si>
  <si>
    <t xml:space="preserve">Si </t>
  </si>
  <si>
    <t>Costo por un año</t>
  </si>
  <si>
    <t>https://www.avila.edu/academics/college-of-professional-schools/school-of-business/undergraduate-majors-school-of-business/accounting-bsba/</t>
  </si>
  <si>
    <t>B. S. B. A Finance</t>
  </si>
  <si>
    <t>https://www.avila.edu/academics/college-of-professional-schools/school-of-business/undergraduate-majors-school-of-business/finance-bs-in-business-administration-undergraduate-majors-school-of-business/</t>
  </si>
  <si>
    <t>B. S. B. A Business Administration</t>
  </si>
  <si>
    <t>agosto</t>
  </si>
  <si>
    <t>https://www.avila.edu/program/business-administration-program/</t>
  </si>
  <si>
    <t>B. S. B. A Healthcare Administration</t>
  </si>
  <si>
    <t>https://www.avila.edu/academics/college-of-professional-schools/school-of-business/undergraduate-majors-school-of-business/healthcare-administration-bs-in-business-administration-undergraduate-majors-school-of-business/</t>
  </si>
  <si>
    <t>B. S. B. A International Business</t>
  </si>
  <si>
    <t>B. S. B. A Management</t>
  </si>
  <si>
    <t>https://www.avila.edu/academics/college-of-professional-schools/school-of-business/undergraduate-majors-school-of-business/management-bs-in-business-administration-undergraduate-majors-school-of-business/</t>
  </si>
  <si>
    <t>B. S. B. A Marketing</t>
  </si>
  <si>
    <t>https://www.avila.edu/academics/college-of-professional-schools/school-of-business/undergraduate-majors-school-of-business/marketing-bsba/</t>
  </si>
  <si>
    <t>B. S. B. A Supply Chain Management</t>
  </si>
  <si>
    <t>https://www.avila.edu/program/supply-chain-management-2/</t>
  </si>
  <si>
    <t>B. S. Chemistry Education</t>
  </si>
  <si>
    <t>Ingeniería Química</t>
  </si>
  <si>
    <t>https://catalog.avila.edu/preview_program.php?catoid=18&amp;poid=2224</t>
  </si>
  <si>
    <t>B. S. Educational Studies</t>
  </si>
  <si>
    <t>https://www.avila.edu/program/k-12-education-degree-2/</t>
  </si>
  <si>
    <t>B. S. Elementary Education</t>
  </si>
  <si>
    <t>https://www.avila.edu/program/elementary-education-degree/?preview=true&amp;_thumbnail_id=11640</t>
  </si>
  <si>
    <t>B. S. Middle School Education</t>
  </si>
  <si>
    <t>https://www.avila.edu/program/middle-school-education-degree/</t>
  </si>
  <si>
    <t>B. S. Physical Education</t>
  </si>
  <si>
    <t>B. S. English Education</t>
  </si>
  <si>
    <t>B. S. History Education</t>
  </si>
  <si>
    <t>https://www.avila.edu/academics/college-of-liberal-arts-social-sciences/school-of-humanities/department-of-history/history-degree-requirements/</t>
  </si>
  <si>
    <t>B. S. Biology Education</t>
  </si>
  <si>
    <t>Biología / Biotecnología</t>
  </si>
  <si>
    <t>B. S. Vocal Music Education</t>
  </si>
  <si>
    <t>B. S. Special Education</t>
  </si>
  <si>
    <t>https://www.avila.edu/program/education/special-educations/</t>
  </si>
  <si>
    <t>B. S. Wellness Studies</t>
  </si>
  <si>
    <t>https://www.avila.edu/program/wellness-studies-program/</t>
  </si>
  <si>
    <t>B. S. Computer Science*</t>
  </si>
  <si>
    <t>https://www.avila.edu/program/computer-science-management-program-on-campus/</t>
  </si>
  <si>
    <t>B. S. Cybersecurity*</t>
  </si>
  <si>
    <t>Ciberseguridad</t>
  </si>
  <si>
    <t>https://online.avila.edu/degrees/undergraduate/bachelor-cybersecurity/</t>
  </si>
  <si>
    <t>B. S. Radiologic Science*</t>
  </si>
  <si>
    <t>https://www.avila.edu/program/radiologic-science-2/</t>
  </si>
  <si>
    <t>B. S. Kinesiology*</t>
  </si>
  <si>
    <t>https://www.avila.edu/program/professional-health-science-program/kinesiology-2/</t>
  </si>
  <si>
    <t>B. S. Professional Health Science*</t>
  </si>
  <si>
    <t>https://www.avila.edu/program/professional-health-science-program/</t>
  </si>
  <si>
    <t>B. S. Nursing</t>
  </si>
  <si>
    <t>https://www.avila.edu/program/nursing-program-bsn/</t>
  </si>
  <si>
    <t>B.S. Nursing Pre-Licensure</t>
  </si>
  <si>
    <t>https://www.avila.edu/program/nursing-program/</t>
  </si>
  <si>
    <t>B. A. Communication</t>
  </si>
  <si>
    <t>https://www.avila.edu/academics/school-of-visual-and-communication-arts/</t>
  </si>
  <si>
    <t>B. A. Liberal Arts Studies</t>
  </si>
  <si>
    <t>https://www.avila.edu/program/liberal-arts-program/</t>
  </si>
  <si>
    <t>B. A. Psychology</t>
  </si>
  <si>
    <t>https://www.avila.edu/program/psychology-program/?preview=true&amp;_thumbnail_id=103065</t>
  </si>
  <si>
    <t>B. A. Criminology</t>
  </si>
  <si>
    <t>https://online.avila.edu/degrees/undergraduate/bachelor-criminology-justice-studies/</t>
  </si>
  <si>
    <t>B. A. Justice Studies</t>
  </si>
  <si>
    <t>B. S. W. Social Work</t>
  </si>
  <si>
    <t>https://www.avila.edu/program/social-work-program/</t>
  </si>
  <si>
    <t>M. B. A. Healthcare Administration</t>
  </si>
  <si>
    <t>Costo total respecto a la duración de la maestría</t>
  </si>
  <si>
    <t>https://arizona.avila.edu/academics/graduate/master-of-business-administration-in-healthcare-administration</t>
  </si>
  <si>
    <t>M. B. A. International Business</t>
  </si>
  <si>
    <t>https://online.avila.edu/degrees/business/mba/international-business/</t>
  </si>
  <si>
    <t>M. B. A. Management</t>
  </si>
  <si>
    <t>https://www.avila.edu/academics/college-of-professional-schools/school-of-business/mba-school-of-business/</t>
  </si>
  <si>
    <t>M. B. A. Marketing</t>
  </si>
  <si>
    <t>https://online.avila.edu/degrees/business/mba/marketing/</t>
  </si>
  <si>
    <t>M. B. A. Accounting</t>
  </si>
  <si>
    <t>https://online.avila.edu/degrees/business/mba/accounting/</t>
  </si>
  <si>
    <t>M. B. A. Project Management*</t>
  </si>
  <si>
    <t>https://online.avila.edu/degrees/business/mba/project-management/</t>
  </si>
  <si>
    <t>M. B. A. Healthcare Administration*</t>
  </si>
  <si>
    <t>M. S. Counseling Psychology</t>
  </si>
  <si>
    <t>https://www.avila.edu/academics/college-of-liberal-arts-social-sciences/school-of-psychology/department-of-psychology/master-of-science-in-counseling-psychology/</t>
  </si>
  <si>
    <t>M. S. Psychology</t>
  </si>
  <si>
    <t>https://www.avila.edu/program/psychology/psychology-m-s/</t>
  </si>
  <si>
    <t>M. S. Computer Science*</t>
  </si>
  <si>
    <t>https://catalog.avila.edu/preview_program.php?catoid=22&amp;poid=2942&amp;returnto=957</t>
  </si>
  <si>
    <t>M. S. Cybersecurity*</t>
  </si>
  <si>
    <t>https://www.avila.edu/program/cybersecurity-program-2/</t>
  </si>
  <si>
    <t>M. S. Artificial Intelligence*</t>
  </si>
  <si>
    <t>Inteligencia artificial</t>
  </si>
  <si>
    <t>https://arizona.avila.edu/academics/graduate/master-of-science-in-technology-management-artificial-intelligence</t>
  </si>
  <si>
    <t>M. S. Engineering Operations*</t>
  </si>
  <si>
    <t>https://www.avila.edu/engineering-operations/</t>
  </si>
  <si>
    <t>M. S. Data Science*</t>
  </si>
  <si>
    <t>https://www.avila.edu/data-science/</t>
  </si>
  <si>
    <t>M. S. Digital Marketing*</t>
  </si>
  <si>
    <t>https://www.avila.edu/digital-marketing/</t>
  </si>
  <si>
    <t>M. S. Kinesiology*</t>
  </si>
  <si>
    <t>https://www.avila.edu/academics/college-of-science-health/department-of-kinesiology/ms-in-kinesiology/</t>
  </si>
  <si>
    <t>M. S. Business Analytics*</t>
  </si>
  <si>
    <t>https://www.avila.edu/program/business-analytics-program/</t>
  </si>
  <si>
    <t>M. A. Management</t>
  </si>
  <si>
    <t>https://www.avila.edu/program/master-of-arts-in-management-program/</t>
  </si>
  <si>
    <t>M. A. Strategic Communication</t>
  </si>
  <si>
    <t>https://www.avila.edu/program/strategic-communications-m-a/</t>
  </si>
  <si>
    <t>M. A. Digital Marketing</t>
  </si>
  <si>
    <t>https://catalog.avila.edu/preview_program.php?catoid=23&amp;poid=3236&amp;returnto=1026</t>
  </si>
  <si>
    <t>M. A. Social Media Management</t>
  </si>
  <si>
    <t xml:space="preserve">M. A. M. Change Management </t>
  </si>
  <si>
    <t>https://online.avila.edu/degrees/business/masters/change-management/</t>
  </si>
  <si>
    <t>M. A. M. Marketing</t>
  </si>
  <si>
    <t xml:space="preserve">M. A. M. Workplace Instructional Design </t>
  </si>
  <si>
    <t>https://online.avila.edu/degrees/business/masters/workplace-instructional-design/</t>
  </si>
  <si>
    <t>España</t>
  </si>
  <si>
    <t>BSBI - Berlin School of Business and Innovation / Barcelona</t>
  </si>
  <si>
    <t>Global MBA</t>
  </si>
  <si>
    <t>Noviembre</t>
  </si>
  <si>
    <t>Se brinda en inglés y español. En caso de solicitar plan de pagos, la beca reduce al 30%, puedes hacer 3 pagos. El 1er pago del depósito al momento de firmar el contrato de estudiante, el 2do pago es en la semana de registro, es decir una semana antes de iniciar oficialmente el programa, y el 3er pago o liquidación 3 meses después de haber iniciado el programa.  
. Application Fee de 300 euros, a los cuales no se le aplica beca</t>
  </si>
  <si>
    <t>https://www.berlinsbi.com/courses</t>
  </si>
  <si>
    <t>MA in Logistics</t>
  </si>
  <si>
    <t>MA in Strategic Marketing</t>
  </si>
  <si>
    <t>MA in Finance and Investments</t>
  </si>
  <si>
    <t>Global MBA / English</t>
  </si>
  <si>
    <t>Octubre, Febrero</t>
  </si>
  <si>
    <t>Abril, Agosto</t>
  </si>
  <si>
    <t>Se puede cursar en inglés oportunidad de terminarla en el campus de Berlin, o en español, y se cursa en el campus de Barcelona</t>
  </si>
  <si>
    <t>https://www.berlinsbi.com/international-student-guide/living-in-barcelona-spain</t>
  </si>
  <si>
    <t>Global MBA  / Spanish</t>
  </si>
  <si>
    <t>BSBI - Berlin School of Business and Innovation / Berlin</t>
  </si>
  <si>
    <t>BSc (Hons) International Business &amp; Management</t>
  </si>
  <si>
    <t>Octubre</t>
  </si>
  <si>
    <t>La beca es de acuerdo a sus notas académicas.  Desde el 25% al 40% Bachelor. Reserva de 2000 euros se liquida después el programa. El costo es por año.</t>
  </si>
  <si>
    <t>BSc (Hons) International Business and Management - International route</t>
  </si>
  <si>
    <t>BSc (Hons) International Business and Management -Top Up</t>
  </si>
  <si>
    <t>BA (Hons) Tourism and Hospitality Management</t>
  </si>
  <si>
    <t>BA (Hons) Tourism and Hospitality Management International route</t>
  </si>
  <si>
    <t>BA (Hons) Tourism and Hospitality Management Top Up</t>
  </si>
  <si>
    <t>BSc (Hons) Computer Sciences and Digitisation</t>
  </si>
  <si>
    <t>Competencias digitales</t>
  </si>
  <si>
    <t>BSc (Hons) Computer Sciences and Digitisation - International route</t>
  </si>
  <si>
    <t>BSc (Hons) Computer Sciences and Digitisation - Top Up</t>
  </si>
  <si>
    <t>BSc in Psychology - Psychosocial Disciplines</t>
  </si>
  <si>
    <t>En caso de solicitar plan de pagos, la beca reduce al 30%, puedes hacer 3 pagos. El 1er pago del depósito al momento de firmar el contrato de estudiante, el 2do pago es en la semana de registro, es decir una semana antes de iniciar oficialmente el programa, y el 3er pago o liquidación 3 meses después de haber iniciado el programa.  
. Application Fee de 300 euros, a los cuales no se le aplica beca</t>
  </si>
  <si>
    <t>MSc Digital Marketing</t>
  </si>
  <si>
    <t>MSc Finance and Investment</t>
  </si>
  <si>
    <t>MA Tourism, Hospitality and Event Management</t>
  </si>
  <si>
    <t>Relaciones Públicas / Eventos</t>
  </si>
  <si>
    <t>MSc Data Analytics</t>
  </si>
  <si>
    <t>MSc Information Technology Management</t>
  </si>
  <si>
    <t>MSc in International Health Management</t>
  </si>
  <si>
    <t>MA in Energy Management</t>
  </si>
  <si>
    <t>Energías Renovables / Mercado Energético</t>
  </si>
  <si>
    <t>MSc in Engineering Management</t>
  </si>
  <si>
    <t>Agosto, Octubre</t>
  </si>
  <si>
    <t>Únicamente aplica el 30% de descuento cuando se paga en una sola excibición, de lo contrario se reducela beca</t>
  </si>
  <si>
    <t>MA in Innovation and Entrepreneurship (MAIE)</t>
  </si>
  <si>
    <t>Febrero, Mayo, Julio, Octubre</t>
  </si>
  <si>
    <t>Únicamente aplica el 30% de descuento cuando se paga en una sola exhicibición, de lo contrario se reducela beca</t>
  </si>
  <si>
    <t xml:space="preserve">Cuenta con validez Roehampton. En caso de solicitar plan de pagos, la beca reduce al 25% o menos en caso de solicitar plan de pagos. </t>
  </si>
  <si>
    <t>MSc Global Logistics and Supply Chain Management</t>
  </si>
  <si>
    <t>BSBI - Berlin School of Business and Innovation / Hamburgo</t>
  </si>
  <si>
    <t>MA Visual Communication</t>
  </si>
  <si>
    <t>MSc Global Human Resources Management</t>
  </si>
  <si>
    <t>BA (Hons) Graphic Design</t>
  </si>
  <si>
    <t>https://www.berlinsbi.com/international-student-guide/living-in-hamburg-germany/the-campus-in-hamburg-germany</t>
  </si>
  <si>
    <t>BA (Hons) Graphic Design Foundation (International Route)</t>
  </si>
  <si>
    <t>BA (Hons) Graphic Design Top Up</t>
  </si>
  <si>
    <t>BA (Hons) Illustration</t>
  </si>
  <si>
    <t>BA (Hons) Illustration Foundation (International Route)</t>
  </si>
  <si>
    <t>Animación</t>
  </si>
  <si>
    <t>Febrero, Mayo, Octubre</t>
  </si>
  <si>
    <t>BSBI - Berlin School of Business and Innovation / Paris</t>
  </si>
  <si>
    <t>MA Tourism, Hospitality and Event Management / Paris</t>
  </si>
  <si>
    <t xml:space="preserve">Global MBA </t>
  </si>
  <si>
    <t>En caso de solicitar plan de pagos, la beca reduce al 30%, puedes hacer 3 pagos. El 1er pago del depósito al momento de firmar el contrato de estudiante, el 2do pago es en la semana de registro, es decir una semana antes de iniciar oficialmente el programa, y el 3er pago o liquidación 3 meses después de haber iniciado el programa.  
. Application Fee de 300 euros, a los cuales no se le aplica beca"</t>
  </si>
  <si>
    <t>Cerem Global Business School</t>
  </si>
  <si>
    <t>MBA - Dirección y Administración de Empresas</t>
  </si>
  <si>
    <t>Febrero, abril, junio, septiembre, noviembre</t>
  </si>
  <si>
    <t>Añadir costo de la matricula de 200 euros. Puede solicitar esquema semipresencial con un costo adicional de 850 euros . Estancia una semana en Madrid (no aplica beca y no incluye viaticos, hospedaje ni avión). (Si se paga en fraccionado:  7% programas con titulo cerem - 5% programas doble titulación / Titulo oficial)</t>
  </si>
  <si>
    <t>https://www.cerem.es/academic-offer/mba-online/</t>
  </si>
  <si>
    <t>MBA - Dirección y Administración de Empresas (CEREM) + Máster de Formación Permanente en Dirección y Desarrollo Directivo (NEBRIJA)</t>
  </si>
  <si>
    <t xml:space="preserve">MBA - Dirección y Administración de Empresas (CEREM) + FALTANTE  CHIETI </t>
  </si>
  <si>
    <t>MBA + especialidad en Estrategia Digital en Marketing</t>
  </si>
  <si>
    <t>14 meses</t>
  </si>
  <si>
    <t>https://www.cerem.es/academic-offer/mba-con-especializacion-en-estrategia-digital-en-marketing/</t>
  </si>
  <si>
    <t>MBA + especialidad en Estrategia Digital en Marketing (CEREM) +  Máster de Formación Permanente en Dirección y Desarrollo Directivo (NEBRIJA)</t>
  </si>
  <si>
    <t>MBA + especialidad en Estrategia Digital en Marketing (CEREM) + MBA (Master in Business Administration) (CHIETI)</t>
  </si>
  <si>
    <t>MBA + especialidad en Gestión del Talento Humano y Liderazgo</t>
  </si>
  <si>
    <t>https://masters.cerem.es/mba-online</t>
  </si>
  <si>
    <t>MBA + especialidad en Gestión del Talento Humano y Liderazgo (CEREM) + Máster de Formación Permanente en Dirección y Desarrollo Directivo (NEBRIJA)</t>
  </si>
  <si>
    <t>MBA + especialidad en Gestión del Talento Humano y Liderazgo (CEREM) +  MBA (Master in Business Administration) (CHIETI)</t>
  </si>
  <si>
    <t>MBA + especialidad en Sostenibilidad Empresarial</t>
  </si>
  <si>
    <t>https://masters.cerem.es/master-en-sostenibilidad-empresarial-y-gestion-medioambiental</t>
  </si>
  <si>
    <t>MBA + especialidad en Sostenibilidad Empresarial + Máster de Formación Permanente en Dirección y Desarrollo Directivo (NEBRIJA)</t>
  </si>
  <si>
    <t>MBA + especialidad en Sostenibilidad Empresarial + MBA (Master in Business Administration) (CHIETI)</t>
  </si>
  <si>
    <t>MBA + especialidad en Transformación digital en los negocios</t>
  </si>
  <si>
    <t>https://masters.cerem.es/mba-online?int_fuente_origen=Motordebusqueda&amp;int_medio_origen=GoogleAds&amp;int_campana_origen=GoogleAds-MX&amp;tc_alt=115347&amp;n_okw=cerem_b__c_164321685811&amp;utm_term=cerem&amp;utm_campaign=Worker_Mexico&amp;utm_source=adwords&amp;utm_medium=ppc&amp;hsa_acc=1659384655&amp;hsa_cam=21002473130&amp;hsa_grp=164321685811&amp;hsa_ad=690164864143&amp;hsa_src=g&amp;hsa_tgt=kwd-41750723&amp;hsa_kw=cerem&amp;hsa_mt=b&amp;hsa_net=adwords&amp;hsa_ver=3&amp;gad_source=1&amp;_gl=1*71no3k*_up*MQ..*_gs*MQ..&amp;gclid=CjwKCAiA8Lu9BhA8EiwAag16b18SFVgBhjPdfwsX5UCnEYL8OoVNZL2-7uUNQg5L74bRtotYSQ9a1xoCVkMQAvD_BwE&amp;gbraid=0AAAAADkgqWm3JAPPR52mDgSKpFpDpkbMs</t>
  </si>
  <si>
    <t>MBA + especialidad en Transformación digital en los negocios (CEREM) + Máster de Formación Permanente en Dirección y Desarrollo Directivo (NEBRIJA)</t>
  </si>
  <si>
    <t>MBA + especialidad en Transformación digital en los negocios (CEREM) + MBA (Master in Business Administration) (CHIETI)</t>
  </si>
  <si>
    <t>MBA + especialidad en Finanzas Internacionales en Mercados Globales</t>
  </si>
  <si>
    <t>https://www.cerem.es/academic-offer/mba-con-especializacion-en-finanzas-internacionales-mercados/</t>
  </si>
  <si>
    <t>MBA + especialidad en Finanzas Internacionales en Mercados Globales (CEREM) + Máster de Formación Permanente en Dirección y Desarrollo Directivo (NEBRIJA)</t>
  </si>
  <si>
    <t>MBA + especialidad en Finanzas Internacionales en Mercados Globales (CEREM) + MBA (Master in Business Administration) (CHIETI)</t>
  </si>
  <si>
    <t>MBA + especialidad en Profesionalización de la Gestión Pública</t>
  </si>
  <si>
    <t>Ciencias Políticas</t>
  </si>
  <si>
    <t>https://www.cerem.es/academic-offer/mba-con-especializacion-en-profesionalizacion-de-la-gestion-publica/</t>
  </si>
  <si>
    <t>MBA + especialidad en Profesionalización de la Gestión Pública (CEREM) +  Máster de Formación Permanente en Dirección y Desarrollo Directivo (NEBRIJA)</t>
  </si>
  <si>
    <t>MBA + especialidad en Profesionalización de la Gestión Pública (CEREM) + MBA (Master in Business Administration) (CHIETI)</t>
  </si>
  <si>
    <t>MBA + especialidad en IA y Big Data en los negocios</t>
  </si>
  <si>
    <t>https://www.cerem.es/academic-offer/mba-con-especializacion-en-ia-y-big-data-en-los-negocios/</t>
  </si>
  <si>
    <t>MBA + especialidad en IA y Big Data en los negocios (CEREM) + Máster de Formación Permanente en Dirección y Desarrollo Directivo (NEBRIJA)</t>
  </si>
  <si>
    <t>MBA + especialidad en IA y Big Data en los negocios (CEREM) + MBA (Master in Business Administration) (CHIETI)</t>
  </si>
  <si>
    <t>MBA + especialidad en Gerencia de Servicios de Salud</t>
  </si>
  <si>
    <t>https://www.cerem.es/academic-offer/mba-con-especializacion-en-gerencia-de-servicios-de-salud/</t>
  </si>
  <si>
    <t>MBA + especialidad en Gerencia de Servicios de Salud (CEREM) + Máster de Formación Permanente en Dirección y Desarrollo Directivo (NEBRIJA)</t>
  </si>
  <si>
    <t>MBA + especialidad en Gerencia de Servicios de Salud (CEREM) + MBA (Master in Business Administration) (CHIETI)</t>
  </si>
  <si>
    <t>MBA + especialidad en Project Management</t>
  </si>
  <si>
    <t>https://www.cerem.es/academic-offer/mba-con-especializacion-en-project-management/</t>
  </si>
  <si>
    <t>MBA + especialidad en Project Management (CEREM) + Máster de Formación Permanente en Dirección y Desarrollo Directivo (NEBRIJA)</t>
  </si>
  <si>
    <t>MBA + especialidad en Project Management (CEREM) + MBA (Master in Business Administration) (CHIETI)</t>
  </si>
  <si>
    <t>MBA + especialidad en Proyectos de la Construcción</t>
  </si>
  <si>
    <t>https://www.cerem.es/academic-offer/mba-con-especializacion-en-proyectos-de-la-construccion/</t>
  </si>
  <si>
    <t>MBA + especialidad en Proyectos de la Construcción (CEREM) + Máster de Formación Permanente en Dirección y Desarrollo Directivo (NEBRIJA)</t>
  </si>
  <si>
    <t>MBA + especialidad en Proyectos de la Construcción (CEREM) + MBA (Master in Business Administration) (CHIETI)</t>
  </si>
  <si>
    <t>Master en Alta Dirección Internacional</t>
  </si>
  <si>
    <t>https://www.cerem.es/academic-offer/master-en-alta-direccion-internacional/</t>
  </si>
  <si>
    <t>Máster en Alta Dirección Internacional - MBA con especialización en Estrategia Digital en Marketing</t>
  </si>
  <si>
    <t>Máster en Alta Dirección Internacional - MBA con especialización en Gestión del Talento Humano y Liderazgo</t>
  </si>
  <si>
    <t>Máster en Alta Dirección Internacional - MBA con especialización en Sostenibilidad Empresarial</t>
  </si>
  <si>
    <t>Máster en Alta Dirección Internacional - MBA con especialización en Transformación digital en los negocios</t>
  </si>
  <si>
    <t>Máster en Alta Dirección Internacional - MBA con especialización en Finanzas Internacionales en Mercados Globales</t>
  </si>
  <si>
    <t>Máster en Alta Dirección Internacional - MBA con especialización en Profesionalización de la Gestión Pública</t>
  </si>
  <si>
    <t>Máster en Alta Dirección Internacional - MBA con especialización en IA y Big Data en los negocios</t>
  </si>
  <si>
    <t>Máster en Alta Dirección Internacional - MBA con especialización en Gerencia de Servicios de Salud</t>
  </si>
  <si>
    <t>Máster en Alta Dirección Internacional - MBA con especialización en Project Management</t>
  </si>
  <si>
    <t>Máster en Alta Dirección Internacional - MBA con especialización en Proyectos de la Construcción</t>
  </si>
  <si>
    <t>Master en Dirección Financiera</t>
  </si>
  <si>
    <t>https://www.cerem.es/academic-offer/master-en-direccion-financiera/</t>
  </si>
  <si>
    <t>Master en Dirección Financiera + Máster de Formación Permanente en Dirección de Contabilidad y Finanzas (NEBRIJA)</t>
  </si>
  <si>
    <t>Master en Dirección Financiera + Titulación oficial CHIETI</t>
  </si>
  <si>
    <t>Master en Project Management</t>
  </si>
  <si>
    <t>https://www.cerem.es/academic-offer/master-en-project-management/</t>
  </si>
  <si>
    <t>Master en Project Management (CEREM) + Máster de Formación Permanente en Project Management (NEBRIJA)</t>
  </si>
  <si>
    <t>Master en Project Management (CEREM) + Titulación oficial CHIETI</t>
  </si>
  <si>
    <t>Máster en Dirección de Logística y Suply Chain Management</t>
  </si>
  <si>
    <t>https://masters.cerem.es/master-en-direccion-de-logistica-y-supply-chain-management</t>
  </si>
  <si>
    <t>Máster en Dirección de Logística y Suply Chain Management (CEREM) + Máster de Formación Permanente en Direccion Logística y Supply Chain (Nebrija)</t>
  </si>
  <si>
    <t>Máster en Dirección de Logística y Suply Chain Management (CEREM) +Titulación oficial CHIETI</t>
  </si>
  <si>
    <t>Master en Dirección de Comercio Internacional</t>
  </si>
  <si>
    <t>https://masters.cerem.es/master-en-direccion-de-comercio-internacional</t>
  </si>
  <si>
    <t xml:space="preserve">Master en Dirección de Comercio Internacional (CEREM) + Máster de Formación Permanente en Dirección de Comercio Internacional (NEBRIJA) </t>
  </si>
  <si>
    <t>Master en Dirección de Comercio Internacional (CEREM) + Titulación oficial CHIETI</t>
  </si>
  <si>
    <t>Master en Dirección Comercial y Marketing</t>
  </si>
  <si>
    <t>https://masters.cerem.es/master-en-direccion-comercial-y-marketing</t>
  </si>
  <si>
    <t>Master en Dirección Comercial y Marketing (CEREM) + Máster de Formación Permanente en Marketing Operativo (NEBRIJA)</t>
  </si>
  <si>
    <t>Master en Dirección Comercial y Marketing (CEREM + Titulación oficial CHIETI)</t>
  </si>
  <si>
    <t>Master en Dirección de Marketing Digital y Comunicación</t>
  </si>
  <si>
    <t>https://masters.cerem.es/master-en-direccion-de-marketing-digital-y-comunicacion</t>
  </si>
  <si>
    <t>Master en Dirección de Marketing Digital y Comunicación (CEREM) + Máster de Formación Permanente en Marketing Digital para Empresas (NEBRIJA)</t>
  </si>
  <si>
    <t>Master en Dirección de Marketing Digital y Comunicación (CEREM) + Titulación oficial CHIETI</t>
  </si>
  <si>
    <t>Máster en Sostenibilidad Empresarial y Gestión Medioambiental</t>
  </si>
  <si>
    <t>Máster en Sostenibilidad Empresarial y Gestión Medioambiental (CEREM) + Máster de Formación Permanente en Gestión Integrada (NEBRIJA)</t>
  </si>
  <si>
    <t>Máster en Sostenibilidad Empresarial y Gestión Medioambiental (CEREM) + Titulación oficial CHIETI</t>
  </si>
  <si>
    <t>Master en Dirección de Recursos Humanos</t>
  </si>
  <si>
    <t>https://masters.cerem.es/master-en-direccion-de-recursos-humanos</t>
  </si>
  <si>
    <t>Master en Dirección de Recursos Humanos (CEREM) + Máster en Formación Permanente en Capacitación y Gestión de Talento (Nebrija)</t>
  </si>
  <si>
    <t>Master en Dirección de Recursos Humanos (CEREM) + Titulación oficial CHIETI</t>
  </si>
  <si>
    <t>Máster en IA y Big Data aplicada a los Negocios (CEREM)</t>
  </si>
  <si>
    <t>Máster en Customer Experience y Análisis de Datos (CEREM)</t>
  </si>
  <si>
    <t>https://www.cerem.es/academic-offer/master-en-direccion-comercial-y-marketing/</t>
  </si>
  <si>
    <t>Master en Cibercrimen y Seguridad de la Información (Titulación SIGLO 21)</t>
  </si>
  <si>
    <t>https://masters.cerem.es/master-en-cibercrimen-y-seguridad-de-la-informacion#:~:text=Este%20Master%20ofrece%20un%20programa,como%20SSL%2FTLS%20y%20SET.</t>
  </si>
  <si>
    <t xml:space="preserve">México </t>
  </si>
  <si>
    <t xml:space="preserve">Collective Academy </t>
  </si>
  <si>
    <t>Master in Business &amp; Technology</t>
  </si>
  <si>
    <t xml:space="preserve">MXN </t>
  </si>
  <si>
    <t xml:space="preserve">Lunes y Miércoles 7:30pm a 10pm
7:30 a 10:00 PM CST  |  5 sesiones en vivo, una por semana.
 </t>
  </si>
  <si>
    <t>Estados Unidos</t>
  </si>
  <si>
    <t>Concordia University Chicago (CUC)</t>
  </si>
  <si>
    <t>MA, Curriculum and Instruction</t>
  </si>
  <si>
    <t>Liderazgo</t>
  </si>
  <si>
    <t>Julio</t>
  </si>
  <si>
    <t>Los porcentajes pueden varias por promedio: 3.8 a 4 USA – 9 México = 20% Beca / 3.3 a 3.7 USA – 8.5 México = 10-15% Beca / 3 USA – 8 México = 5% Beca" (inicio del programa agosto termina junio, inicio enero termina diciembre)
Disponibles varias fechas de inicios durante el año. Revisar detalle en su página web.</t>
  </si>
  <si>
    <t>MA, Early Childhood Education</t>
  </si>
  <si>
    <t>MA, TESOL</t>
  </si>
  <si>
    <t>Cultura / Etnias</t>
  </si>
  <si>
    <t>MA, Educational Administration</t>
  </si>
  <si>
    <t>MS, Computer Science</t>
  </si>
  <si>
    <t>Core MBA</t>
  </si>
  <si>
    <t>MBA, Digital Marketing Specialization</t>
  </si>
  <si>
    <t>MBA, Finance Specialization</t>
  </si>
  <si>
    <t>MBA, Health Care Management Specialization</t>
  </si>
  <si>
    <t>MBA, Leadership and Change Management Specialization</t>
  </si>
  <si>
    <t>MBA, Accounting Specialization</t>
  </si>
  <si>
    <t>MBA, Chief School Business Official Specialization</t>
  </si>
  <si>
    <t>MBA, Entrepreneurship Specialization</t>
  </si>
  <si>
    <t>MBA, Not-for-Profit Management Specialization</t>
  </si>
  <si>
    <t>MBA, School Business Management Specialization</t>
  </si>
  <si>
    <t>MBA, Sports Management Specialization</t>
  </si>
  <si>
    <t>Deporte</t>
  </si>
  <si>
    <t>PhD, Leadership: Curriculum and Instruction</t>
  </si>
  <si>
    <t>PhD, Leadership: Early Childhood Education</t>
  </si>
  <si>
    <t>PhD, Leadership: Educational Leadership</t>
  </si>
  <si>
    <t>EADIC</t>
  </si>
  <si>
    <t>Máster en Diseño, Construcción y Explotación de Puertos, Costas y Obras Marítimas Especiales / UCAM</t>
  </si>
  <si>
    <t>Arquitectura</t>
  </si>
  <si>
    <t>Noviembre, Marzo y Julio</t>
  </si>
  <si>
    <t>Organizar proyectos, desde su diseño y planificación, pasando por el análisis de los medios materiales y mecánicos empleados, hasta la ejecución de la obra
Liderar obras de infraestructuras aplicando las legislaciones medioambientales y teniendo en cuenta los fenómenos del clima y del medio marino.
Poner en marcha obras de atraque, diques o terminales especializados</t>
  </si>
  <si>
    <t>http://bit.ly/eadic_com_mpuert</t>
  </si>
  <si>
    <t>Máster en Infraestructuras Ferroviarias / UDIMA</t>
  </si>
  <si>
    <t>Aportar los conocimientos para el diseño, ejecución y mantenimiento de líneas ferroviarias.
Capacitar en materia de infraestructura, influencia del diseño, tipología y parámetros básicos para el diseño de un material rodante
Desarrollar los conocimientos referentes a las distintas instalaciones necesarias para electrificar una línea ferroviaria,
Obtener los conocimientos en explotación ferroviaria y la normativa aplicable en seguridad ferroviaria y proteccion civil.</t>
  </si>
  <si>
    <t>http://bit.ly/eadic_com_miffcc</t>
  </si>
  <si>
    <t>Máster en Construcción, Mantenimiento y Explotación de Metros,Tranvías y Ferrocarriles Urbanos / UDIMA</t>
  </si>
  <si>
    <t>Familiarizarte con el escenario internacional, la normativa y los parámetros vigentes en materia de integración ambiental, diseño y supervisión de proyectos de infraestructuras ferroviarias.
Analizar el mantenimiento de los diferentes sistemas de señalización y telecomunicaciones
Planificar el diseño y montaje de vías.
Implementar los avances tecnológicos y el estudio de la aerodinámica</t>
  </si>
  <si>
    <t>http://bit.ly/eadic_com_mtranv</t>
  </si>
  <si>
    <t>Máster en Planificación, Construcción y Explotación de Infraestructuras Ambientalmente Sostenibles / UDIMA</t>
  </si>
  <si>
    <t>Liderar proyectos de construcción y diseño de infraestructuras para el transporte, como puertos, carreteras o ferrocarriles, siempre en base a los estándares de impacto medioambiental.
Supervisar procesos de reciclaje mediante la recogida y tratamiento de residuos.
Implementar la sostenibilidad en el transporte inteligente.</t>
  </si>
  <si>
    <t>http://bit.ly/eadic_com_masost</t>
  </si>
  <si>
    <t>Máster en Cálculo de Estructuras de Obras Civiles / UDIMA</t>
  </si>
  <si>
    <t xml:space="preserve">Adquirir criterios y altos conocimientos  y cálculo de estructuras en hormigón armado y acero estructural.
Adquirir los conocimientos necesarios para poder abordar el diseño y cálculo de las cimentaciones más usuales, sobre las que se erigen estructuras de Obra Civil.
Desarrollar habilidades de diseño y cálculo, proyectando estructuras de hormigón y acero mediante el manejo softwares especializados
Conocer profundamente las tipologías estructurales de los puentes y viaductos; aprendiendo a realizar el modelo de cálculo implícito en cada tipología,
</t>
  </si>
  <si>
    <t>http://bit.ly/eadic_com_mestru</t>
  </si>
  <si>
    <t>Máster en Cálculo de Estructuras de Obras Civiles / E-CAMPUS</t>
  </si>
  <si>
    <t>Máster en Geotecnia y Cimentaciones / UDIMA</t>
  </si>
  <si>
    <t>Planificar y diseñar infraestructuras de diferente naturaleza a partir de la implementación del software especializado.
Construir teniendo en cuenta los factores de resistencia sísmica de las cimentaciones.
Garantizar la estabilidad y perdurabilidad del proyecto y plantear soluciones en el mantenimiento</t>
  </si>
  <si>
    <t>http://bit.ly/eadic_com_mgeoci</t>
  </si>
  <si>
    <t>Máster en Geotecnia y Cimentaciones / E-CAMPUS</t>
  </si>
  <si>
    <t>Planificar y diseñar infraestructuras de diferente naturaleza a partir de la implementación del software especializado.
Construir teniendo en cuenta los factores de resistencia sísmica de las cimentaciones.
Garantizar la estabilidad y perdurabilidad del proyecto y plantear soluciones en el mantenimiento.</t>
  </si>
  <si>
    <t>Máster en Diseño, Cálculo y Reparación de Estructuras de Edificación / UCAM</t>
  </si>
  <si>
    <t>Geografía / Ciencias de la Tierra</t>
  </si>
  <si>
    <t>Implementar la metodología BIM y aplica los softwares más avanzado en materia de edificación.
Liderar proyectos de diagnóstico y detección de patologías para el mantenimiento de estructuras.
Aplicar tus conocimientos de ingeniería sísmica y de materiales.</t>
  </si>
  <si>
    <t>http://bit.ly/eadic_com_mested</t>
  </si>
  <si>
    <t>Máster en Patología, Rehabilitación de Estructuras y Eficiencia y Ahorro Energético en Edificación / UCAM</t>
  </si>
  <si>
    <t>Conocer los procesos patológicos de los edificios, las distintas técnicas para su Rehabilitación.
Garantizar la eficiencia energética de edificios en base a los estándares internacionales.
Organizar auditorías en materia de eficiencia energética en la rehabilitación de los edificios.</t>
  </si>
  <si>
    <t>http://bit.ly/eadic_com_mrehee</t>
  </si>
  <si>
    <t>Máster en Ingeniería de Materiales de Construcción / UCAM</t>
  </si>
  <si>
    <t>Dirigir proyectos de ingeniería y construcción.
Fabricar materiales de calidad sin perder de vista el medio ambiente.
Trabajar en I+D+i, y estudiar las nuevas aplicaciones en materia de biomateriales, nanomateriales y recursos eléctricos.</t>
  </si>
  <si>
    <t>http://bit.ly/eadic_com_mimcon</t>
  </si>
  <si>
    <t>Máster en Diseño, Construcción y Explotación de Obras Hidráulicas / UDIMA</t>
  </si>
  <si>
    <t>Obtener los conocimientos para dirigir proyectos de obras hidráulicas aplicando las nuevas metodologias del sector.
Conocer e identificar los principales aspectos de la hidráulica aplicada a la ingeniería sanitaria de Agua Potable (AP).
Realizar el modelamiento de redes sanitarias y de alcantarillado mediante el uso de software.
Dominar el marco legal que regula la modernización de regadíos.</t>
  </si>
  <si>
    <t>http://bit.ly/eadic_com_moohh</t>
  </si>
  <si>
    <t>Máster en Ingeniería del Agua: Tratamiento, Depuración y Gestión de Residuos / UDIMA</t>
  </si>
  <si>
    <t>Fijar los conocimientos fundamentales sobre el ciclo integral del agua, la hidrología y la hidráulica.
Desarrollar habilidades en el uso de la herramienta computacional EPANET, para diseño, calculo y análisis de sistemas de distribución
Familiarizarse con el uso de herramientas computacionales, como lo son los softwares SewerCAD y Hec-Ras.
Conocer y dominar las tecnologias BIM aplicadas a infraestructuras de agua.</t>
  </si>
  <si>
    <t>http://bit.ly/eadic_com_miagua</t>
  </si>
  <si>
    <t>Máster Internacional en Ingeniería y Gestión Ambiental / UDIMA</t>
  </si>
  <si>
    <t>Obtener los conocimientos necesarios para desarrollar sistemas de gestión ambiental de cualquier proyecto
Fortalecer los conocimientos científicos, técnicos y prácticos, relacionados con la normativa ambiental
Instruirse entorno a las herramientas tecnológicas que permiten realizar predicciones y simulaciones de parámetros ambientales
Formarse en el análisis y solución a la problemática ambiental, mediante la realización de evaluaciones ambientales.</t>
  </si>
  <si>
    <t>http://bit.ly/eadic_com_miambi</t>
  </si>
  <si>
    <t>Máster Internacional en BIM Management en Infraestructuras e Ingeniería Civil / UCAM</t>
  </si>
  <si>
    <t>Manejar de manera efectiva las herramientas BIM más utilizadas e innovadoras del mercado.
Adquirir los conocimientos fundamentales tanto teóricos, como prácticos de la Metodología BIM
Conocer como gestionar la información de un proyecto BIM durante su ciclo de vida.
Gestionar y coordina equipos de trabajo de manera colaborativa.</t>
  </si>
  <si>
    <t>http://bit.ly/eadic_com_mbimciplus</t>
  </si>
  <si>
    <t>Máster Internacional en BIM Management en Infraestructuras e Ingeniería Civil / E-CAMPUS</t>
  </si>
  <si>
    <t>Máster Internacional en BIM Management / UCAM</t>
  </si>
  <si>
    <t>Manejar de manera efectiva las herramientas BIM más utilizadas e innovadoras del mercado.
Adquirir los conocimientos fundamentales tanto teóricos, como prácticos de la Metodología BIM.
Conocer como gestionar la información de un proyecto BIM durante su ciclo de vida.
Gestionar y coordina equipos de trabajo de manera colaborativa.</t>
  </si>
  <si>
    <t>http://bit.ly/eadic_com_mbimmaplus</t>
  </si>
  <si>
    <t>Máster Internacional en BIM Management / E-CAMPUS</t>
  </si>
  <si>
    <t>Máster BIM en Diseño y Construcción de Vías, Carreteras y Autopistas / UCAM</t>
  </si>
  <si>
    <t>Comprender las áreas claves del planeamiento y diseño de una carretera, desarrollando los aspectos de un proyecto de infraestructura vial.
Profundizar en el área de la construcción de túneles mediante el conocimiento de las características generales y fases de ejecución.
Proporcionar al alumno los conocimientos y herramientas clave para el diseño y mejora de un pavimento, así como su ejecución.
Realizar acercamiento en diseño y modelado con Autodesk Civil 3D de obras lineales, mediante Modelos BIM.</t>
  </si>
  <si>
    <t>http://bit.ly/eadic_com_mbimcr</t>
  </si>
  <si>
    <t>Máster BIM en Diseño y Construcción de Vías, Carreteras y Autopistas / E-CAMPUS</t>
  </si>
  <si>
    <t>Máster en Diseño de Interiores y Gestión BIM de Proyectos de Arquitectura e Interiorismo / UCAM</t>
  </si>
  <si>
    <t>Profundizar en los diferentes movimientos y tendencias que influyen en proyectos de interiorismo
Conocer las herramientas fundamentales de Autodesk Revit Architecture bajo la metodología BIM.
Desarrollar los conceptos esenciales de interiorismo comercial mediante la puesta en práctica con software
Implementar herramientas, software y complementos para la realización de mediciones, presupuestos y gestión de costes BIM en proyectos.</t>
  </si>
  <si>
    <t>http://bit.ly/eadic_com_mbimdia</t>
  </si>
  <si>
    <t>Máster en Diseño de Interiores y Gestión BIM de Proyectos de Arquitectura e Interiorismo / E-CAMPUS</t>
  </si>
  <si>
    <t>Maestría BIM &amp; Data Management (optimización, automatización y gestión de datos BIM)</t>
  </si>
  <si>
    <t>Estructurar y desarrollar la información en proyectos BIM, desde el inicio del diseño hasta la revisión y seguimiento de la construcción, mediante el uso de plantillas, bibliotecas y otros recursos que garanticen un trabajo eficiente.
- Trabajar con formatos abiertos que permitan la interoperabilidad entre los distintos agentes del proyecto. Para ello, definiremos la estructura y las partes del formato IFC, a partir del análisis y la exploración de diferentes modelos BIM.
- Optimizar los procesos de trabajo en BIM a partir del uso de la programación visual. Esto permitirá gestionar una gran cantidad de información y asegurará la interoperabilidad del modelo con diferentes bases de datos externas.
- Desarrollar y gestionar la información BIM con Design Script y Python, para generar iteraciones y operaciones, a partir de códigos de programación, que nos permitirán trabajar, modificar y actualizar los datos de la construcción facilmente</t>
  </si>
  <si>
    <t>http://bit.ly/eadic_com_mbimda</t>
  </si>
  <si>
    <t>Máster Internacional BIM Management especializado en ejecución y gestión de contratos en fase de construcción</t>
  </si>
  <si>
    <t xml:space="preserve">Aprender a asegurar la calidad de los modelos BIM, utilizando diferentes herramientas de revisión y verificación que nos permitan trabajar en la estructura, el contenido y la consistencia de los datos generados.
- Conocer el flujo de trabajo que se realiza en el ámbito de la arquitectura y la construcción, incluyendo al cliente en todos los procesos del proyecto BIM.
- Controlar y manejar el entorno común de datos (CDE) a lo largo de todas las etapas del proyecto. Para ello, debemos establecer procesos de colaboración, gestión del entorno y aseguramiento de la seguridad de la información.
- Trabajar las competencias del perfil del Project Manager, y la relación directa que tienen sus funciones con el mejoramiento de la comunicación, la coordinación y la colaboración en los proyectos BIM.
</t>
  </si>
  <si>
    <t>http://bit.ly/eadic_com_mbimco</t>
  </si>
  <si>
    <t>International Master’s Degree in BIM Management for Infrastructures and Civil Engineering</t>
  </si>
  <si>
    <t>Understand the theory and practical basics of the BIM Methodology
Learn to manage the information of a BIM Project during its life-time.
Master the most frequently used BIM tools available and develop your skills to correctly create and manage Civil Works.                                                                                                                                                                                                                                                             Accurately design and model buildings and works that fit  therefore reducing the time needed during the design phase and minimizing mistakes that can come up during the BIM Project development.</t>
  </si>
  <si>
    <t>https://eadic.com/wp-content/uploads/folletos/mo_mbimcii_bim_management_for_civil_works.pdf</t>
  </si>
  <si>
    <t>International Master’s Degree in BIM Management</t>
  </si>
  <si>
    <t xml:space="preserve">Proficiently use the most frequently used and innovative BIM software available in the market.
- Learn how to manage the information of a BIM project during its life-time.
- Become knowledgeable at analyzing viability and opportunities when implementing BIM projects with economic success in your organization.
- Acquire knowledge on budgeting and measurement, focusing on their practical application on the field.
</t>
  </si>
  <si>
    <t>https://eadic.com/wp-content/uploads/folletos/mo_mbimmai_international_in_bim_management.pdf</t>
  </si>
  <si>
    <t xml:space="preserve">Máster BIM Management especializado en Proyectos Estructurales </t>
  </si>
  <si>
    <t>Coordinador BIM
Ingeniero calculista de edificaciones
Modelador BIM</t>
  </si>
  <si>
    <t>https://bit.ly/eadic_com_mbimst</t>
  </si>
  <si>
    <t>Máster en Financiación y Gestión de Infraestructuras / UDIMA</t>
  </si>
  <si>
    <t xml:space="preserve">Conocer el marco regulatorio que rige en Europa, así como en EE.UU y el sistema concesional que funciona en Latinoamérica..
Poner en práctica las herramientas de economía y finanzas que permitirán garantizar la rentabilidad de los proyectos.
Contribuir a aumentar la productividad y la competitividad de la empresa.
</t>
  </si>
  <si>
    <t>http://bit.ly/eadic_com_mfinge</t>
  </si>
  <si>
    <t>Máster MBA en Dirección de Empresas y Gerencia de Proyectos de Ingeniería y Construcción / UCAM</t>
  </si>
  <si>
    <t xml:space="preserve">Adquirir conocimientos prácticos de estrategias de liderazgo, logística, modelos de dirección y gestión de proyectos.
Comprender el área de Concesiones y PPP, observando los diversos modelos y la variación según las políticas de cada país.
Incorporar a la gestión empresarial, las técnicas de marketing y gestión comercial para alcanzar una posición competitiva.
Dotar de una visión global en proyectos de infraestructura, con formación técnica y conocimientos financieros.
</t>
  </si>
  <si>
    <t>http://bit.ly/eadic_com_mbadec</t>
  </si>
  <si>
    <t>Máster MBA en Dirección de Empresas y Gerencia de Proyectos de Ingeniería y Construcción / E-CAMPUS</t>
  </si>
  <si>
    <t>Máster MBA en Gestión de Empresas Agropecuarias y Dirección de Agronegocios / UDIMA</t>
  </si>
  <si>
    <t xml:space="preserve">Conocer la producción ganadera desde el punto económico y administrativo, para su comercialización a nivel nacional como internacional.
Analizar distintas herramientas tecnologías implementadas en la producción de productos y servicios agrarios.
Dotar de una visión global de un proyecto de infraestructura, con los indispensables conocimientos financieros.
Desarrollar competencias en dirección empresarial, a través de técnicas de análisis organizacional y manejo de recursos humanos.
</t>
  </si>
  <si>
    <t>http://bit.ly/eadic_com_mbagro</t>
  </si>
  <si>
    <t>Máster MBA en Minería, Dirección y Gestión de Empresas Mineras / UCAM</t>
  </si>
  <si>
    <t xml:space="preserve">Dirigir proyectos de ingeniería minera.
Liderar equipos de trabajo para el diseño de explotaciones mineras a cielo abierto y subterráneo.
Ser un profesional resolutivo, capaz de gestionar acciones empresariales en un marco competitivo de manera óptima.
</t>
  </si>
  <si>
    <t>http://bit.ly/eadic_com_mbamin</t>
  </si>
  <si>
    <t>Máster en Dirección de Proyectos Internacionales – PMI® / UDIMA</t>
  </si>
  <si>
    <t xml:space="preserve">Profundizar sobre la gestión de proyectos según el (PMI) ®, conociendo las herramientas y modelos de ejecución más importantes.
Obtener una visión general sobre la gestión eficaz de personas, procesos y técnicas prácticas más importantes.
Establecer habilidades de Dirección y Administración de Proyectos, conociendo las técnicas, metodologías, herramientas y modelos.
Formar en aspectos legales y en gestión de proyectos, mediante herramientas de planificación, control y monitoreo.
</t>
  </si>
  <si>
    <t>http://bit.ly/eadic_com_mdipro</t>
  </si>
  <si>
    <t>Máster en Logística y Transporte / UDIMA</t>
  </si>
  <si>
    <t xml:space="preserve">Poner en marcha procesos de gestión que permitan optimizar la cadena de suministros y el transporte de mercancías.
Desempeñar estrategias, dinámicas de negocio, y controlar los aspectos relacionados de contabilidad y finanzas.
Proporcionar asesoramiento a empresas, convirtiéndose en jefe de transporte o de almacén, e implementar los conocimientos de economía aplicada.
</t>
  </si>
  <si>
    <t>http://bit.ly/eadic_com_mtrlog</t>
  </si>
  <si>
    <t>Máster en Gestión Integrada de la Calidad, la Seguridad y el Medio Ambiente / UCAM</t>
  </si>
  <si>
    <t xml:space="preserve">Poner en marcha protocolos de evaluación de riesgos.
Liderar planes de gestión ambiental en la empresa: tratamiento de residuos, contaminación atmosférica, contaminación del suelo y de aguas.
Conocer las auditorías internas y certificaciones por organismos externos, gestionar las inconformidades y aplica acciones correctivas
</t>
  </si>
  <si>
    <t>http://bit.ly/eadic_com_mgicsm</t>
  </si>
  <si>
    <t>Máster Internacional en Seguridad y Salud en el Trabajo y Prevención de Riesgos / UCAM</t>
  </si>
  <si>
    <t xml:space="preserve">Ser especialista en técnicas de mejora de las condiciones de trabajo, el ámbito jurídico de la prevención y los estándares y normativas internacionales.
Aplicar técnicas de prevención específicas de cada país, y así, garantizar que tal legislación funciona, es eficaz y se ajusta a los parámetros de la OISS y la Agencia Europea de Seguridad y Salud.
Identificar los riesgos y evaluarlos para poner en marcha las medidas necesarias para garantizar seguridad y salud en los trabajadores.
</t>
  </si>
  <si>
    <t>http://bit.ly/eadic_com_msegst</t>
  </si>
  <si>
    <t>Máster en Metodologías Ágiles</t>
  </si>
  <si>
    <t>-</t>
  </si>
  <si>
    <t>https://eadic.com/wp-content/uploads/folletos/mo_mmagil_metodologias_agiles.pdf</t>
  </si>
  <si>
    <t>Máster en Gestión de Riesgos y Compliance</t>
  </si>
  <si>
    <t>https://eadic.com/wp-content/uploads/folletos/mo_mgesri_gestion_de_riesgos_y_compliance.pdf</t>
  </si>
  <si>
    <t>Máster en Petróleo y Gas: Prospección, Transformación y Gestión / UDIMA</t>
  </si>
  <si>
    <t xml:space="preserve">Conocer el entorno económico y el comercio internacional del sector.
Liderar proyectos de exploración y extracción, así como de evaluación de yacimientos.
Planificar el diseño de nuevas plantas atendiendo a las exigencias tecnológicas, la normativa internacional y la seguridad y medioambiente en la industria.
</t>
  </si>
  <si>
    <t>http://bit.ly/eadic_com_mpeyga</t>
  </si>
  <si>
    <t>Máster en Energías Renovables y Eficiencia Energética / UCAM</t>
  </si>
  <si>
    <t xml:space="preserve">Brindar herramientas necesarias para llevar a cabo, los diferentes procedimientos de gestión de la eficiencia energética
Orientar las habilidades necesarias para el aprovechamiento de las energías eólicas y solar, en proyectos, diseño y ejecución.
Conocer las fuentes de energía renovables alternas en el sector, como: energía hidráulica, geotérmica, biomasa e hidrógeno entre otras.
Obtener los conocimientos fundamentales del sistema de certificación LEED y Passivhaus para realizar procesos de consultoría.
</t>
  </si>
  <si>
    <t>http://bit.ly/eadic_com_meryee</t>
  </si>
  <si>
    <t>Máster en Energías Renovables y Eficiencia Energética / E-CAMPUS</t>
  </si>
  <si>
    <t>Máster en Minería: Planificación y Gestión de Minas y Operaciones Mineras / UDIMA</t>
  </si>
  <si>
    <t xml:space="preserve">Implementar el software aplicado y diseña proyectos mineros desde cero.
Emplear los procesos necesarios para mantener un desarrollo sostenible y respetuoso con el medio ambiente.
Conocer el negocio minero y las diferencias entre proyectos a cielo abierto y minas subterráneas, las características de los explosivos en minería y el transporte.
</t>
  </si>
  <si>
    <t>http://bit.ly/eadic_com_mopmin</t>
  </si>
  <si>
    <t>Máster en Marketing Digital / UCAM</t>
  </si>
  <si>
    <t xml:space="preserve">Controlar lo último en APPS y posicionamiento. Saca el máximo partido a tu página web
Conocer las diferentes partes involucradas en el departamento de marketing y gestiona equipos de manera eficaz
Reforzar tu presencia en redes sociales. Ofrece una imagen profesional para tu marca y lidera estrategias
</t>
  </si>
  <si>
    <t>http://bit.ly/eadic_com_mmadig</t>
  </si>
  <si>
    <t>Máster en Big Data y Business Intelligence / UCAM</t>
  </si>
  <si>
    <t>Inteligencia de Mercados</t>
  </si>
  <si>
    <t xml:space="preserve">Emplear las herramientas necesarias para gestionar y analizar grandes volúmenes de datos.
Ser capaz de aplicar tecnologías, protocolos y lenguajes para Internet, así como posibilidades de analítica web.
Optar a oportunidades profesionales dentro de un sector en constante expansión que demanda, cada vez más, perfiles técnicos actualizados y con conocimientos versátiles de las últimas herramientas del mercado.
</t>
  </si>
  <si>
    <t>http://bit.ly/eadic_com_mbigda</t>
  </si>
  <si>
    <t>Máster en Big Data y Business Intelligence / E-CAMPUS</t>
  </si>
  <si>
    <t>Máster en Seguridad de la Información y Continuidad de Negocio (Ciberseguridad) / UCAM</t>
  </si>
  <si>
    <t xml:space="preserve">Capacitar en auditorías de hacking ético y análisis forense desde un enfoque práctico, para evaluar la seguridad de una organización.
Identificar la necesidad de un plan de continuidad de negocio y los componentes del mismo.
Obtener los conocimientos fundamentales para la realización de auditorías, basados en la norma ISO/IEC 27001.
Conocer la operatividad de los controles de seguridad física, información, comunicaciones y nube, con base a las normativas.
</t>
  </si>
  <si>
    <t>http://bit.ly/eadic_com_msegin</t>
  </si>
  <si>
    <t>Máster en Seguridad de la Información y Continuidad de Negocio (Ciberseguridad) / E-CAMPUS</t>
  </si>
  <si>
    <t>Máster en Diseño y Construcción de Instalaciones y Plantas Industriales / UCAM</t>
  </si>
  <si>
    <t xml:space="preserve">Comprender cada una de las etapas del diseño de una planta industrial
Desarrollar estrategias y acciones para gestionar y coordinar las operaciones diarias requeridas para el diseño y construcción de plantas industriales, químicas y petroquímicas.
Familiarizarse con los conocimientos necesarios para diseñar tuberías en proyectos de plantas industriales.
Dotar de herramientas de diseño, medición y modelado de estructuras ( Revit Strcuture y Autodesk Structural Detailing Autodesk Inventor y Navisworks
</t>
  </si>
  <si>
    <t>http://bit.ly/eadic_com_mplain</t>
  </si>
  <si>
    <t>Máster en Electrónica Industrial, Automatización y Control / UDIMA</t>
  </si>
  <si>
    <t xml:space="preserve">Determinar las bases de un sistema de adquisición, supervisión y control de datos SCADA.
Conoce las bases funcionales de un autómata programable con el fin de lograr la integración con el sistema de automatización industrial.
Adquirir conocimientos generales de la comunicación industrial, como base para la infraestructura de una red.
Obtener conocimientos en robótica, conceptos fundamentales y tipos de robots.
</t>
  </si>
  <si>
    <t>http://bit.ly/eadic_com_melect</t>
  </si>
  <si>
    <t>Máster en Ingeniería Eléctrica Aplicada / UDIMA</t>
  </si>
  <si>
    <t xml:space="preserve">Ingeniería en Manufactura </t>
  </si>
  <si>
    <t xml:space="preserve">Conocer el mercado eléctrico, pon en marcha proceso de distribución y transporte de la energía.
Ser especialista en el uso de herramientas y materiales, programación del autómata y sistemas informáticos industriales.
Diseñar líneas eléctricas de alta tensión y de transporte de ferrocarriles.
</t>
  </si>
  <si>
    <t>http://bit.ly/eadic_com_meleca</t>
  </si>
  <si>
    <t>Máster en Gerencia e Ingeniería del Mantenimiento Industrial / UDIMA</t>
  </si>
  <si>
    <t xml:space="preserve">Modernizar la producción de tu empresa y sitúate a la vanguardia de los planes de calidad.
Formarte como un especialista conocedor de todo el proceso productivo y consigue organizar el mantenimiento.
Implementar nuevas prácticas que facilitan el proceso, como el Big Data, la robótica industrial y el empleo de drones.
</t>
  </si>
  <si>
    <t>http://bit.ly/eadic_com_mmaind</t>
  </si>
  <si>
    <t>Máster en Ingeniería Industrial</t>
  </si>
  <si>
    <t xml:space="preserve">Analista de procesos
Supervisor de producción
Jefe de planta
Jefe de logística
Adicionalmente, existe una amplia gama de puestos en los cuales los egresados del Máster en Ingeniería Industrial se pueden desempeñar; por ejemplo, director de proyectos, gerente de mantenimiento, auditor de calidad, jefe de seguridad industrial y muchos otros cargos afines
</t>
  </si>
  <si>
    <t>https://bit.ly/eadic_com_mingin</t>
  </si>
  <si>
    <t>Máster en Ingeniería Química</t>
  </si>
  <si>
    <t>https://bit.ly/eadic_com_minqui</t>
  </si>
  <si>
    <t>Máster en Ingeniería Mecánica especializado en Diseño, logística y Gerencia</t>
  </si>
  <si>
    <t>https://bit.ly/eadicom_minmec</t>
  </si>
  <si>
    <t>Máster en Ingeniería Biomédica</t>
  </si>
  <si>
    <t>https://bit.ly/eadicom_minbio</t>
  </si>
  <si>
    <t>Máster en Arquitectura Avanzada y Urbanismos Ambientalmente Sostenibles / UDIMA</t>
  </si>
  <si>
    <t>Urbanismo</t>
  </si>
  <si>
    <t xml:space="preserve">Dirigir proyectos de arquitectura y urbanismo
Obtener una base de conocimiento de sostenibilidad y sus implicaciones
Ser un profesional resolutivo capaz de gestionar acciones empresariales en un marco competitivo de manera optima
</t>
  </si>
  <si>
    <t>http://bit.ly/eadic_com_marurb</t>
  </si>
  <si>
    <t>Máster en Infraestructuras Urbanas Inteligentes y Urbanismo Sostenible: Smart Cities / UDIMA</t>
  </si>
  <si>
    <t xml:space="preserve">Poner en marcha proyectos de digitalización para la gestión administrativa y gobernabilidad de la ciudad. 
Aprender a sacar el mayor rendimiento posible a las edificaciones de nueva construcción con criterios de sostenibilidad.
Liderar planes de adaptación a los vehículos eléctricos.
</t>
  </si>
  <si>
    <t>http://bit.ly/eadic_com_msmart</t>
  </si>
  <si>
    <t xml:space="preserve">Francia </t>
  </si>
  <si>
    <t xml:space="preserve">École de Management Appliqué </t>
  </si>
  <si>
    <t>Bachelor in Management and Economics</t>
  </si>
  <si>
    <t>Economía</t>
  </si>
  <si>
    <t xml:space="preserve">Mayo, Septiembre </t>
  </si>
  <si>
    <t xml:space="preserve">Fee de aplicación 100 euros </t>
  </si>
  <si>
    <t>https://www.ema.education/bachelor-management-applique</t>
  </si>
  <si>
    <t>Bachelor in Management and Law</t>
  </si>
  <si>
    <t>Bachelor in Management and Cultural Management</t>
  </si>
  <si>
    <t>Master in Management and Finance</t>
  </si>
  <si>
    <t>Mayo, Septiembre</t>
  </si>
  <si>
    <t>https://www.ema.education/mastere-management-applique</t>
  </si>
  <si>
    <t>Master in Management and Corporate Law</t>
  </si>
  <si>
    <t>Master in Management and Arts Management</t>
  </si>
  <si>
    <t>Master of Business Administration</t>
  </si>
  <si>
    <t>Ph.D. in Economics</t>
  </si>
  <si>
    <t>Ph.D. in Corporate Law</t>
  </si>
  <si>
    <t>Doctor of Business
Administration (D.B.A.)</t>
  </si>
  <si>
    <t xml:space="preserve">EGADE - Tecnológico de Monterrey </t>
  </si>
  <si>
    <t>Maestría en Administración y Dirección de empresas en Línea</t>
  </si>
  <si>
    <t>21 meses</t>
  </si>
  <si>
    <t xml:space="preserve">Abril </t>
  </si>
  <si>
    <t xml:space="preserve">21 meses - Online- 20% - PREGUNTA POR BECAS ACADÉMICAS DE ACUERDO A APLICACIÓN </t>
  </si>
  <si>
    <t xml:space="preserve">https://egade.tec.mx/en/programs/egade-mba-online </t>
  </si>
  <si>
    <t>Maestría en Administración y Dirección de empresas tiempo parcial presencial</t>
  </si>
  <si>
    <t xml:space="preserve">18 meses </t>
  </si>
  <si>
    <t xml:space="preserve">18 meses - Presencial - Campus Santa Fe - 20% Beca </t>
  </si>
  <si>
    <t xml:space="preserve">https://maestriasydiplomados.tec.mx/posgrados/maestria-en-administracion-y-direccion-de-empresas-tiempo-parcial </t>
  </si>
  <si>
    <t xml:space="preserve">Master in Business Analytics </t>
  </si>
  <si>
    <t>https://digital.egade.tec.mx/hubfs/EGADE-Assets-Micrositios/Brochures-Posgrados/EGADE-atr-brochure-MBD_GRL_PP.pdf</t>
  </si>
  <si>
    <t>Maestría en Finanzas Online</t>
  </si>
  <si>
    <t xml:space="preserve">18 meses - Online  - 20% Beca </t>
  </si>
  <si>
    <t>https://digital.egade.tec.mx/hubfs/EGADE-Assets-Micrositios/Brochures-Posgrados/EGADE-atr-brochure-MAFO_GRL_PP.pdf</t>
  </si>
  <si>
    <t xml:space="preserve">Maestría en Finanzas Presencial </t>
  </si>
  <si>
    <t xml:space="preserve">18 meses- Presencial -Campus Santa Fe - 20% Beca </t>
  </si>
  <si>
    <t>Maestría en Gestión de Negocios - Online</t>
  </si>
  <si>
    <t xml:space="preserve">24 meses </t>
  </si>
  <si>
    <t xml:space="preserve">15 MAterias. Online- becas del 20% al 30% de acuerdo a promedio estudios profesionales </t>
  </si>
  <si>
    <t xml:space="preserve">https://maestriasydiplomados.tec.mx/posgrados/maestria-en-gestion-de-negocios-en-linea </t>
  </si>
  <si>
    <t xml:space="preserve">Maestría en Mercadotecnia Estratégica </t>
  </si>
  <si>
    <t xml:space="preserve">18 meses -presencial 2 días por semana 2 Online - Campus Santa Fe </t>
  </si>
  <si>
    <t xml:space="preserve">https://digital.egade.tec.mx/hubfs/EGADE-Assets-Micrositios/Brochures-Posgrados/EGADE-atr-brochure-MMT_GRL_PP.pdf </t>
  </si>
  <si>
    <t>Full Time MBA - Maestría en Administración y Dirección de empresas presencial</t>
  </si>
  <si>
    <t xml:space="preserve">12 meses </t>
  </si>
  <si>
    <t xml:space="preserve">Septiembre </t>
  </si>
  <si>
    <t xml:space="preserve">Acelerar su carrera en 1 año. Dirección de negocios , liderazgo y alineación de equipos con visión estratégica </t>
  </si>
  <si>
    <t xml:space="preserve">https://digital.egade.tec.mx/hubfs/EGADE-Assets-Micrositios/Brochures-Posgrados/EGADE-atr-brochure-FTMBA_GRL_PP.pdf </t>
  </si>
  <si>
    <t xml:space="preserve">EGOB- Tecnológico de Monterrey </t>
  </si>
  <si>
    <t xml:space="preserve">Maestría en Administración Pública  On line </t>
  </si>
  <si>
    <t>Administración Pública</t>
  </si>
  <si>
    <t xml:space="preserve">Becas por convocatorias académicicas del 20% al 30% </t>
  </si>
  <si>
    <t xml:space="preserve">https://egobiernoytp.tec.mx/sites/default/files/2023-10/Maestría%20Ejecutiva%20en%20Administración%20Pública%20-%20Plan%20de%20estudios.pdf </t>
  </si>
  <si>
    <t>ENAE International Business School</t>
  </si>
  <si>
    <t>Dirección de Agronegocios (oficial UPCT)</t>
  </si>
  <si>
    <t>10 Meses</t>
  </si>
  <si>
    <t>SI</t>
  </si>
  <si>
    <t>Master Universitario Dirección de Agronegocios | ENAE Business School</t>
  </si>
  <si>
    <t>Gestión de Riesgos en las Organizaciones (Oficial UMU)</t>
  </si>
  <si>
    <t>Máster en Gestión de Riesgos en las Organizaciones | ENAE Business School</t>
  </si>
  <si>
    <t>Logística y Dirección de Operaciones (oficial UMU)</t>
  </si>
  <si>
    <t>Máster Universitario en Logística y Direccion Operaciones | ENAE Business School</t>
  </si>
  <si>
    <t>International Trade (oficial UMU)</t>
  </si>
  <si>
    <t>University Master in International Trade | ENAE Business School</t>
  </si>
  <si>
    <t>Data Science for Business</t>
  </si>
  <si>
    <t>MASTER EN DATA SCIENCE BUSINESS | ENAE Business School</t>
  </si>
  <si>
    <t>Internacional en Finanzas y Fintech (PU)</t>
  </si>
  <si>
    <t>MASTER INTERNACIONAL EN FINANZAS Y FINTECH | ENAE Business School</t>
  </si>
  <si>
    <t>Dirección de Recursos Humanos y People Analytics (PU)</t>
  </si>
  <si>
    <t>MASTER EN DIRECCIÓN DE RECURSOS HUMANOS Y PEOPLE ANALYTICS | ENAE Business School</t>
  </si>
  <si>
    <t>Internacional en Marketing Digital (PU)</t>
  </si>
  <si>
    <t>MASTER INTERNACIONAL EN MARKETING DIGITAL | ENAE Business School</t>
  </si>
  <si>
    <t>Dirección de Empresas International MBA (PU)</t>
  </si>
  <si>
    <t>https://www.enae.es/master/university-master-international-trade?_adin=11551547647</t>
  </si>
  <si>
    <t>Escuela de Organización Industrial- EOI</t>
  </si>
  <si>
    <t>Master Energías Renovables y Mercado Energético (Sevilla)</t>
  </si>
  <si>
    <t>9 Meses</t>
  </si>
  <si>
    <t>Master Executive en Energías Renovables y Mercado Energético (Online)</t>
  </si>
  <si>
    <t>13 Meses</t>
  </si>
  <si>
    <t>Marzo, Octubre</t>
  </si>
  <si>
    <t>Marzo, Noviembre</t>
  </si>
  <si>
    <t>Master en Gestión Medioambiental y Sostenibilidad (Madrid)</t>
  </si>
  <si>
    <t>Gestión del Agua</t>
  </si>
  <si>
    <t>Máster Executive en Ingeniería y Gestión Medioambiental (online)</t>
  </si>
  <si>
    <t>Master en Gestión del Agua (Madrid)</t>
  </si>
  <si>
    <t>International Master in Sustainable Development and Corporate Responsibility (Madrid)</t>
  </si>
  <si>
    <t>Master Executive en Sostenibilidad ESG (Online)</t>
  </si>
  <si>
    <t>Máster Executive en Economía Circular (online)</t>
  </si>
  <si>
    <t>MBA Green &amp; Tech (Madrid)</t>
  </si>
  <si>
    <t>MBA Green &amp; Tech (Sevilla)</t>
  </si>
  <si>
    <t>EXECUTIVE MBA Green &amp; Tech (online)</t>
  </si>
  <si>
    <t>Julio, Diciembre</t>
  </si>
  <si>
    <t>Master Calidad y Reingenieria de Procesos (Online)</t>
  </si>
  <si>
    <t>Calidad</t>
  </si>
  <si>
    <t>6 Meses</t>
  </si>
  <si>
    <t>Master Big Data &amp; Business Analytics (Madrid)</t>
  </si>
  <si>
    <t>Big Data</t>
  </si>
  <si>
    <t>Abril, Octubre</t>
  </si>
  <si>
    <t>Máster Executive en Industria 4.0 (online)</t>
  </si>
  <si>
    <t>ESDEN Business School</t>
  </si>
  <si>
    <t>MBA Full Time en Dirección de Empresas de Moda</t>
  </si>
  <si>
    <t>Moda / Industria del lujo</t>
  </si>
  <si>
    <t>https://esden.es/the-fashion-bs/mba-direccion-empresas-moda/</t>
  </si>
  <si>
    <t>MBA Full Time con especializaciones* * MBA Full Time en Digital Business, MBA Full Time en Dirección de Comercio Internacional, MBA Full Time en Dirección de Hoteles, Turismo y Restauración y MBA Full Time en Project Management)</t>
  </si>
  <si>
    <t>https://esden.es/masters-mba/mba-especializado/</t>
  </si>
  <si>
    <t>Master en Digital Business</t>
  </si>
  <si>
    <t>Online + 2 semanas en Madrid</t>
  </si>
  <si>
    <t>Octubre, Enero, Marzo, Junio</t>
  </si>
  <si>
    <t>Las dos semanas presenciales en Madrid son en Julio</t>
  </si>
  <si>
    <t>https://esden.es/masters-mba/master-digital-business/</t>
  </si>
  <si>
    <t>https://esden.es/masters-mba/master-in-bussiness-administration/</t>
  </si>
  <si>
    <t>MBA Global</t>
  </si>
  <si>
    <t>MBA Master en Dirección de Empresas de Moda</t>
  </si>
  <si>
    <t>https://esden.es/the-fashion-bs/global-mba-direccion-empresas-moda-hybrid/</t>
  </si>
  <si>
    <t>Full Time MBA</t>
  </si>
  <si>
    <t>Master Dirección de Hoteles, Turismo y Restauración</t>
  </si>
  <si>
    <t>https://esden.es/masters-mba/master-en-direccion-de-hoteles/</t>
  </si>
  <si>
    <t>Master en Comunicación, Eventos y RRPP</t>
  </si>
  <si>
    <t>https://esden.es/masters-mba/master-en-direccion-de-eventos-comunicacion-y-relaciones-publicas/</t>
  </si>
  <si>
    <t>Master en e-Health - Gestión Digital de la Salud</t>
  </si>
  <si>
    <t>https://esden.es/masters-mba/master-ehealth/</t>
  </si>
  <si>
    <t>Master en Transformación Digital</t>
  </si>
  <si>
    <t>https://esden.es/masters-mba/master-en-transformacion-digital/</t>
  </si>
  <si>
    <t>Abril, Noviembre</t>
  </si>
  <si>
    <t>Las clases presenciales tendrán lugar los viernes de 17:30 a 20:30 y los sábados de 9:30 a 14:00</t>
  </si>
  <si>
    <t>https://esden.es/masters-mba/master-en-project-management/</t>
  </si>
  <si>
    <t>Las clases presenciales tendrán lugar los lunes y miércoles de 17:30 a 19:15 y de 19:30 a 21:15</t>
  </si>
  <si>
    <t>México</t>
  </si>
  <si>
    <t>EUDE BUSINESS SCHOOL</t>
  </si>
  <si>
    <t>MBA – Maestría en Administración y Dirección de Empresas (RVOE No. 20181415)</t>
  </si>
  <si>
    <t>La comisión va sobre el monto descontando beca</t>
  </si>
  <si>
    <t>https://www.universidadeude.mx/master/maestria-mba-online-en-administracion-y-direccion-de-empresas-online/</t>
  </si>
  <si>
    <t>Maestría en Marketing Digital (RVOE No. 20181414)</t>
  </si>
  <si>
    <t>Máster en Administración y Dirección de Empresas – MBA</t>
  </si>
  <si>
    <t>Marzo, Junio, Octubre</t>
  </si>
  <si>
    <t>Febrero, Mayo , Septiembre</t>
  </si>
  <si>
    <t>https://www.eude.es/master/master-en-administracion-y-direccion-de-empresas-mba/</t>
  </si>
  <si>
    <t>Master en Marketing Digital</t>
  </si>
  <si>
    <t>https://www.eude.es/master/master-en-marketing-digital/</t>
  </si>
  <si>
    <t>Master en Marketing y Dirección Comercial</t>
  </si>
  <si>
    <t>https://www.eude.es/master/master-en-marketing-y-direccion-comercial/</t>
  </si>
  <si>
    <t>Master en Comercio Internacional y Dirección Estratégica</t>
  </si>
  <si>
    <t>https://www.eude.es/master/master-en-comercio-internacional/</t>
  </si>
  <si>
    <t>Máster en Finanzas y Dirección Financiera</t>
  </si>
  <si>
    <t>https://www.eude.es/master/master-en-direccion-financiera-y-corporate-finance/</t>
  </si>
  <si>
    <t>Master en Recursos Humanos, Dirección y Gestión de Personas</t>
  </si>
  <si>
    <t>https://www.eude.es/master/master-en-direccion-de-recursos-humanos/</t>
  </si>
  <si>
    <t>https://www.eudedigital.com/oferta-formativa/master-en-marketing-digital-online/</t>
  </si>
  <si>
    <t>Master en Logística Internacional y Supply Chain Management</t>
  </si>
  <si>
    <t>https://www.eude.es/master/master-en-logistica-internacional-y-supply-chain-management/</t>
  </si>
  <si>
    <t>Máster en Gestión y Tecnología Ambiental</t>
  </si>
  <si>
    <t>https://www.eude.es/master/master-en-gestion-ambiental-calidad-y-auditoria-para-empresas/</t>
  </si>
  <si>
    <t>Master en Marketing Estratégico y Comunicación Digital</t>
  </si>
  <si>
    <t>https://www.eude.es/master/master-en-marketing-estrategico-y-comunicacion-digital</t>
  </si>
  <si>
    <t>Master en Customer Experience</t>
  </si>
  <si>
    <t>Publicidad</t>
  </si>
  <si>
    <t>https://www.eude.es/master/master-en-customer-experience-cx/</t>
  </si>
  <si>
    <t>Master en Digital Marketing Manager</t>
  </si>
  <si>
    <t>https://www.eude.es/master/master-en-digital-marketing-manager/</t>
  </si>
  <si>
    <t>Master en Publicidad Digital</t>
  </si>
  <si>
    <t>https://www.eude.es/master/master-en-publicidad-digital/</t>
  </si>
  <si>
    <t>MIB - Master en Internet Business</t>
  </si>
  <si>
    <t>https://www.eude.es/master/master-internet-business-mib/</t>
  </si>
  <si>
    <t>Master en Dirección de Empresas y Gestión de Proyectos</t>
  </si>
  <si>
    <t>https://www.eude.es/master/master-en-direccion-de-empresas-y-gestion-de-proyectos/</t>
  </si>
  <si>
    <t>Master en Dirección de Proyectos Ambientales y RSC</t>
  </si>
  <si>
    <t>https://www.eude.es/master/master-en-direccion-de-proyectos-ambientales-y-rsc/</t>
  </si>
  <si>
    <t>Master en Análisis de Riesgos y Dirección de Empresas</t>
  </si>
  <si>
    <t>https://www.eude.es/master/master-en-analisis-de-riesgos-y-direccion-de-empresas/</t>
  </si>
  <si>
    <t>Master en Big Data y Business Intelligence</t>
  </si>
  <si>
    <t>https://www.eude.es/master/master-en-big-data-y-business-intelligence/</t>
  </si>
  <si>
    <t>https://www.eude.es/master/master-en-transformacion-digital/</t>
  </si>
  <si>
    <t>Master en Diseño y Desarrollo Web</t>
  </si>
  <si>
    <t>Software</t>
  </si>
  <si>
    <t>https://www.eude.es/master/master-en-diseno-y-desarrollo-web/</t>
  </si>
  <si>
    <t>Licenciatura en Administración de Empresas</t>
  </si>
  <si>
    <t xml:space="preserve">Octubre </t>
  </si>
  <si>
    <t xml:space="preserve">Apoyo adicional de 150 euros </t>
  </si>
  <si>
    <t>https://www.universidadeude.mx/wp-content/uploads/sites/27/2019/07/licenciatura-adm-empresas.pdf</t>
  </si>
  <si>
    <t>Licenciatura en Mercadotecnia</t>
  </si>
  <si>
    <t>https://www.universidadeude.mx/wp-content/uploads/sites/27/2022/08/licenciatura-mkt.pdf</t>
  </si>
  <si>
    <t>European Open Business School EOBS</t>
  </si>
  <si>
    <t>Máster en Alta Dirección Empresarial. MBA</t>
  </si>
  <si>
    <t>Mayo,  julio y septiembre</t>
  </si>
  <si>
    <t>Mayo</t>
  </si>
  <si>
    <t>https://cld.bz/IKgDNxr</t>
  </si>
  <si>
    <t>Máster en Alta Dirección Empresarial. MBA + Experto</t>
  </si>
  <si>
    <t>15 meses</t>
  </si>
  <si>
    <t>Máster en Alta Dirección Empresarial. MBA + Experto + Study Tour</t>
  </si>
  <si>
    <t>Máster en Dirección y Gestión de Proyectos</t>
  </si>
  <si>
    <t>https://cld.bz/Ls53ICo</t>
  </si>
  <si>
    <t>Máster en Dirección y Gestión de Proyectos + Experto</t>
  </si>
  <si>
    <t>Máster en Dirección y Gestión de Proyectos + Experto + Study Tour</t>
  </si>
  <si>
    <t>Máster en Capital Humano y Dirección de Personas</t>
  </si>
  <si>
    <t>https://cld.bz/Wk5FS0r</t>
  </si>
  <si>
    <t>Máster en Capital Humano y Dirección de Personas +Experto</t>
  </si>
  <si>
    <t>Máster en Capital Humano y Dirección de Personas + Experto + Study Tour</t>
  </si>
  <si>
    <t xml:space="preserve">Máster en Capital Innovación Digital y Excelencia Empresarial </t>
  </si>
  <si>
    <t>https://cld.bz/t7yboG</t>
  </si>
  <si>
    <t>Máster en Capital Innovación Digital y Excelencia Empresarial + Experto</t>
  </si>
  <si>
    <t>Máster en Capital Innovación Digital y Excelencia Empresarial + Experto + Study Tour</t>
  </si>
  <si>
    <t>European Open Business School EOBS / UCAV</t>
  </si>
  <si>
    <t>Máster en Capital Humano y Dirección de Personas + Experto</t>
  </si>
  <si>
    <t>Foro Europeo Business School Navarra</t>
  </si>
  <si>
    <t>Doble Titulación MBA Online</t>
  </si>
  <si>
    <t>4 Meses</t>
  </si>
  <si>
    <t>Abril</t>
  </si>
  <si>
    <t>ERU</t>
  </si>
  <si>
    <t>MBA Inside / Doble Título UCAM</t>
  </si>
  <si>
    <t>Con Prácticas en Empresa remuneradas y de larga duración.</t>
  </si>
  <si>
    <t>Máster en Dirección y Desarrollo de Personas - MDP / Doble Título UCAM</t>
  </si>
  <si>
    <t>GISMA University</t>
  </si>
  <si>
    <t>BSc Data Science, AI, and Digital Business 180 ECTS</t>
  </si>
  <si>
    <t>Enero, Abril, Julio y Octubre</t>
  </si>
  <si>
    <t>Abril, Septiembre</t>
  </si>
  <si>
    <t>Se considera 5 meses de fondation sin costo adicional. El precio es por el programa completo, la beca aplica al programa completo. Todos los cursos se imparten en inglés. Programa de 7 semestres (programa básico) - IELTS 5.0. COSTO DISTINTO PARA UE. Si paga en una sola exhición, 35% de beca</t>
  </si>
  <si>
    <t>https://www.gisma.com/programmes/undergraduate</t>
  </si>
  <si>
    <t>BSc International Business Management 180 ECTS</t>
  </si>
  <si>
    <t>BSc Computer Science  180 ECTS</t>
  </si>
  <si>
    <t>BEng Software Engineering  180 ECTS</t>
  </si>
  <si>
    <t>BSc Business Management / Entrepreneurship  180 ECTS</t>
  </si>
  <si>
    <t>BSc Business Management / Finance  180 ECTS</t>
  </si>
  <si>
    <t>BSc Business Management / Marketing  180 ECTS</t>
  </si>
  <si>
    <t>BSc Business Management / Human Resources  180 ECTS</t>
  </si>
  <si>
    <t>BSc Business Management / Project Management  180 ECTS</t>
  </si>
  <si>
    <t>M Eng Computer Science 60 ECTS</t>
  </si>
  <si>
    <t xml:space="preserve">Maestría </t>
  </si>
  <si>
    <t>https://www.gisma.com/programmes/postgraduate</t>
  </si>
  <si>
    <t>M Eng Computer Science 90 ECTS</t>
  </si>
  <si>
    <t>M Eng Computer Science 120 ECTS</t>
  </si>
  <si>
    <t xml:space="preserve">24 Meses </t>
  </si>
  <si>
    <t>MSc Business Management / Cybersecurity 60 ECTS</t>
  </si>
  <si>
    <t>MSc Business Management / Cybersecurity 90 ECTS</t>
  </si>
  <si>
    <t>MSc Business Management / Cybersecurity 120 ECTS</t>
  </si>
  <si>
    <t>MSc Business Management / Finance 60 ECTS</t>
  </si>
  <si>
    <t>MSc Business Management / Finance 90 ECTS</t>
  </si>
  <si>
    <t>MSc Business Management / Finance 120 ECTS</t>
  </si>
  <si>
    <t>MSc Business Management / Project Management 60 ECTS</t>
  </si>
  <si>
    <t>MSc Business Management / Project Management 90 ECTS</t>
  </si>
  <si>
    <t>MSc Business Management / Project Management 120 ECTS</t>
  </si>
  <si>
    <t>MSc Business Management / Marketing 60 ECTS</t>
  </si>
  <si>
    <t>MSc Business Management / Marketing 90 ECTS</t>
  </si>
  <si>
    <t>MSc Business Management / Marketing 120 ECTS</t>
  </si>
  <si>
    <t>MSc Business Management / Human Resources 60 ECTS</t>
  </si>
  <si>
    <t>MSc Business Management / Human Resources 90 ECTS</t>
  </si>
  <si>
    <t>MSc Business Management / Human Resources 120 ECTS</t>
  </si>
  <si>
    <t>M.Sc. International Business Management 60 ECTS</t>
  </si>
  <si>
    <t>Diciembre, Marzo, Junio, Septiembre</t>
  </si>
  <si>
    <t>M.Sc. International Business Management 90 ECTS</t>
  </si>
  <si>
    <t>M.Sc. International Business Management 120 ECTS</t>
  </si>
  <si>
    <t>M.Sc. Data Science, AI &amp; Digital Business 60 ECTS</t>
  </si>
  <si>
    <t>M.Sc. Data Science, AI &amp; Digital Business 90 ECTS</t>
  </si>
  <si>
    <t>M.Sc. Data Science, AI &amp; Digital Business 120 ECTS</t>
  </si>
  <si>
    <t>M.Sc. Leadership for Digital Transformation 60 ECTS</t>
  </si>
  <si>
    <t>M.Sc. Leadership for Digital Transformation 90 ECTS</t>
  </si>
  <si>
    <t>M.Sc. Leadership for Digital Transformation 120 ECTS</t>
  </si>
  <si>
    <t xml:space="preserve">Malta </t>
  </si>
  <si>
    <t>GLOBAL BUSINESS STUDIES</t>
  </si>
  <si>
    <t>MBA in Marketing Management</t>
  </si>
  <si>
    <t>febrero, abril y octubre - junio octubre</t>
  </si>
  <si>
    <t>Duolingo es acpetado como certificación de inglés, con calificación de 85</t>
  </si>
  <si>
    <t>https://gbs.edu.mt/courses/masters-in-business-administration/</t>
  </si>
  <si>
    <t>MBA Management Consulting</t>
  </si>
  <si>
    <t xml:space="preserve">febrero, abril y octubre </t>
  </si>
  <si>
    <t>MBA Project Management</t>
  </si>
  <si>
    <t>MBA Entrepreneurship</t>
  </si>
  <si>
    <t>MBA in Global Investment Banking</t>
  </si>
  <si>
    <t>MA Marketing and Brand Management</t>
  </si>
  <si>
    <t>AED</t>
  </si>
  <si>
    <t>https://gbs.edu.mt/courses/ma-marketing-brand-management/</t>
  </si>
  <si>
    <t>MA Business and Management</t>
  </si>
  <si>
    <t>https://gbs.edu.mt/courses/ma-business-management/</t>
  </si>
  <si>
    <t xml:space="preserve">Dubai </t>
  </si>
  <si>
    <t>HND International in Business</t>
  </si>
  <si>
    <t xml:space="preserve">Diplomado </t>
  </si>
  <si>
    <t>marzo, junio, septiembre</t>
  </si>
  <si>
    <t>• CEFR level B2
• PTE Academic 51 overall
• Academic IELTS 5.5
• TOEFL Internet-based 46 overall
• Duolingo – 95 overall</t>
  </si>
  <si>
    <t>https://gbs.ac.ae/</t>
  </si>
  <si>
    <t>International Diploma in Business (Level 2)</t>
  </si>
  <si>
    <t>• CEFR level B1
• PTE Academic 40 overall
• Academic IELTS 4.5
• TOEFL Internet-based 35 overall
• Duolingo – 65 overall</t>
  </si>
  <si>
    <t>International Extended Diploma in Business (Level 3)</t>
  </si>
  <si>
    <t>HND in Healthcare Practices (Healthcare Management)</t>
  </si>
  <si>
    <t>Global investment banking analyst programme</t>
  </si>
  <si>
    <t xml:space="preserve">Curso Corto </t>
  </si>
  <si>
    <t>4 Semanas</t>
  </si>
  <si>
    <t>octubre, marzo, junio</t>
  </si>
  <si>
    <t>• CEFR level B2
• PTE Academic 51 overall
• Academic IELTS 5.5
• TOEFL Internet-based 65</t>
  </si>
  <si>
    <t>HND in Digital Technologies (Cyber Security)</t>
  </si>
  <si>
    <t>HND in Digital Technologies (Artifical Intelligence)</t>
  </si>
  <si>
    <t>HND in Construction Management</t>
  </si>
  <si>
    <t>International Extended Diploma in IT (Level 3)</t>
  </si>
  <si>
    <t>International Extended Diploma in Business</t>
  </si>
  <si>
    <t xml:space="preserve">HND International in Business </t>
  </si>
  <si>
    <t>• CEFR level B2
• PTE Academic 51 overall
• Academic IELTS 5.5
• TOEFL Internet-based 46 overall
. Duolingo – 95 overall</t>
  </si>
  <si>
    <t>Diploma in Education and Training (Level 5)</t>
  </si>
  <si>
    <t>Irlanda</t>
  </si>
  <si>
    <t>IBAT College Dublin</t>
  </si>
  <si>
    <t>Bachelor in Business Level 7</t>
  </si>
  <si>
    <t>Tuition fees son por año. Costo anual ya incluye SM por 1 año. Fecha de inicio anual cada Sept.</t>
  </si>
  <si>
    <t>https://www.ibat.ie/courses/business-degree-full-time-undergraduate-ireland.html</t>
  </si>
  <si>
    <t>Bachelor of Arts Honours in Business Level 8</t>
  </si>
  <si>
    <t>Tuition fees son por año. Seguro médico incluido por 1 año en costo total. Fechas de inicio en Sept y Feb</t>
  </si>
  <si>
    <t>https://www.ibat.ie/courses/degree-business-full-time-undergraduate-ireland.html</t>
  </si>
  <si>
    <t>MSc in Business Management</t>
  </si>
  <si>
    <t>Tuition Fees incluye seguro. Fechas de inicio en Sept y Feb</t>
  </si>
  <si>
    <t>https://www.ibat.ie/courses/msc-master-science-business-management.html</t>
  </si>
  <si>
    <t>MSc in Marketing</t>
  </si>
  <si>
    <t>https://www.ibat.ie/courses/msc-master-science-marketing.html</t>
  </si>
  <si>
    <t xml:space="preserve">IESE Business School - University of Navarra </t>
  </si>
  <si>
    <t xml:space="preserve">MiM. Master in Management </t>
  </si>
  <si>
    <t>11 Meses</t>
  </si>
  <si>
    <t>$ 449,460.70</t>
  </si>
  <si>
    <t>$449,460,70</t>
  </si>
  <si>
    <t xml:space="preserve">El monto de la beca depende del perfil, maximo tres años de experiencia. Tasa de aplicación de 150 euros y cobran 10mil euros como primer pago inicial </t>
  </si>
  <si>
    <t>https://www.iese.edu/es/master-in-management/</t>
  </si>
  <si>
    <t>Global Executive MBA</t>
  </si>
  <si>
    <t>16 Meses</t>
  </si>
  <si>
    <t xml:space="preserve">Marzo </t>
  </si>
  <si>
    <t>Programa impartido en inlgés Arriba de 30 años, 10 años de experiencia.</t>
  </si>
  <si>
    <t>https://www.iese.edu/global-executive-mba/format-editions/</t>
  </si>
  <si>
    <t>Program for Management Development</t>
  </si>
  <si>
    <t>Otros Cursos</t>
  </si>
  <si>
    <t xml:space="preserve">Programa impartido en inlgés </t>
  </si>
  <si>
    <t>https://www.iese.edu/executive-education/program-management-development/</t>
  </si>
  <si>
    <t>IMMUNE TECHNOLOGY INSTITUTE</t>
  </si>
  <si>
    <t>CEB (COMPUTER ENTREPRENEURSHIP BACHELOR)</t>
  </si>
  <si>
    <t>Si</t>
  </si>
  <si>
    <t>AVAILABLE ONLINE</t>
  </si>
  <si>
    <t>https://bit.ly/2Q6JW3x</t>
  </si>
  <si>
    <t xml:space="preserve">MÁSTER PRESENCIAL DATA SCIENCE E INTELIGENCIA ARTIFICIAL </t>
  </si>
  <si>
    <t>8 Meses</t>
  </si>
  <si>
    <t>https://bit.ly/3vU8j3K</t>
  </si>
  <si>
    <t>MÁSTER CIBERSEGURIDAD ONLINE</t>
  </si>
  <si>
    <t>https://bit.ly/3tXnTwg</t>
  </si>
  <si>
    <t>MÁSTER DATA SCIENCE ONLINE</t>
  </si>
  <si>
    <t>https://bit.ly/3Je63LL</t>
  </si>
  <si>
    <t>MÁSTER EN CLOUD COMPUTING</t>
  </si>
  <si>
    <t>https://bit.ly/43cB1Os</t>
  </si>
  <si>
    <t>BOOTCAMP DISEÑO UX/UI</t>
  </si>
  <si>
    <t>Bootcamp</t>
  </si>
  <si>
    <t>Febrero</t>
  </si>
  <si>
    <t>https://bit.ly/3vTaeWn</t>
  </si>
  <si>
    <t>BOOTCAMP DE DESARROLLO WEB</t>
  </si>
  <si>
    <t>https://bit.ly/2RJSMVy</t>
  </si>
  <si>
    <t>BOOTCAMP DE CLOUD &amp; DEVOPS</t>
  </si>
  <si>
    <t>CURSO CORTOS</t>
  </si>
  <si>
    <t>Curso Corto</t>
  </si>
  <si>
    <t>Variable</t>
  </si>
  <si>
    <t>https://bit.ly/2SCJTNP</t>
  </si>
  <si>
    <t>Instituto de Estudios Bursátiles</t>
  </si>
  <si>
    <t>Máster en Bolsa y Mercados Financieros</t>
  </si>
  <si>
    <t>Hay dos ediciones; una inicia en octubre y otra en abril de cada año</t>
  </si>
  <si>
    <r>
      <rPr>
        <u/>
        <sz val="11"/>
        <color rgb="FF1155CC"/>
        <rFont val="Calibri, sans-serif"/>
      </rPr>
      <t>https://www.ieb.es/estudios-ieb/masteres/master-en-bolsa-y-mercados-financieros/</t>
    </r>
  </si>
  <si>
    <t>Master in International Finance</t>
  </si>
  <si>
    <r>
      <rPr>
        <u/>
        <sz val="11"/>
        <color rgb="FF1155CC"/>
        <rFont val="Calibri, sans-serif"/>
      </rPr>
      <t>https://www.ieb.es/estudios-ieb/masteres/master-in-international-finance/</t>
    </r>
  </si>
  <si>
    <t>Máster en Corporate Finance y Banca de Inversión</t>
  </si>
  <si>
    <r>
      <rPr>
        <u/>
        <sz val="11"/>
        <color rgb="FF1155CC"/>
        <rFont val="Calibri, sans-serif"/>
      </rPr>
      <t>https://www.ieb.es/estudios-ieb/masteres/master-en-corporate-finance-y-banca-de-inversion/</t>
    </r>
  </si>
  <si>
    <t>MBA con Especialización en Finanzas</t>
  </si>
  <si>
    <r>
      <rPr>
        <u/>
        <sz val="11"/>
        <color rgb="FF1155CC"/>
        <rFont val="Calibri, sans-serif"/>
      </rPr>
      <t>MBA con especialización en Finanzas - IEB</t>
    </r>
  </si>
  <si>
    <t>Máster en Auditoría y Riesgos Financieros</t>
  </si>
  <si>
    <r>
      <rPr>
        <u/>
        <sz val="11"/>
        <color rgb="FF1155CC"/>
        <rFont val="Calibri, sans-serif"/>
      </rPr>
      <t>Máster en Auditoría y Riesgos Financieros - IEB</t>
    </r>
  </si>
  <si>
    <t>Máster de Acceso a la Abogacía y a la Procura</t>
  </si>
  <si>
    <t>SI ESTE MÁSTER SE CURSA CON UN PROGRAMA DE ESPECIALIZACIÓN JURÍDICO EL PRECIO ASCIENDE A 13.500 EUROS; LA ESTANCIA EN FORDHAM SON 4.200 EUROS</t>
  </si>
  <si>
    <r>
      <rPr>
        <u/>
        <sz val="11"/>
        <color rgb="FF1155CC"/>
        <rFont val="Calibri, sans-serif"/>
      </rPr>
      <t>Máster de Acceso a la Abogacía y a la Procura - IEB</t>
    </r>
  </si>
  <si>
    <t>Máster en Mercados Financieros y Gestión de Activos</t>
  </si>
  <si>
    <t>14 Meses</t>
  </si>
  <si>
    <t>LA ESTANCIA INTERNACIONAL (LONDRES) TIENE UN COSTE ADICIONAL DE 1.800 EUROS</t>
  </si>
  <si>
    <r>
      <rPr>
        <u/>
        <sz val="11"/>
        <color rgb="FF1155CC"/>
        <rFont val="Calibri, sans-serif"/>
      </rPr>
      <t>https://www.ieb.es/estudios-ieb/masteres/master-online-en-mercados-financieros-y-gestion-de-activos/</t>
    </r>
  </si>
  <si>
    <t>Máster en Finanzas Corporativas</t>
  </si>
  <si>
    <r>
      <rPr>
        <u/>
        <sz val="11"/>
        <color rgb="FF1155CC"/>
        <rFont val="Calibri, sans-serif"/>
      </rPr>
      <t>Máster Online en Finanzas Corporativas - IEB</t>
    </r>
  </si>
  <si>
    <t>Máster en Blockchain e Inversión en Activos Digitales</t>
  </si>
  <si>
    <r>
      <rPr>
        <u/>
        <sz val="11"/>
        <color rgb="FF1155CC"/>
        <rFont val="Calibri, sans-serif"/>
      </rPr>
      <t>Máster Online en Blockchain e Inversión en Activos Digitales - IEB</t>
    </r>
  </si>
  <si>
    <t>Máster Global MBA Online con Especialización en Finanzas</t>
  </si>
  <si>
    <r>
      <rPr>
        <u/>
        <sz val="11"/>
        <color rgb="FF1155CC"/>
        <rFont val="Calibri, sans-serif"/>
      </rPr>
      <t>Global MBA Online con especialización en Finanzas - IEB</t>
    </r>
  </si>
  <si>
    <t>Programa Directivo Agro-Commodities</t>
  </si>
  <si>
    <t>Curso</t>
  </si>
  <si>
    <t>Compras</t>
  </si>
  <si>
    <t>2 Meses</t>
  </si>
  <si>
    <r>
      <rPr>
        <u/>
        <sz val="11"/>
        <color rgb="FF1155CC"/>
        <rFont val="Calibri, sans-serif"/>
      </rPr>
      <t>Agro-Commodities - IEB</t>
    </r>
  </si>
  <si>
    <t>Programa Directivo Gestión Patrimonial Familiar</t>
  </si>
  <si>
    <t>Ciencias de la familia</t>
  </si>
  <si>
    <r>
      <rPr>
        <u/>
        <sz val="11"/>
        <color rgb="FF1155CC"/>
        <rFont val="Calibri, sans-serif"/>
      </rPr>
      <t>Gestión Patrimonial Familiar - Private Wealth Management - IEB</t>
    </r>
  </si>
  <si>
    <t>Programa Directivo Planificación Financiera (€FP)</t>
  </si>
  <si>
    <r>
      <rPr>
        <u/>
        <sz val="11"/>
        <color rgb="FF1155CC"/>
        <rFont val="Calibri, sans-serif"/>
      </rPr>
      <t>Planificación Financiera. €FP - IEB</t>
    </r>
  </si>
  <si>
    <t>Programa de Especialización de Asesoramiento Financiero (EFA)</t>
  </si>
  <si>
    <t>EL PRECIO DEL EXAMEN NO ESTÁ INCLUIDO EN EL COSTE DEL PROGRAMA Y ASCIENDE A 125 EUROS</t>
  </si>
  <si>
    <r>
      <rPr>
        <u/>
        <sz val="11"/>
        <color rgb="FF1155CC"/>
        <rFont val="Calibri, sans-serif"/>
      </rPr>
      <t>Asesoramiento Financiero. EFA - IEB</t>
    </r>
  </si>
  <si>
    <t>Programa de Especialización de Business Analytics e IA para Finanzas</t>
  </si>
  <si>
    <t>3 Meses</t>
  </si>
  <si>
    <r>
      <rPr>
        <u/>
        <sz val="11"/>
        <color rgb="FF1155CC"/>
        <rFont val="Calibri, sans-serif"/>
      </rPr>
      <t>Business Analytics e IA para Finanzas - IEB</t>
    </r>
  </si>
  <si>
    <t>Programa de Especialización Debt Advisory: Alternativas de Financiación</t>
  </si>
  <si>
    <r>
      <rPr>
        <u/>
        <sz val="11"/>
        <color rgb="FF1155CC"/>
        <rFont val="Calibri, sans-serif"/>
      </rPr>
      <t>https://www.ieb.es/executive-education/programas-especializacion/debt-advisory-alternativas-de-financiacion/</t>
    </r>
  </si>
  <si>
    <t>Programa de Especialización de Derecho Regulatorio de Seguros</t>
  </si>
  <si>
    <t>5 Meses</t>
  </si>
  <si>
    <r>
      <rPr>
        <u/>
        <sz val="11"/>
        <color rgb="FF1155CC"/>
        <rFont val="Calibri, sans-serif"/>
      </rPr>
      <t>Derecho Regulatorio de Seguros - IEB</t>
    </r>
  </si>
  <si>
    <t>Programa de Especialización de Seguros y Gestión de Riesgos</t>
  </si>
  <si>
    <r>
      <rPr>
        <u/>
        <sz val="11"/>
        <color rgb="FF1155CC"/>
        <rFont val="Calibri, sans-serif"/>
      </rPr>
      <t>Seguros y Gestión de Riesgos - IEB</t>
    </r>
  </si>
  <si>
    <t>Programa de Especialización de Derecho de la Competencia Europeo y Español</t>
  </si>
  <si>
    <t>EXISTE LA POSIBILIDAD DE INSCRIBIRSE EN MÓDULOS Y SEMINARIOS INDIVIDUALES</t>
  </si>
  <si>
    <r>
      <rPr>
        <u/>
        <sz val="11"/>
        <color rgb="FF1155CC"/>
        <rFont val="Calibri, sans-serif"/>
      </rPr>
      <t>Derecho de la Competencia Europeo y Español - IEB</t>
    </r>
  </si>
  <si>
    <t>Programa de Especialización de Energías Renovables: Inversión y Financiación</t>
  </si>
  <si>
    <t>Hay dos ediciones; una en octubre y otra en febrero de cada año</t>
  </si>
  <si>
    <r>
      <rPr>
        <u/>
        <sz val="11"/>
        <color rgb="FF1155CC"/>
        <rFont val="Calibri, sans-serif"/>
      </rPr>
      <t>Energías Renovables: Inversión y Financiación - IEB</t>
    </r>
  </si>
  <si>
    <t>Programa de Especialización de Inversiones Alternativas</t>
  </si>
  <si>
    <r>
      <rPr>
        <u/>
        <sz val="11"/>
        <color rgb="FF1155CC"/>
        <rFont val="Calibri, sans-serif"/>
      </rPr>
      <t>https://www.ieb.es/executive-education/programas-especializacion/inversiones-alternativas/</t>
    </r>
  </si>
  <si>
    <t>Programa de Especialización de Valoración de Empresas</t>
  </si>
  <si>
    <t>Hay dos ediciones; una en noviembre y otra en abril de cada año</t>
  </si>
  <si>
    <r>
      <rPr>
        <u/>
        <sz val="11"/>
        <color rgb="FF1155CC"/>
        <rFont val="Calibri, sans-serif"/>
      </rPr>
      <t>Valoración de Empresas - IEB</t>
    </r>
  </si>
  <si>
    <t>Programa de Especialización en Compliance</t>
  </si>
  <si>
    <t>LA MATRICULA EN MODALIDAD ONLINE ES DE 1.65O EUROS Y EN MODALIDAD PRESENCIAL DE 2.350 EUROS</t>
  </si>
  <si>
    <r>
      <rPr>
        <u/>
        <sz val="11"/>
        <color rgb="FF1155CC"/>
        <rFont val="Calibri, sans-serif"/>
      </rPr>
      <t>Compliance - IEB</t>
    </r>
  </si>
  <si>
    <t>Programa de Especialización en Derecho de los Mercados Financieros</t>
  </si>
  <si>
    <r>
      <rPr>
        <u/>
        <sz val="11"/>
        <color rgb="FF1155CC"/>
        <rFont val="Calibri, sans-serif"/>
      </rPr>
      <t>Derecho de los Mercados Financieros - IEB</t>
    </r>
  </si>
  <si>
    <t>Programa de Especialización ESG en la Gestión de Activos y Asesoramiento Financiero</t>
  </si>
  <si>
    <r>
      <rPr>
        <u/>
        <sz val="11"/>
        <color rgb="FF1155CC"/>
        <rFont val="Calibri, sans-serif"/>
      </rPr>
      <t>ESG en la Gestión de Activos y Asesoramiento Financiero - IEB</t>
    </r>
  </si>
  <si>
    <t>Programa de Especialización M&amp;A y Private Equity</t>
  </si>
  <si>
    <t>Hay dos ediciones; una en octubre y otra en marzo de cada año</t>
  </si>
  <si>
    <r>
      <rPr>
        <u/>
        <sz val="11"/>
        <color rgb="FF1155CC"/>
        <rFont val="Calibri, sans-serif"/>
      </rPr>
      <t>M&amp;A y Private Equity - IEB</t>
    </r>
  </si>
  <si>
    <t>Programa de Especialización de Derecho Penal Económico</t>
  </si>
  <si>
    <r>
      <rPr>
        <u/>
        <sz val="11"/>
        <color rgb="FF1155CC"/>
        <rFont val="Calibri, sans-serif"/>
      </rPr>
      <t>Derecho Penal Económico - IEB</t>
    </r>
  </si>
  <si>
    <t>Programa de Especialización de Finanzas Cuantitativas y Valoración de Derivados</t>
  </si>
  <si>
    <r>
      <rPr>
        <u/>
        <sz val="11"/>
        <color rgb="FF1155CC"/>
        <rFont val="Calibri, sans-serif"/>
      </rPr>
      <t>Finanzas Cuantitativas y Valoración de Derivados - IEB</t>
    </r>
  </si>
  <si>
    <t>Programa de Especialización en Project Finance</t>
  </si>
  <si>
    <r>
      <rPr>
        <u/>
        <sz val="11"/>
        <color rgb="FF1155CC"/>
        <rFont val="Calibri, sans-serif"/>
      </rPr>
      <t>Project Finance - IEB</t>
    </r>
  </si>
  <si>
    <t>Programa de Especialización de Real Estate</t>
  </si>
  <si>
    <t>Negocios inmobiliarios</t>
  </si>
  <si>
    <t>Hay dos ediciones; una en septiembre y otra en febrero de cada año</t>
  </si>
  <si>
    <r>
      <rPr>
        <u/>
        <sz val="11"/>
        <color rgb="FF1155CC"/>
        <rFont val="Calibri, sans-serif"/>
      </rPr>
      <t>Real Estate - IEB</t>
    </r>
  </si>
  <si>
    <t>Curso Preparatorio de Certificación Financial Analyst I</t>
  </si>
  <si>
    <r>
      <rPr>
        <u/>
        <sz val="11"/>
        <color rgb="FF1155CC"/>
        <rFont val="Calibri, sans-serif"/>
      </rPr>
      <t>Certificación Financial Analyst - Level I - IEB</t>
    </r>
  </si>
  <si>
    <t>Curso Preparatorio de Certificación Financial Analyst II</t>
  </si>
  <si>
    <r>
      <rPr>
        <u/>
        <sz val="11"/>
        <color rgb="FF1155CC"/>
        <rFont val="Calibri, sans-serif"/>
      </rPr>
      <t>https://www.ieb.es/executive-education/cursos/certificacion-financial-analyst-2/</t>
    </r>
  </si>
  <si>
    <t>Curso de Construcción y Análisis de Modelos Financieros</t>
  </si>
  <si>
    <t>Hay cuatro ediciones durante el año: septiembre, noviembre, febrero y abril</t>
  </si>
  <si>
    <r>
      <rPr>
        <u/>
        <sz val="11"/>
        <color rgb="FF1155CC"/>
        <rFont val="Calibri, sans-serif"/>
      </rPr>
      <t>Construcción y Análisis de Modelos Financieros - IEB</t>
    </r>
  </si>
  <si>
    <t>Curso de Técnico en Mercados Financieros</t>
  </si>
  <si>
    <t>En línea</t>
  </si>
  <si>
    <t>1 Mes</t>
  </si>
  <si>
    <t>NA</t>
  </si>
  <si>
    <r>
      <rPr>
        <u/>
        <sz val="11"/>
        <color rgb="FF1155CC"/>
        <rFont val="Calibri, sans-serif"/>
      </rPr>
      <t>Curso Técnico en Mercados Financieros - IEB</t>
    </r>
  </si>
  <si>
    <t>Curso de Inversión Socialmente Responsable</t>
  </si>
  <si>
    <r>
      <rPr>
        <u/>
        <sz val="11"/>
        <color rgb="FF1155CC"/>
        <rFont val="Calibri, sans-serif"/>
      </rPr>
      <t>Inversión Socialmente Responsable (EFPA ESG Advisor™) - IEB</t>
    </r>
  </si>
  <si>
    <t>Curso Superior en Análisis e Inversión Sectorial</t>
  </si>
  <si>
    <r>
      <rPr>
        <u/>
        <sz val="11"/>
        <color rgb="FF1155CC"/>
        <rFont val="Calibri, sans-serif"/>
      </rPr>
      <t>Análisis e Inversión Sectorial - Curso Superior - IEB</t>
    </r>
  </si>
  <si>
    <t>Curso Superior de Marketing Digital</t>
  </si>
  <si>
    <r>
      <rPr>
        <u/>
        <sz val="11"/>
        <color rgb="FF1155CC"/>
        <rFont val="Calibri, sans-serif"/>
      </rPr>
      <t>Marketing Digital - Curso Superior - IEB</t>
    </r>
  </si>
  <si>
    <t>Curso Superior en Marketing Digital Avanzado</t>
  </si>
  <si>
    <r>
      <rPr>
        <u/>
        <sz val="11"/>
        <color rgb="FF1155CC"/>
        <rFont val="Calibri, sans-serif"/>
      </rPr>
      <t>Marketing Digital Avanzado - Curso Superior - IEB</t>
    </r>
  </si>
  <si>
    <t>Curso Superior de Renta Fija</t>
  </si>
  <si>
    <r>
      <rPr>
        <u/>
        <sz val="11"/>
        <color rgb="FF1155CC"/>
        <rFont val="Calibri, sans-serif"/>
      </rPr>
      <t>Renta Fija - Curso Superior - IEB</t>
    </r>
  </si>
  <si>
    <t>Curso Superior de Fondos de Inversión y Asesoramiento Corporativo</t>
  </si>
  <si>
    <r>
      <rPr>
        <u/>
        <sz val="11"/>
        <color rgb="FF1155CC"/>
        <rFont val="Calibri, sans-serif"/>
      </rPr>
      <t>Fondos de Inversión y Asesoramiento Corporativo - IEB</t>
    </r>
  </si>
  <si>
    <t>Curso Superior PPAs Energéticos</t>
  </si>
  <si>
    <r>
      <rPr>
        <u/>
        <sz val="11"/>
        <color rgb="FF1155CC"/>
        <rFont val="Calibri, sans-serif"/>
      </rPr>
      <t>PPAs Energéticos - Curso Superior - IEB</t>
    </r>
  </si>
  <si>
    <t>Curso Superior de Gestión Financiera de la Empresa</t>
  </si>
  <si>
    <r>
      <rPr>
        <u/>
        <sz val="11"/>
        <color rgb="FF1155CC"/>
        <rFont val="Calibri, sans-serif"/>
      </rPr>
      <t>Gestión Financiera de la empresa - Curso Superior - IEB</t>
    </r>
  </si>
  <si>
    <t>Curso Superior de Prevención en Blanqueo de Capitales</t>
  </si>
  <si>
    <r>
      <rPr>
        <u/>
        <sz val="11"/>
        <color rgb="FF1155CC"/>
        <rFont val="Calibri, sans-serif"/>
      </rPr>
      <t>Prevención en Blanqueo de Capitales - Curso Superior - IEB</t>
    </r>
  </si>
  <si>
    <t>Curso Superior Excel Aplicado a la Gestión de Carteras</t>
  </si>
  <si>
    <r>
      <rPr>
        <u/>
        <sz val="11"/>
        <color rgb="FF1155CC"/>
        <rFont val="Calibri, sans-serif"/>
      </rPr>
      <t>Excel aplicado a la Gestión de Carteras - Curso Superior - IEB</t>
    </r>
  </si>
  <si>
    <t>Curso Superior Finanzas Sostenibles</t>
  </si>
  <si>
    <r>
      <rPr>
        <u/>
        <sz val="11"/>
        <color rgb="FF1155CC"/>
        <rFont val="Calibri, sans-serif"/>
      </rPr>
      <t>https://www.ieb.es/executive-education/cursos/finanzas-sostenibles/</t>
    </r>
  </si>
  <si>
    <t>Curso Superior en Python</t>
  </si>
  <si>
    <r>
      <rPr>
        <u/>
        <sz val="11"/>
        <color rgb="FF1155CC"/>
        <rFont val="Calibri, sans-serif"/>
      </rPr>
      <t>https://www.ieb.es/executive-education/cursos/python/</t>
    </r>
  </si>
  <si>
    <t>Summer School: Análisis Bursátil y Gestión de Carteras</t>
  </si>
  <si>
    <r>
      <rPr>
        <u/>
        <sz val="11"/>
        <color rgb="FF1155CC"/>
        <rFont val="Calibri, sans-serif"/>
      </rPr>
      <t>https://www.ieb.es/executive-education/cursos/analisis-bursatil-y-gestion-de-carteras/</t>
    </r>
  </si>
  <si>
    <t>Summer School: Marketing Digital y Analítica de Negocio</t>
  </si>
  <si>
    <r>
      <rPr>
        <u/>
        <sz val="11"/>
        <color rgb="FF1155CC"/>
        <rFont val="Calibri, sans-serif"/>
      </rPr>
      <t>Marketing Digital y Analítica de Negocio - IEB</t>
    </r>
  </si>
  <si>
    <t>Summer School: Gestión de Empresas Internacionales</t>
  </si>
  <si>
    <r>
      <rPr>
        <u/>
        <sz val="11"/>
        <color rgb="FF1155CC"/>
        <rFont val="Calibri, sans-serif"/>
      </rPr>
      <t>Gestión de Empresas Internacionales y Marketing Digital - IEB</t>
    </r>
  </si>
  <si>
    <t>Summer School: Fintech y Data Science</t>
  </si>
  <si>
    <r>
      <rPr>
        <u/>
        <sz val="11"/>
        <color rgb="FF1155CC"/>
        <rFont val="Calibri, sans-serif"/>
      </rPr>
      <t>Fintech y Data Science - IEB</t>
    </r>
  </si>
  <si>
    <t>Instituto Europeo de Posgrado IEP</t>
  </si>
  <si>
    <t>MBA Especialidad Dirección General</t>
  </si>
  <si>
    <t>Duración del Programa 14 meses. Convocatoria todos los meses excepto Diciembre.</t>
  </si>
  <si>
    <t>MBA Especialidad Recursos Humanos y Desarrollo Digital de Talento</t>
  </si>
  <si>
    <t>Duración del Programa 14 meses. Convocatoria Febrero, Junio y Octubre.</t>
  </si>
  <si>
    <t>MBA Especialidad Finanzas</t>
  </si>
  <si>
    <t>MBA Especialidad Marketing Digital con Especialidad en E-commerce o en Ventas</t>
  </si>
  <si>
    <t>Comercio electrónico / E-business</t>
  </si>
  <si>
    <t>MBA Especialidad Project Management</t>
  </si>
  <si>
    <t>MBA Especialidad Sistemas Integrados de Gestión (HSEQ)</t>
  </si>
  <si>
    <t>MBA Especialidad Seguridad y Salud en el Trabajo</t>
  </si>
  <si>
    <t>MBA Especialidad International Business</t>
  </si>
  <si>
    <t>MBA Supply Chain Management &amp; Logistics</t>
  </si>
  <si>
    <t>MBA Especialidad Business Intelligence y Big Data con SAS</t>
  </si>
  <si>
    <t>MBA Especialidad Business Intelligence y Big Data</t>
  </si>
  <si>
    <t>MBA Especialidad en Gerencia Integral de Riesgos</t>
  </si>
  <si>
    <t>Maestría en Dirección Financiera</t>
  </si>
  <si>
    <t>Maestría en International Business</t>
  </si>
  <si>
    <t>Maestría en Marketing Digital con Especialidad en E-commerce o en Ventas</t>
  </si>
  <si>
    <t>Maestría en Bolsa y Mercados Financieros</t>
  </si>
  <si>
    <t>Maestría en Seguridad y Salud en el Trabajo</t>
  </si>
  <si>
    <t>Maestría en Project Management</t>
  </si>
  <si>
    <t>Máster en Emprendimiento y Desarrollo de Ideas de Negocio</t>
  </si>
  <si>
    <t>Máster en Logística y Supply Chain Management</t>
  </si>
  <si>
    <t>Máster en Educación y Desarrollo Digital Pedagógico</t>
  </si>
  <si>
    <t>Instituto Galene</t>
  </si>
  <si>
    <t>Máster en Psicoterapia Humanista Integrativa</t>
  </si>
  <si>
    <t>Humanidades</t>
  </si>
  <si>
    <t>Instituto Superior de Derecho y Economía- ISDE</t>
  </si>
  <si>
    <t>Máster en Biotecnología y Derecho - Madrid</t>
  </si>
  <si>
    <t>https://isde.es/curso/master-en-biotecnologia-y-derecho/</t>
  </si>
  <si>
    <t>Máster en Biotecnología y Derecho  - Madrid</t>
  </si>
  <si>
    <t xml:space="preserve">8 meses </t>
  </si>
  <si>
    <t>Máster en Asesoría Fiscal Internacional - Barcelona</t>
  </si>
  <si>
    <t>https://isde.es/curso/master-en-asesoria-fiscal-internacional/</t>
  </si>
  <si>
    <t>Máster en Derecho de la Energía y Transición Ecológica - Madrid</t>
  </si>
  <si>
    <t>https://isde.es/curso/master-en-derecho-de-la-energia-y-transicion-ecologica/</t>
  </si>
  <si>
    <t>Máster en Abogacía Internacional - Barcelona/Madrid</t>
  </si>
  <si>
    <t>https://isde.es/curso/master-en-abogacia-internacional/</t>
  </si>
  <si>
    <t>Máster en Corporate, M&amp;A, Banking &amp; Finance - Madrid</t>
  </si>
  <si>
    <t>https://isde.es/curso/master-en-corporate-y-direccion-financiera/</t>
  </si>
  <si>
    <t>Máster en Gestión Deportiva y Habilidades Jurídicas  - F.C. Barcelona</t>
  </si>
  <si>
    <t>https://isde.es/curso/master-en-gestion-deportiva-y-habilidades-juridicas-con-el-barca-innovation-hub/</t>
  </si>
  <si>
    <t xml:space="preserve">9 meses </t>
  </si>
  <si>
    <t>Máster en Derecho de los Negocios, Arbitraje y ADR - Madrid</t>
  </si>
  <si>
    <t>https://isde.es/curso/master-en-derecho-de-los-negocios-arbitraje-y-adr/</t>
  </si>
  <si>
    <t>Máster en Derecho de Famila e Infancia - Madrid</t>
  </si>
  <si>
    <t>https://isde.es/curso/master-en-derecho-de-familia-e-infancia/</t>
  </si>
  <si>
    <t>Máster en Mercados Deportivos, Management y Derecho del Deporte - Madrid</t>
  </si>
  <si>
    <t>https://isde.es/curso/master-en-mercados-deportivos-management-y-derecho-del-deporte/</t>
  </si>
  <si>
    <t>Máster en Derecho Internacional, Comercio Exteriro y Relaciones Internacionales - Madrid</t>
  </si>
  <si>
    <t>https://isde.es/curso/master-en-derecho-internacional-comercio-exterior-y-relaciones-internacionales/</t>
  </si>
  <si>
    <t>Máster en Derecho Internacional, Comercio Exteriro y Relaciones Internacionales - Barcelona</t>
  </si>
  <si>
    <t>Máster Internacional en Asesoria Fiscal - Madrid</t>
  </si>
  <si>
    <t>https://isde.es/curso/master-internacional-en-asesoria-fiscal/</t>
  </si>
  <si>
    <t>Máster en Derecho del Entretenimiento: Industria audiovisual, musical, del deporte y el espectaculo - Madrid</t>
  </si>
  <si>
    <t>https://isde.es/curso/master-en-derecho-del-entretenimiento/</t>
  </si>
  <si>
    <t>Máster en Derecho Laboral, Compliance Sociolaboral y Nuevas Tecnologias - Madrid</t>
  </si>
  <si>
    <t>https://isde.es/curso/master-en-derecho-laboral-compliance-sociolaboral-y-nuevas-tecnologias/</t>
  </si>
  <si>
    <t>Máster in esports and Gaming Business - Barcelona</t>
  </si>
  <si>
    <t>https://isde.es/curso/master-esports-business-isde/</t>
  </si>
  <si>
    <t>Máster en Real Estate, Urbanismo, Medio Ambiente y Smart Cities - Madrid</t>
  </si>
  <si>
    <t>https://isde.es/curso/master-en-real-estate-urbanismo-medio-ambiente-y-smart-cities/</t>
  </si>
  <si>
    <t>Máster en Derecho Internacional, Diplomatico, Consular y Comercio Exterior - Madrid</t>
  </si>
  <si>
    <t>https://isde.es/curso/master-en-derecho-internacional-diplomatico-consular-y-comercio-exterior/</t>
  </si>
  <si>
    <t>Global Master in International Sports Law - Madrid</t>
  </si>
  <si>
    <t>https://isde.es/curso/master-global-en-derecho-deportivo-internacional/</t>
  </si>
  <si>
    <t>Global Master in Sports Management and Legal Skills - Barcelona</t>
  </si>
  <si>
    <t>https://isde.es/curso/global-master-in-sports-management-and-legal-skills/</t>
  </si>
  <si>
    <t>Instituto Superior de Inversión Bolsa y Finanzas ISBIF</t>
  </si>
  <si>
    <t>Master en Corporate Finance, M&amp;A y Private Equity</t>
  </si>
  <si>
    <t>Enero / Septiembre</t>
  </si>
  <si>
    <t>Julio / Diciembre</t>
  </si>
  <si>
    <t>Sí</t>
  </si>
  <si>
    <t>(Duración 1 año / Ediciones que comienzan en Septiembre y Enero / Clases viernes tarde y sábados mañana) / La beca es de 5,000 EUR - Modalidad Presencial - Honorarios: 14.900€, Beca: 5.000€ y Honorarios efectivos: 9.900€, que se abonan 2.000€ en concepto de matrícula y 10 cuotas mensuales de 770€</t>
  </si>
  <si>
    <t>Master Online en Corporate Finance, M&amp;A y Private Equity</t>
  </si>
  <si>
    <t>Enero / Agosto</t>
  </si>
  <si>
    <t>Julio / Noviembre</t>
  </si>
  <si>
    <t>(Duración 4 semestres / Ediciones que comienzan en Enero y Agosto / Clases sábados mañana hora local región LATAM) / Y se aplicaría un descuento de 2.000€. Esta es una nueva versión de Masters que hemos lanzado hace 1 año para alumnos exclusivamente de la región, adaptando el horario de las clases a la hora local y que ha tenido mucho éxito porque la calidad y honorarios son muy competitivos. - Modalidad Online - Honorarios: 8.990€, Beca: 2.000€ y Honorarios efectivos: 6.990€, que se abonan 2.000€ en concepto de matrícula y 10 cuotas mensuales de 499€</t>
  </si>
  <si>
    <t>Master en Finanzas y Dirección Financiera</t>
  </si>
  <si>
    <t>(Duración 1 año / Ediciones que comienzan en Septiembre y Enero / Clases viernes tarde y sábados mañana) / La beca es de 5,000 EUR - Modalidad Presencial - Honorarios: 14.900€, Beca: 5.000€ y Honorarios efectivos: 9.900€, que se abonan 2.000€ en co - Modalidad Online - Honorarios: 8.990€, Beca: 2.000€ y Honorarios efectivos: 6.990€, que se abonan 2.000€ en concepto de matrícula y 10 cuotas mensuales de 499€</t>
  </si>
  <si>
    <t>Master en Finanzas y Dirección Financiera Online</t>
  </si>
  <si>
    <t>MBA en Finanzas y Estrategia</t>
  </si>
  <si>
    <t>MBA Online en Finanzas y Estrategia</t>
  </si>
  <si>
    <t>Intitut Univ. de Ciència i Tecnologia</t>
  </si>
  <si>
    <t>MSc en Tecnología Microbiana Avanzada: especialidad Farmacéutica-Sanitaria</t>
  </si>
  <si>
    <t>Farmacéutica</t>
  </si>
  <si>
    <t>MSc en Tecnología Microbiana Avanzada: especialidad Alimentaria</t>
  </si>
  <si>
    <t>MSc en Tecnología Microbiana Avanzada especialidades Farmacéutica-Sanitaria y Alimentaria</t>
  </si>
  <si>
    <t>MSc en Biotecnología Aplicada y Gestión de Bioprocesos</t>
  </si>
  <si>
    <t>Máster en Calidad Total y Mejora Continua</t>
  </si>
  <si>
    <t>MSc en Técnicas Analíticas Avanzadas de Control de Calidad</t>
  </si>
  <si>
    <t>MSc en Tecnologías Farmacéuticas y Procesos Industriales: Especialidad Fabricación industrial de medicamentos y especialidad gestión de la calidad farmacéutica</t>
  </si>
  <si>
    <t>MSc en Tecnologías Farmacéuticas y Procesos Industriales: Especialidad Gestión de la calidad farmacéutica</t>
  </si>
  <si>
    <t>MSc en Tecnologías Farmacéuticas y Procesos Industriales: Especialidad Fabricación industrial de medicamentos</t>
  </si>
  <si>
    <t>MSc en Técnicas Cromatográficas Avanzadas: Especialidad GC-MS</t>
  </si>
  <si>
    <t>MSc en Técnicas Cromatográficas Avanzadas: Especialidad cromatografías líquidas</t>
  </si>
  <si>
    <t>MSc en Técnicas Cromatográficas Avanzadas: HPLC, TLC, CC, GC, GC-MS</t>
  </si>
  <si>
    <t>MSc en Investigación Aplicada a la Industria Química y Farmacéutica</t>
  </si>
  <si>
    <t>Máster en Investigación Industrial Biotecnológica</t>
  </si>
  <si>
    <t>Máster en Monitorización de Ensayos Clínicos y Desarrollo Farmacéutico</t>
  </si>
  <si>
    <t>IRON HACK CMDX</t>
  </si>
  <si>
    <t>WD - Desarrollo Web Full Time</t>
  </si>
  <si>
    <t>Enero / Marzo/ Junio / Agosto / Noviembre</t>
  </si>
  <si>
    <t>Marzo / Junio / Septiembre / Noviembre / Enero</t>
  </si>
  <si>
    <t>MXN</t>
  </si>
  <si>
    <t>PRECIO CON IVA</t>
  </si>
  <si>
    <t>WD - Desarrollo Web Part Time</t>
  </si>
  <si>
    <t>6 meses</t>
  </si>
  <si>
    <t>Enero / Abril / Agosto / Noviembre</t>
  </si>
  <si>
    <t>Junio / Octubre / Diciembre / Mayo</t>
  </si>
  <si>
    <t>UX/UI Full Time</t>
  </si>
  <si>
    <t>Enero / Marzo / Junio / Agosto</t>
  </si>
  <si>
    <t>Marzo / Junio / Septiembre / Noviembre</t>
  </si>
  <si>
    <t>UX/UI Part Time</t>
  </si>
  <si>
    <t>Marzo / Octubre</t>
  </si>
  <si>
    <t>Septiembre / Abril</t>
  </si>
  <si>
    <t>DA Data Analytics Full Time</t>
  </si>
  <si>
    <t>Enero / Marzo / Junio / Agosto / Noviembre</t>
  </si>
  <si>
    <t>DA Data Analytics Part Time</t>
  </si>
  <si>
    <t>Junio / Septiembre / Diciembre / Junio</t>
  </si>
  <si>
    <t>Junio / Octubre / Febrero / Mayo</t>
  </si>
  <si>
    <t>ISDI</t>
  </si>
  <si>
    <t>Master en Internet Business Presencial (Madrid)</t>
  </si>
  <si>
    <t>Abr - Dic</t>
  </si>
  <si>
    <t>https://www.isdi.education/es/programas/mib</t>
  </si>
  <si>
    <t>Oct - Jun</t>
  </si>
  <si>
    <t>Master en Internet Business Presencial (Barcelona)</t>
  </si>
  <si>
    <t>Máster en Internet Business Online</t>
  </si>
  <si>
    <t>- €</t>
  </si>
  <si>
    <t>$ -</t>
  </si>
  <si>
    <t>https://www.isdi.education/es/programas/dibex-digital-business-executive-program</t>
  </si>
  <si>
    <t>Digital MBA (Madrid)</t>
  </si>
  <si>
    <t>Sep - Jul</t>
  </si>
  <si>
    <t>https://www.isdi.education/es/programas/dmba-digital-mba</t>
  </si>
  <si>
    <t>Digital MBA (Barcelona)</t>
  </si>
  <si>
    <t>IUNIT - Centro De Educación Superior De Negocios, Innovación y Tecnología</t>
  </si>
  <si>
    <t>Máster Universitario Digital Business</t>
  </si>
  <si>
    <t>Máster Universitario en Análisis de las Relaciones Económicas Internacionales</t>
  </si>
  <si>
    <t>Máster Universitario en Economía y Gestión de Empresas (Executive)</t>
  </si>
  <si>
    <t>Máster Universitario en Ciencias Política y Gestión Pública</t>
  </si>
  <si>
    <t>LIM College</t>
  </si>
  <si>
    <t>Fashion Management and Leadership</t>
  </si>
  <si>
    <t>Scholarship just for the first year</t>
  </si>
  <si>
    <t>BBA in Fashion Management and Leadership | LIM College</t>
  </si>
  <si>
    <t>Fashion Marketing</t>
  </si>
  <si>
    <t>BBA in Fashion Marketing | LIM College</t>
  </si>
  <si>
    <t>Fashion Media</t>
  </si>
  <si>
    <t>BS in Fashion Media | LIM College</t>
  </si>
  <si>
    <t>Fashion Merchandising</t>
  </si>
  <si>
    <t>BBA in Fashion Merchandising | LIM College</t>
  </si>
  <si>
    <t>Visual Studies</t>
  </si>
  <si>
    <t>BBA in Visual Studies | LIM College</t>
  </si>
  <si>
    <t>Consumer Analytics (STEM)</t>
  </si>
  <si>
    <t>MS in Consumer Analytics | LIM College</t>
  </si>
  <si>
    <t>Fashion Marketing (STEM )</t>
  </si>
  <si>
    <t>MPS in Fashion Marketing | LIM College</t>
  </si>
  <si>
    <t>Fashion Merchandising and Retail Management</t>
  </si>
  <si>
    <t>MPS in Fashion Merchandising and Retail Management | LIM College</t>
  </si>
  <si>
    <t>The Business of Fashion</t>
  </si>
  <si>
    <t>MPS in The Business of Fashion | LIM College</t>
  </si>
  <si>
    <t>Macro Media</t>
  </si>
  <si>
    <t>Software Engineering (Honor) / Berlin</t>
  </si>
  <si>
    <t>36 meses</t>
  </si>
  <si>
    <t xml:space="preserve">* The tuition fees are the semester standard payment model for the listed courses plus a one-time registration fee for the start of studies. The registration fee is 699 € </t>
  </si>
  <si>
    <t>https://www.macromedia-fachhochschule.de/en/lp/you-change/?gad=1&amp;gclid=CjwKCAjwtuOlBhBREiwA7agf1jWMYgNJsC4TxuSZAumCYngh7zS0IR11sPGKSyDfqSp0cPHYC3qumhoClBAQAvD_BwE</t>
  </si>
  <si>
    <t>UI/UX Design (Honor) / Berlin</t>
  </si>
  <si>
    <t>Artificial Intelligence (Honor) / Berlin</t>
  </si>
  <si>
    <t>Business Management** (Honor) / Berlin</t>
  </si>
  <si>
    <t>Fashion Management (Honor) / Berlin</t>
  </si>
  <si>
    <t>Brand Management (Honor) / Berlin</t>
  </si>
  <si>
    <t>Interior Design</t>
  </si>
  <si>
    <t>https://www.macromedia-fachhochschule.de/en/bachelor/interior-design/</t>
  </si>
  <si>
    <t>Media and Communication Management (Honor) / Berlin</t>
  </si>
  <si>
    <t>Music Management (Honor) / Berlin</t>
  </si>
  <si>
    <t>Acting / Berlin</t>
  </si>
  <si>
    <t>Media and Communication Design / Berlin</t>
  </si>
  <si>
    <t>Fashion Design** / Berlin</t>
  </si>
  <si>
    <t>42 meses</t>
  </si>
  <si>
    <t>Filmmaking / Berlin</t>
  </si>
  <si>
    <t>Business Management** / Berlin</t>
  </si>
  <si>
    <t>Fashion Management / Berlin</t>
  </si>
  <si>
    <t>Brand Management / Berlin</t>
  </si>
  <si>
    <t>Music Management / Berlin</t>
  </si>
  <si>
    <t>General Management / Göttingen</t>
  </si>
  <si>
    <t>18 meses</t>
  </si>
  <si>
    <t>* The tuition fees are the semester standard payment model for the listed courses plus a one-time registration fee for the start of studies. The registration fee is 600 € for students from EU countries or with proof of residence in Germany for at least 2 years or 650 € for students form countries that do not belong to the European Union.</t>
  </si>
  <si>
    <t>UX Management and Design / Göttingen</t>
  </si>
  <si>
    <t>Lightweight Engineering &amp; Composites</t>
  </si>
  <si>
    <t>Industrial Engineering / Hamburgo</t>
  </si>
  <si>
    <t>24 meses</t>
  </si>
  <si>
    <t>New Mobility - Micromobility / Hamburgo</t>
  </si>
  <si>
    <t>Digitalization and Automation / Hamburgo</t>
  </si>
  <si>
    <t>Business Management / Berlin or Munich</t>
  </si>
  <si>
    <t>18 o 24 meses</t>
  </si>
  <si>
    <t>El precio depende de la cantidad de semestres. Son €6500 por semestre. * The tuition fees are the semester standard payment model for the listed courses plus a one-time registration fee for the start of studies. The registration fee is 600 € for students from EU countries or with proof of residence in Germany for at least 2 years or 650 € for students form countries that do not belong to the European Union.</t>
  </si>
  <si>
    <t>Strategic Marketing / Berlin or Munich</t>
  </si>
  <si>
    <t>Design Management / Munich</t>
  </si>
  <si>
    <t>Brand Management / Berlin or Munich</t>
  </si>
  <si>
    <t>Digital Media Business / Berlin or Munich</t>
  </si>
  <si>
    <t>Media and Communication Management / Berlin or Munich</t>
  </si>
  <si>
    <t>MBA General Management / Berlin</t>
  </si>
  <si>
    <t>MBA Marketing / Berlin</t>
  </si>
  <si>
    <t>MBA International Business / Munich</t>
  </si>
  <si>
    <t>MBA Data Analytics / Munich</t>
  </si>
  <si>
    <t xml:space="preserve">Maynooth University </t>
  </si>
  <si>
    <t>M.Ed. in Adult and Community Education</t>
  </si>
  <si>
    <t xml:space="preserve">Presencial </t>
  </si>
  <si>
    <t>12.5%</t>
  </si>
  <si>
    <t xml:space="preserve">Becas basadas en mérito académico, el monto varía según el nivel de estudios: Para programas de posgrado, de 2,000 a 5,000 euros. - Para pregrado o licenciaturas, se otorgan 1,000 euros.  Hay un pago de 50 euros de aplicación para subir documentacion.  Se paga el deposito de mil euros. La beca la notifica la universidad hasta abril - mayo y es por las calificaciones. Comisión aplica unicamente por el primer año. Prubea de ingles IELTS 6.5 8with no less than 6.0 in each band) or equivalent (Duolingo 120 Y 110 en cada banda). Se requiere 2 referencias (academica o profesional) y statement of Purpose. </t>
  </si>
  <si>
    <t>https://www.maynoothuniversity.ie/study-maynooth/postgraduate-studies/courses/med-adult-and-community-education</t>
  </si>
  <si>
    <t>MA Anthropology</t>
  </si>
  <si>
    <t>Antropología / Arqueología</t>
  </si>
  <si>
    <t>Becas basadas en mérito académico, el monto varía según el nivel de estudios: Para programas de posgrado, de 2,000 a 5,000 euros. - Para pregrado o licenciaturas, se otorgan 1,000 euros. Comisión aplica unicamente por el primer año</t>
  </si>
  <si>
    <t>https://www.maynoothuniversity.ie/study-maynooth/postgraduate-studies/courses/ma-anthropology</t>
  </si>
  <si>
    <t>MSocSc Community and Youth Work</t>
  </si>
  <si>
    <t>https://www.maynoothuniversity.ie/study-maynooth/postgraduate-studies/courses/msc-immunology-global-health</t>
  </si>
  <si>
    <t>MSc Immunology &amp; Global Health</t>
  </si>
  <si>
    <t>11.76%</t>
  </si>
  <si>
    <t>MSc Business</t>
  </si>
  <si>
    <t>11.11%</t>
  </si>
  <si>
    <t>https://www.maynoothuniversity.ie/study-maynooth/postgraduate-studies/courses/msc-business-management</t>
  </si>
  <si>
    <t>MSc Computer Science (Software Engineering)</t>
  </si>
  <si>
    <t>https://www.maynoothuniversity.ie/study-maynooth/postgraduate-studies/courses/msc-computer-science-software-engineering-one-year-programme</t>
  </si>
  <si>
    <t>MSc Design Innovation</t>
  </si>
  <si>
    <t>https://www.maynoothuniversity.ie/research/about-us/our-people/msc-design-innovation</t>
  </si>
  <si>
    <t>MSc Economics</t>
  </si>
  <si>
    <t>https://www.maynoothuniversity.ie/study-maynooth/postgraduate-studies/courses/msc-economics</t>
  </si>
  <si>
    <t>Master of Education</t>
  </si>
  <si>
    <t>https://www.maynoothuniversity.ie/study-maynooth/postgraduate-studies/courses/master-education</t>
  </si>
  <si>
    <t>MSc Robotics and Embedded AI</t>
  </si>
  <si>
    <t>Robótica</t>
  </si>
  <si>
    <t>https://www.maynoothuniversity.ie/study-maynooth/postgraduate-studies/courses/msc-robotics-and-embedded-ai</t>
  </si>
  <si>
    <t>MA English (Literatures of Engagement)</t>
  </si>
  <si>
    <t>https://www.maynoothuniversity.ie/study-maynooth/postgraduate-studies/courses/ma-english-literatures-engagement</t>
  </si>
  <si>
    <t>MA Geography</t>
  </si>
  <si>
    <t>https://www.maynoothuniversity.ie/study-maynooth/postgraduate-studies/courses/ma-geography</t>
  </si>
  <si>
    <t>MA Irish History</t>
  </si>
  <si>
    <t>https://www.maynoothuniversity.ie/study-maynooth/postgraduate-studies/courses/ma-irish-history</t>
  </si>
  <si>
    <t>MA International Development</t>
  </si>
  <si>
    <t>https://www.maynoothuniversity.ie/study-maynooth/postgraduate-studies/courses/ma-international-development</t>
  </si>
  <si>
    <t>LLM (Global Legal Studies)</t>
  </si>
  <si>
    <t>https://www.maynoothuniversity.ie/study-maynooth/postgraduate-studies/courses/llm-global-legal-studies</t>
  </si>
  <si>
    <t>MSc Theoretical Physics and Mathematics</t>
  </si>
  <si>
    <t>Matemáticas / Actuaría</t>
  </si>
  <si>
    <t>Física</t>
  </si>
  <si>
    <t>https://www.maynoothuniversity.ie/study-maynooth/postgraduate-studies/courses/msc-theoretical-physics-and-mathematics-0</t>
  </si>
  <si>
    <t>MSc Data Science and Analytics</t>
  </si>
  <si>
    <t>https://www.maynoothuniversity.ie/study-maynooth/postgraduate-studies/courses/msc-data-science-and-analytics</t>
  </si>
  <si>
    <t>MA Critical and Creative Media</t>
  </si>
  <si>
    <t>https://www.maynoothuniversity.ie/study-maynooth/postgraduate-studies/courses/ma-critical-and-creative-media</t>
  </si>
  <si>
    <t>MA Creative Music Technologies</t>
  </si>
  <si>
    <t>https://www.maynoothuniversity.ie/study-maynooth/postgraduate-studies/courses/ma-creative-music-technologies</t>
  </si>
  <si>
    <t>MSc Psychology</t>
  </si>
  <si>
    <t>https://www.maynoothuniversity.ie/study-maynooth/postgraduate-studies/courses/msc-psychology</t>
  </si>
  <si>
    <t>MA Applied Linguistics and Intercultural Studies</t>
  </si>
  <si>
    <t>https://www.maynoothuniversity.ie/study-maynooth/postgraduate-studies/courses/ma-applied-linguistics-intercultural-studies</t>
  </si>
  <si>
    <t>BSocSc Community and Youth Work</t>
  </si>
  <si>
    <t xml:space="preserve">Licenciatura </t>
  </si>
  <si>
    <t>Costo por los 3 años de licenciatura Becas basadas en mérito académico, el monto varía según el nivel de estudios: Para programas de posgrado, de 2,000 a 5,000 euros. - Para pregrado o licenciaturas, se otorgan 1,000 euros unicamente para un año.  Comisión aplica unicamente por el primer año</t>
  </si>
  <si>
    <t>https://www.maynoothuniversity.ie/study-maynooth/undergraduate-studies/courses/bachelor-social-science-community-and-youth-work-full-time</t>
  </si>
  <si>
    <t>Bachelor of Arts</t>
  </si>
  <si>
    <t>https://www.maynoothuniversity.ie/study-maynooth/undergraduate-studies/courses/bachelor-arts</t>
  </si>
  <si>
    <t>BSc Biological and Biomedical Sciences</t>
  </si>
  <si>
    <t>48 meses</t>
  </si>
  <si>
    <t>https://www.maynoothuniversity.ie/study-maynooth/undergraduate-studies/courses/bsc-biological-and-biomedical-sciences</t>
  </si>
  <si>
    <t>BBS Business and Management (BMA)</t>
  </si>
  <si>
    <t>https://www.maynoothuniversity.ie/study-maynooth/undergraduate-studies/courses/bbs-business-and-management-bma</t>
  </si>
  <si>
    <t>BSc Pharmaceutical and Biomedical Chemistry</t>
  </si>
  <si>
    <t xml:space="preserve">48 meses </t>
  </si>
  <si>
    <t>https://www.maynoothuniversity.ie/study-maynooth/undergraduate-studies/courses/bsc-pharmaceutical-and-biomedical-chemistry</t>
  </si>
  <si>
    <t>BSc Computer Science and Software Eng</t>
  </si>
  <si>
    <t>https://www.maynoothuniversity.ie/study-maynooth/undergraduate-studies/courses/bsc-computer-science-software-engineering-css</t>
  </si>
  <si>
    <t>BSc Product Design and Innovation</t>
  </si>
  <si>
    <t>https://www.maynoothuniversity.ie/study-maynooth/undergraduate-studies/courses/bsc-product-design-and-innovation</t>
  </si>
  <si>
    <t>BA International Economics</t>
  </si>
  <si>
    <t>https://www.maynoothuniversity.ie/study-maynooth/undergraduate-studies/courses/ba-international-economics</t>
  </si>
  <si>
    <t>BA Early Childhood Teaching and Learning</t>
  </si>
  <si>
    <t>https://www.maynoothuniversity.ie/study-maynooth/undergraduate-studies/courses/ba-early-childhood-teaching-learning-full-time</t>
  </si>
  <si>
    <t>BA Creative Writing and English (NEW)</t>
  </si>
  <si>
    <t>https://www.maynoothuniversity.ie/study-maynooth/undergraduate-studies/courses/ba-creative-writing-and-english</t>
  </si>
  <si>
    <t>BE Bachelor of Electronic Engineering</t>
  </si>
  <si>
    <t>https://www.maynoothuniversity.ie/study-maynooth/undergraduate-studies/courses/be-electronic-engineering</t>
  </si>
  <si>
    <t>BSc Biological and Geographical Sciences</t>
  </si>
  <si>
    <t>https://www.maynoothuniversity.ie/study-maynooth/undergraduate-studies/courses/bsc-biological-and-geographical-sciences</t>
  </si>
  <si>
    <t>Bachelor of Laws</t>
  </si>
  <si>
    <t>https://www.maynoothuniversity.ie/study-maynooth/undergraduate-studies/courses/bachelor-laws-llb</t>
  </si>
  <si>
    <t>BSc Data Science</t>
  </si>
  <si>
    <t>https://www.maynoothuniversity.ie/study-maynooth/undergraduate-studies/courses/bsc-bachelor-data-science</t>
  </si>
  <si>
    <t>BA Media Technology</t>
  </si>
  <si>
    <t>https://www.maynoothuniversity.ie/study-maynooth/undergraduate-studies/courses/ba-media-studies</t>
  </si>
  <si>
    <t>BA Music Technology</t>
  </si>
  <si>
    <t>https://www.maynoothuniversity.ie/study-maynooth/find-course/music-technology</t>
  </si>
  <si>
    <t>BSc Theoretical Physics &amp; Mathematics</t>
  </si>
  <si>
    <t>https://www.maynoothuniversity.ie/study-maynooth/undergraduate-studies/courses/bsc-theoretical-physics-mathematics</t>
  </si>
  <si>
    <t>BA - Psychology</t>
  </si>
  <si>
    <t>https://www.maynoothuniversity.ie/study-maynooth/undergraduate-studies/courses/ba-psychology</t>
  </si>
  <si>
    <t>BSc Science with Education</t>
  </si>
  <si>
    <t>https://www.maynoothuniversity.ie/study-maynooth/undergraduate-studies/courses/bsc-science-education-sed</t>
  </si>
  <si>
    <t>BSocSc Bachelor of Social Science</t>
  </si>
  <si>
    <t>https://www.maynoothuniversity.ie/study-maynooth/undergraduate-studies/courses/bachelor-social-science</t>
  </si>
  <si>
    <t>BSc Sport Science and Health</t>
  </si>
  <si>
    <t>https://www.maynoothuniversity.ie/study-maynooth/undergraduate-studies/courses/bsc-sport-science-and-health</t>
  </si>
  <si>
    <t>MIOTI - Escuela de formación en nuevas tecnologías</t>
  </si>
  <si>
    <t>Master Internet of Things</t>
  </si>
  <si>
    <t>https://www.mioti.es/es/iot-master</t>
  </si>
  <si>
    <t>Programa The Smart Thing</t>
  </si>
  <si>
    <t>3 meses</t>
  </si>
  <si>
    <t>https://www.mioti.es/es/the-smart-things</t>
  </si>
  <si>
    <t>Programa Scale Up &amp; Tecnologies</t>
  </si>
  <si>
    <t>https://www.mioti.es/es/scaleup-technologies</t>
  </si>
  <si>
    <t>Master en Data Science</t>
  </si>
  <si>
    <t>https://www.mioti.es/es/master-data-science</t>
  </si>
  <si>
    <t>Programa Data Science Fundamentals</t>
  </si>
  <si>
    <t>https://www.mioti.es/es/data-science-fundamentals</t>
  </si>
  <si>
    <t>Programa Data Science Advanced</t>
  </si>
  <si>
    <t>https://www.mioti.es/es/data-science-advanced</t>
  </si>
  <si>
    <t>IoT Executive Program</t>
  </si>
  <si>
    <t>4 meses</t>
  </si>
  <si>
    <t>https://www.mioti.es/es/iot-executive-program/</t>
  </si>
  <si>
    <t>AI Executive Program</t>
  </si>
  <si>
    <t>https://www.mioti.es/es/ai-executive-program</t>
  </si>
  <si>
    <t>E-Business Executive Program</t>
  </si>
  <si>
    <t>https://www.mioti.es/es/e-business</t>
  </si>
  <si>
    <t>Oportunidades de Negocio en IoT</t>
  </si>
  <si>
    <t>https://www.mioti.es/es/oportunidades-negocio-iot</t>
  </si>
  <si>
    <t>Inteligencia Artificial en los Negocios</t>
  </si>
  <si>
    <t>https://www.mioti.es/es/ia-en-negocios</t>
  </si>
  <si>
    <t>Machine Learning</t>
  </si>
  <si>
    <t>https://www.mioti.es/es/machine-learning-online</t>
  </si>
  <si>
    <t>Estrategias en E-business</t>
  </si>
  <si>
    <t>https://www.mioti.es/es/estrategias-en-ebusiness/</t>
  </si>
  <si>
    <t>MITLAB</t>
  </si>
  <si>
    <t>MÁSTER EN DESARROLLO FARMACÉUTICO Y REGULATORY AFFAIRS</t>
  </si>
  <si>
    <t>https://mit-lab.com/master-desarollo-farmaceutico/</t>
  </si>
  <si>
    <t>MÁSTER EN INVESTIGACIÓN EN TÉCNICAS MICROBIOLÓGICAS</t>
  </si>
  <si>
    <t>https://mit-lab.com/master-experimental-en-tecnicas-microbiolicas-avanzadas/</t>
  </si>
  <si>
    <t>MÁSTER EN CIENCIAS MICROBIOLÓGICAS</t>
  </si>
  <si>
    <t>https://mit-lab.com/Posgrado-experto-en-gestion-calidad-industria-farmaceutica-online/</t>
  </si>
  <si>
    <t>MÁSTER EN ALIMENTOS FUNCIONALES Y NUTRACÉUTICOS</t>
  </si>
  <si>
    <t>https://mit-lab.com/Posgrado-en-alimentos-funcionales-y-productos-nutraceuticos-novel-foods-online/</t>
  </si>
  <si>
    <t>Posgrado EXPERTO/A EN GESTIÓN DE LA CALIDAD EN INDUSTRIA FARMACÉUTICA</t>
  </si>
  <si>
    <t>Diplomado</t>
  </si>
  <si>
    <t>1.500,00 €</t>
  </si>
  <si>
    <t>75,00 €</t>
  </si>
  <si>
    <t>https://mit-lab.com/Posgrado-en-microbiologia-alimentaria-teoria-online/</t>
  </si>
  <si>
    <t>Posgrado EN ALIMENTOS FUNCIONALES Y PRODUCTOS NUTRACÉUTICOS: "NOVEL FOODS"</t>
  </si>
  <si>
    <t>https://mit-lab.com/Posgrado-en-microbiologia-industrial-teoria-online/</t>
  </si>
  <si>
    <t>Posgrado EN MICROBIOLOGÍA ALIMENTARIA TEORÍA</t>
  </si>
  <si>
    <t>1.700,00 €</t>
  </si>
  <si>
    <t>85,00 €</t>
  </si>
  <si>
    <t>https://mit-lab.com/Posgrado-en-biotecnologia-microbiana-teoria-online/</t>
  </si>
  <si>
    <t>Posgrado EN MICROBIOLOGÍA INDUSTRIAL TEORÍA</t>
  </si>
  <si>
    <t>https://mit-lab.com/Posgrado-en-microbiologia-clinica-teoria-online/</t>
  </si>
  <si>
    <t>Posgrado EN BIOTECNOLOGÍA MICROBIANA TEORÍA</t>
  </si>
  <si>
    <t>https://mit-lab.com/Posgrado-experimental-en-microbiologia-alimentaria-semipresencial/</t>
  </si>
  <si>
    <t>Posgrado EN MICROBIOLOGÍA CLÍNICA TEORÍA</t>
  </si>
  <si>
    <t>https://mit-lab.com/Posgrado-experimental-en-microbiologia-industrial-semipresencial/</t>
  </si>
  <si>
    <t>Posgrado EXPERIMENTAL EN MICROBIOLOGÍA ALIMENTARIA</t>
  </si>
  <si>
    <t>https://mit-lab.com/Posgrado-experimental-en-biotecnologia-microbiana/</t>
  </si>
  <si>
    <t>Posgrado EXPERIMENTAL EN MICROBIOLOGÍA INDUSTRIAL</t>
  </si>
  <si>
    <t>https://mit-lab.com/Posgrado-experimental-en-microbiologia-clinica-semipresencial-2/</t>
  </si>
  <si>
    <t>Postgrado EN TÉCNICAS CROMATOGRÁFICAS LÍQUIDAS TEORÍA-PRÁCTICA</t>
  </si>
  <si>
    <t>https://mit-lab.com/postgrado-en-tecnicas-cromatograficas-liquidas-teoria-practica/</t>
  </si>
  <si>
    <t>Postgrado EN HPLC</t>
  </si>
  <si>
    <t>https://mit-lab.com/producto/postgrado-en-hplc/</t>
  </si>
  <si>
    <t>Postgrado EN CALIDAD Y SEGURIDAD ALIMENTARIA</t>
  </si>
  <si>
    <t>https://mit-lab.com/postgrado-en-calidad-y-seguridad-alimentaria/</t>
  </si>
  <si>
    <t>Postgrado EN TÉCNICAS CROMATOGRÁFICAS</t>
  </si>
  <si>
    <t>Postgrado EN TÉCNICAS CROMATOGRÁFICAS LÍQUIDAS TEORÍA</t>
  </si>
  <si>
    <t>Italia</t>
  </si>
  <si>
    <t>NABA, Nuova Accademia di Belle Arti</t>
  </si>
  <si>
    <t>Lic. en Diseño / Campus Milán</t>
  </si>
  <si>
    <t>$10,000 MXN</t>
  </si>
  <si>
    <r>
      <rPr>
        <sz val="11"/>
        <color rgb="FF000000"/>
        <rFont val="Calibri"/>
      </rPr>
      <t xml:space="preserve">LAS LICENCIATURAS TIENEN COSTOS DIFERENTES LOS INTAKES DE OCTUBRE Y FEBRERO  </t>
    </r>
    <r>
      <rPr>
        <sz val="11"/>
        <color rgb="FF000000"/>
        <rFont val="Calibri"/>
      </rPr>
      <t>Costo diferente para ESTUDIANTES INTERNACIONALES
residente en la UE y EFTA
Países durante al menos 3 años
e ingresos producidos en la UE -
tramos de ingresos según
a los ingresos: 19,500-9,600 euros</t>
    </r>
  </si>
  <si>
    <t>https://www.naba.it/</t>
  </si>
  <si>
    <t>Diseño Gráfico y Dirección de Arte / Campus Milán y Roma</t>
  </si>
  <si>
    <t>LAS LICENCIATURAS TIENEN COSTOS DIFERENTES LOS INTAKES DE OCTUBRE Y FEBRERO  Costo diferente para ESTUDIANTES INTERNACIONALES
residente en la UE y EFTA
Países durante al menos 3 años
e ingresos producidos en la UE -
tramos de ingresos según
a los ingresos: 19,500-9,600 euros</t>
  </si>
  <si>
    <t>Diseño de Moda / Campus Milán y Roma</t>
  </si>
  <si>
    <t xml:space="preserve">Diseño Escenográfico / Campus Milán y Roma </t>
  </si>
  <si>
    <r>
      <rPr>
        <sz val="11"/>
        <color rgb="FF000000"/>
        <rFont val="Calibri"/>
      </rPr>
      <t xml:space="preserve">SE PUEDE SUMAR CON A BECA INTERNACIONAL QUE DAN ELLOS DEL 30% A BA´s Y DEL 25% A MASTER / A PARTE AYDUAN CON UN PROGRAMA DE FINANCIAMIENTO "FINANCIAL AIDS" HASTA POR EL 20% DEL COSTO.  </t>
    </r>
    <r>
      <rPr>
        <sz val="11"/>
        <color rgb="FF000000"/>
        <rFont val="Calibri"/>
      </rPr>
      <t>C</t>
    </r>
    <r>
      <rPr>
        <sz val="11"/>
        <color rgb="FF000000"/>
        <rFont val="Calibri"/>
      </rPr>
      <t>osto diferente para ESTUDIANTES INTERNACIONALES
residente en la UE y EFTA
Países durante al menos 3 años
e ingresos producidos en la UE -
tramos de ingresos según
a los ingresos: 19,500-9,600 euros</t>
    </r>
  </si>
  <si>
    <t>Tecnologías Creativas / Campus Milán</t>
  </si>
  <si>
    <t>SE PUEDE SUMAR CON A BECA INTERNACIONAL QUE DAN ELLOS DEL 30% A BA´s Y DEL 25% A MASTER / A PARTE AYDUAN CON UN PROGRAMA DE FINANCIAMIENTO "FINANCIAL AIDS" HASTA POR EL 20% DEL COSTO.</t>
  </si>
  <si>
    <t>Pintura y Artes Visuales / Campus Milán y Roma</t>
  </si>
  <si>
    <t>Cine y Animación / Campus Milán y Roma</t>
  </si>
  <si>
    <t xml:space="preserve">36 Meses </t>
  </si>
  <si>
    <t>LAS LICENCIATURAS NO TIENEN COSTOS DIFERENTES LOS INTAKES DE OCTUBRE Y FEBRERO Costo diferente para ESTUDIANTES INTERNACIONALES
residente en la UE y EFTA
Países durante al menos 3 años
e ingresos producidos en la UE -
tramos de ingresos según
a los ingresos: 19,500-9,600 euros</t>
  </si>
  <si>
    <t>Diseño de Interiores / Campus Milán</t>
  </si>
  <si>
    <t>Arquitectura de interiores</t>
  </si>
  <si>
    <t>Becas de hasta 7,000 euros por año a través de concurso. No acumulable con descuento inicial otorgado</t>
  </si>
  <si>
    <t>Diseño de Productos y Servicios / Campus Milán</t>
  </si>
  <si>
    <t>Diseño Social / Campus Milán</t>
  </si>
  <si>
    <t xml:space="preserve">https://www.naba.it/ </t>
  </si>
  <si>
    <t>Diseño de Moda y Vestuario / Campus Roma</t>
  </si>
  <si>
    <t>Diseño Textil / Campus Milán y Roma</t>
  </si>
  <si>
    <t>Artes Visuales y Estudios Curatoriales / Campus Milán y Roma</t>
  </si>
  <si>
    <t>Diseño Visual y Comunicación Integrada de Marketing / Campus Milán y Roma</t>
  </si>
  <si>
    <t>Publicidad Creativa / Campus Milán</t>
  </si>
  <si>
    <t>Mercado de Arte Contemporáneo / Campus Milán</t>
  </si>
  <si>
    <t>Fotografía y Diseño Visual / Campus Milán</t>
  </si>
  <si>
    <t>Diseño de Experiencia de Usuario / Campus Milán y Roma</t>
  </si>
  <si>
    <t>Producción de Medios Creativos / Campus Milán</t>
  </si>
  <si>
    <t>Nuevo Diseño Urbano / Campus Milán</t>
  </si>
  <si>
    <t>Comunicación e Innovación Sustentable / Campus Milán y Roma</t>
  </si>
  <si>
    <t>Arte y Ecología / Campus Milán</t>
  </si>
  <si>
    <t>Guionismo para Series / Campus Roma</t>
  </si>
  <si>
    <t>Two cities, one vision</t>
  </si>
  <si>
    <t>Diseño Escenográfico / Campus Milán</t>
  </si>
  <si>
    <t>Comics y Guionismo/ Campus Milán y Roma</t>
  </si>
  <si>
    <t>Diseño / Campus Milán y Roma</t>
  </si>
  <si>
    <t>Administración de Marketing de Moda / Campus Milán</t>
  </si>
  <si>
    <t>Espectáculos en Vido y Digitales / Campus Mián</t>
  </si>
  <si>
    <t>Diseño Italiano / Campus Milán</t>
  </si>
  <si>
    <t>Marketing Digital de Moda / Campus Milán</t>
  </si>
  <si>
    <t>NEOMA Business School</t>
  </si>
  <si>
    <t>MSc Finance Real Estate &amp; Wealth Management</t>
  </si>
  <si>
    <t>https://neoma-bs.com/programmes/msc-international-finance/?autre</t>
  </si>
  <si>
    <t>MSc Finance Corporate Finance &amp; Investment Banking</t>
  </si>
  <si>
    <t>MSc Finance Financial Markets &amp; Risk Management</t>
  </si>
  <si>
    <t>octubre</t>
  </si>
  <si>
    <t>MSc Marketing Digital &amp; Data Marketing</t>
  </si>
  <si>
    <t>https://neoma-bs.com/programmes/msc-marketing/?programme</t>
  </si>
  <si>
    <t>MSc Marketing International Brand Management</t>
  </si>
  <si>
    <t>MSc Marketing Luxury Marketing</t>
  </si>
  <si>
    <t xml:space="preserve">MSc Management &amp; Strategy Business Analytics
</t>
  </si>
  <si>
    <t>https://neoma-bs.com/programmes/msc-global-management/</t>
  </si>
  <si>
    <t xml:space="preserve">MSc Management &amp; Strategy Global Management
</t>
  </si>
  <si>
    <t xml:space="preserve">MSc Management &amp; Strategy International Project Development
</t>
  </si>
  <si>
    <t xml:space="preserve">MSc Management &amp; Strategy International Business Development
</t>
  </si>
  <si>
    <t xml:space="preserve">MSc Management &amp; Strategy MSc Sustainability Transformations
</t>
  </si>
  <si>
    <t>MSc Management &amp; Strategy MSc Artificial Intelligence for Business</t>
  </si>
  <si>
    <t xml:space="preserve">MSc Management &amp; Strategy MSc Strategy, Organisation &amp; Consulting
</t>
  </si>
  <si>
    <t>Sector Expertise International Master in Luxury Management</t>
  </si>
  <si>
    <t>No aplica beca por ser doble titulación</t>
  </si>
  <si>
    <t>https://neoma-bs.com/programmes/international-master-in-luxury-management/</t>
  </si>
  <si>
    <t>Sector Expertise MSc Cultural &amp; Creative Industries</t>
  </si>
  <si>
    <t>Sector Expertise MSc Wine &amp; Gastronomy</t>
  </si>
  <si>
    <t>Gastronomía</t>
  </si>
  <si>
    <t>Master in Management (2 year)</t>
  </si>
  <si>
    <t>Septiembre/ Enero</t>
  </si>
  <si>
    <t>La Beca solo aplica por el primer año de estudios. Precio por año: 17,500 EUR</t>
  </si>
  <si>
    <t>https://neoma-bs.com/programmes/master-in-management/</t>
  </si>
  <si>
    <t>Master in Management (3 year)</t>
  </si>
  <si>
    <t>Global BBA General Track / CESEM Double Degree Track</t>
  </si>
  <si>
    <t>La Beca solo aplica por el primer año de estudios. Precio por año: 14,000 EUR</t>
  </si>
  <si>
    <t>Global BBA - Bachelor in Business Administration</t>
  </si>
  <si>
    <t>El precio total es por año, la beca puede aumentar hasta a 3.000 EUR. la comisión es solo el primer año</t>
  </si>
  <si>
    <t>https://www.neoma-bs.com/en/programmes/undergraduate-programmes/global-bachelor-in-business-administration/presentation-of-the-programme</t>
  </si>
  <si>
    <t>Next Educación  Business School</t>
  </si>
  <si>
    <t>Máster Universitario en Comunicación Política</t>
  </si>
  <si>
    <t>https://www.nexteducacion.com/masters/master-universitario-en-comunicacion-politica-avanzada/</t>
  </si>
  <si>
    <t>Máster Internacional en Creación y Aceleración Empresarial</t>
  </si>
  <si>
    <t>https://www.nexteducacion.com/masters/master-internacional-en-creacion-y-aceleracion-empresarial/</t>
  </si>
  <si>
    <t>Máster en Economía Verde: Estrategias Empresariales de Sostenibilidad</t>
  </si>
  <si>
    <t>https://www.nexteducacion.com/masters/master-en-economia-verde/</t>
  </si>
  <si>
    <t>Master in Cybersecurity</t>
  </si>
  <si>
    <t>https://www.nexteducacion.com/masters/master-in-cybersecurity/</t>
  </si>
  <si>
    <t>Máster en Marketing e Inteligencia Turística: Promoción de Destinos</t>
  </si>
  <si>
    <t>https://www.nexteducacion.com/masters/master-en-marketing-e-inteligencia-turistica/</t>
  </si>
  <si>
    <t>Máster en Comunicación Política y Marketing Digital</t>
  </si>
  <si>
    <t>9 meses</t>
  </si>
  <si>
    <t>Master in Big Data &amp; Business Intelligence</t>
  </si>
  <si>
    <t>https://www.nexteducacion.com/masters/master-in-big-data-business-intelligence/</t>
  </si>
  <si>
    <t>Master in International Business</t>
  </si>
  <si>
    <t>https://www.nexteducacion.com/masters/master-in-international-business/</t>
  </si>
  <si>
    <t>Máster en Dirección de Comunicación Corporativa y Marketing Digital</t>
  </si>
  <si>
    <t>https://www.nexteducacion.com/masters/master-en-direccion-de-comunicacion-corporativa-y-marketing-digital/</t>
  </si>
  <si>
    <t>Máster en Dirección Financiera</t>
  </si>
  <si>
    <t>https://www.nexteducacion.com/masters/master-en-direccion-financiera/</t>
  </si>
  <si>
    <t>Canadá</t>
  </si>
  <si>
    <t>Niagara College - Toronto</t>
  </si>
  <si>
    <t>Business - General</t>
  </si>
  <si>
    <t>Diploma de Pregrado</t>
  </si>
  <si>
    <t>Enero, Mayo o Septiembre</t>
  </si>
  <si>
    <t>Diciembre, Abril, Agosto</t>
  </si>
  <si>
    <t>CAD</t>
  </si>
  <si>
    <t>Application Fee Waiver: MYNCT2023</t>
  </si>
  <si>
    <t>https://www.niagaracollegetoronto.ca/programs/undergraduate-diploma/business-general</t>
  </si>
  <si>
    <t>Business - Sales and Marketing</t>
  </si>
  <si>
    <t>Application Fee Waiver: MYNCT2024</t>
  </si>
  <si>
    <t>https://www.niagaracollegetoronto.ca/programs/undergraduate-diploma/business-sales-and-marketing</t>
  </si>
  <si>
    <t>Business - Accounting</t>
  </si>
  <si>
    <t>Application Fee Waiver: MYNCT2025</t>
  </si>
  <si>
    <t>https://www.niagaracollegetoronto.ca/programs/undergraduate-diploma/business-accounting</t>
  </si>
  <si>
    <t>Computer Programming</t>
  </si>
  <si>
    <t>Application Fee Waiver: MYNCT2026</t>
  </si>
  <si>
    <t>https://www.niagaracollegetoronto.ca/programs/undergraduate-diploma/computer-programming</t>
  </si>
  <si>
    <t>International Business Management</t>
  </si>
  <si>
    <t>Certificado de posgrado</t>
  </si>
  <si>
    <t>Enero, Mayo, Septiembre</t>
  </si>
  <si>
    <t>Application Fee Waiver: MYNCT2027</t>
  </si>
  <si>
    <t>https://www.niagaracollegetoronto.ca/programs/graduate-certificate/international-business-management</t>
  </si>
  <si>
    <t>Human Resources Management</t>
  </si>
  <si>
    <t>Application Fee Waiver: MYNCT2028</t>
  </si>
  <si>
    <t>https://www.niagaracollegetoronto.ca/programs/graduate-certificate/human-resources-management</t>
  </si>
  <si>
    <t>Hospitality &amp; Tourism Management</t>
  </si>
  <si>
    <t>Application Fee Waiver: MYNCT2029</t>
  </si>
  <si>
    <t>https://www.niagaracollegetoronto.ca/programs/graduate-certificate/hospitality-and-tourism-management</t>
  </si>
  <si>
    <t>Northumbria University</t>
  </si>
  <si>
    <t>Business with Entrepreneurship MSc</t>
  </si>
  <si>
    <t>Business with Logistics and Supply Chain Management MSc</t>
  </si>
  <si>
    <t>Business with Management MSc</t>
  </si>
  <si>
    <t>Real Estate (International) MSc</t>
  </si>
  <si>
    <t>Animation MA</t>
  </si>
  <si>
    <t>Architecture: MArch</t>
  </si>
  <si>
    <t>Construction Project Management with BIM MSc</t>
  </si>
  <si>
    <t>Fechas de Inicio en Enero y septiembre</t>
  </si>
  <si>
    <t>Arts MRes</t>
  </si>
  <si>
    <t>Otras modalidades de Estudio mas Información en su página Web así como otros Costos.</t>
  </si>
  <si>
    <t>Conservation of Fine Art MA</t>
  </si>
  <si>
    <t>Master of Fine Art (MFA)</t>
  </si>
  <si>
    <t>Preventive Conservation MA</t>
  </si>
  <si>
    <t>Microbiology MSc</t>
  </si>
  <si>
    <t>Biotechnology MSc</t>
  </si>
  <si>
    <t>Social Sciences MRes</t>
  </si>
  <si>
    <t>International Commercial Law LLM</t>
  </si>
  <si>
    <t>Criminology and Criminal Justice MA</t>
  </si>
  <si>
    <t>Forensic Science MSc</t>
  </si>
  <si>
    <t>Exercise Science MRes</t>
  </si>
  <si>
    <t>Otras modalidades de Estudio, mas Información de Tiempos y Costos en su página Web.</t>
  </si>
  <si>
    <t>International Sport Management MSc</t>
  </si>
  <si>
    <t>Strength and Conditioning MSc</t>
  </si>
  <si>
    <t>Design MA</t>
  </si>
  <si>
    <t>Design Management MA</t>
  </si>
  <si>
    <t>Consultar Costos y Duración del posgrado con la Universidad.</t>
  </si>
  <si>
    <t>Design Mres</t>
  </si>
  <si>
    <t>Otras modalidades de Estudio. Mas Información de Tiempos y Costos Consultar su página Web.</t>
  </si>
  <si>
    <t>Business with Financial Management MSc</t>
  </si>
  <si>
    <t>History MA</t>
  </si>
  <si>
    <t>History MRes</t>
  </si>
  <si>
    <t>Computer Science MSc</t>
  </si>
  <si>
    <t>Electrical Power Engineering MSc</t>
  </si>
  <si>
    <t>Engineering Management MSc</t>
  </si>
  <si>
    <t>Mechanical Engineering MSc</t>
  </si>
  <si>
    <t>Microelectronic and Communication Engineering MSc</t>
  </si>
  <si>
    <t>Applied Linguistics for TESOL MA</t>
  </si>
  <si>
    <t>TESOL MA</t>
  </si>
  <si>
    <t>English Literature MRes</t>
  </si>
  <si>
    <t>Creative Writing MA</t>
  </si>
  <si>
    <t>English Literature MA</t>
  </si>
  <si>
    <t>Disaster Management and Sustainable Development MSc</t>
  </si>
  <si>
    <t>Environmental Health MSc</t>
  </si>
  <si>
    <t>Renewable and Sustainable Energy Technologies MSc</t>
  </si>
  <si>
    <t>Business with Marketing Management MSc</t>
  </si>
  <si>
    <t>Business with International Management MSc</t>
  </si>
  <si>
    <t>Global Logistics, Operations and Supply Chain Management MSc</t>
  </si>
  <si>
    <t>Nutritional Science MSc</t>
  </si>
  <si>
    <t>Nutrición</t>
  </si>
  <si>
    <t>Health Psychology MSc</t>
  </si>
  <si>
    <t>Psychology MRes</t>
  </si>
  <si>
    <t>Sport and Exercise Psychology MSc</t>
  </si>
  <si>
    <t>Occupational and Organisational Psychology MSc</t>
  </si>
  <si>
    <t>Occupational Therapy (Pre-Registration) MSc</t>
  </si>
  <si>
    <t>Psychology MSc</t>
  </si>
  <si>
    <t>Business with Human Resource Management MSc</t>
  </si>
  <si>
    <t>International Development MSc</t>
  </si>
  <si>
    <t>Healthcare Management MSc</t>
  </si>
  <si>
    <t>Nursing Leadership MSc</t>
  </si>
  <si>
    <t>Enfermería</t>
  </si>
  <si>
    <t>Nursing MSc</t>
  </si>
  <si>
    <t>Physiotherapy (Pre-Registration) MSc</t>
  </si>
  <si>
    <t>Social Work MA</t>
  </si>
  <si>
    <t>Business with Hospitality and Tourism Management MSc</t>
  </si>
  <si>
    <t>Northumbria University- London Campus</t>
  </si>
  <si>
    <t>MA Luxury Brand Management</t>
  </si>
  <si>
    <t>Agosto, Diciembre, Abril</t>
  </si>
  <si>
    <t>El monto de beca depende de la nacionalidad , ver pestaña becas en archivo de offerta de QA</t>
  </si>
  <si>
    <t>https://london.northumbria.ac.uk/course/ma-luxury-brand-management/</t>
  </si>
  <si>
    <t>MA Luxury Brand Management with Advanced Practice</t>
  </si>
  <si>
    <t>https://london.northumbria.ac.uk/course/ma-luxury-brand-management-with-advanced-practice/</t>
  </si>
  <si>
    <t>MSc Business with Business Analytics</t>
  </si>
  <si>
    <t>Septiembre, Enero, Mayo</t>
  </si>
  <si>
    <t>https://london.northumbria.ac.uk/course/msc-business-with-business-analytics/</t>
  </si>
  <si>
    <t>MSc Business with Business Analytics with Advanced Practice</t>
  </si>
  <si>
    <t>https://london.northumbria.ac.uk/course/msc-business-with-business-analytics-with-advanced-practice/</t>
  </si>
  <si>
    <t>MSc Business with Entrepreneurship</t>
  </si>
  <si>
    <t>https://london.northumbria.ac.uk/course/msc-business-with-entrepreneurship/</t>
  </si>
  <si>
    <t>MSc Business with Entrepreneurship with Advanced Practice</t>
  </si>
  <si>
    <t>https://london.northumbria.ac.uk/course/msc-business-with-entrepreneurship-with-advanced-practice/</t>
  </si>
  <si>
    <t>MSc Business with Financial Management</t>
  </si>
  <si>
    <t>https://london.northumbria.ac.uk/course/msc-business-with-financial-management/</t>
  </si>
  <si>
    <t>MSc Business with Financial Management with Advanced Practice</t>
  </si>
  <si>
    <t>https://london.northumbria.ac.uk/course/msc-business-with-financial-management-with-advanced-practice/</t>
  </si>
  <si>
    <t>MSc Business with Hospitality and Tourism Management</t>
  </si>
  <si>
    <t>https://london.northumbria.ac.uk/course/msc-business-with-hospitality-and-tourism-management/</t>
  </si>
  <si>
    <t>MSc Business with Hospitality and Tourism Management with Advanced Practice</t>
  </si>
  <si>
    <t>https://london.northumbria.ac.uk/course/msc-business-with-hospitality-and-tourism-management-with-advanced-practice/</t>
  </si>
  <si>
    <t>MSc Business with Human Resource Management</t>
  </si>
  <si>
    <t>https://london.northumbria.ac.uk/course/msc-business-with-human-resource-management/</t>
  </si>
  <si>
    <t>MSc Business with Human Resource Management with Advanced Practice</t>
  </si>
  <si>
    <t>https://london.northumbria.ac.uk/course/msc-business-with-human-resource-management-with-advanced-practice/</t>
  </si>
  <si>
    <t>MSc Business with International Management</t>
  </si>
  <si>
    <t>https://london.northumbria.ac.uk/course/msc-business-with-international-management/</t>
  </si>
  <si>
    <t>MSc Business with International Management with Advanced Practice</t>
  </si>
  <si>
    <t>https://london.northumbria.ac.uk/course/msc-business-with-international-management-with-advanced-practice/</t>
  </si>
  <si>
    <t>MSc Business with Marketing Management</t>
  </si>
  <si>
    <t>https://london.northumbria.ac.uk/course/msc-business-with-marketing-management/</t>
  </si>
  <si>
    <t>MSc Business with Marketing Management with Advanced Practice</t>
  </si>
  <si>
    <t>https://london.northumbria.ac.uk/course/msc-business-with-marketing-management-with-advanced-practice/</t>
  </si>
  <si>
    <t>MSc Computing and Technology</t>
  </si>
  <si>
    <t>MSc Computing and Technology with Advanced Practice</t>
  </si>
  <si>
    <t>https://london.northumbria.ac.uk/course/msc-computing-and-technology-with-advanced-practice/</t>
  </si>
  <si>
    <t>MA Cyber Security</t>
  </si>
  <si>
    <t>https://london.northumbria.ac.uk/course/msc-cyber-security/</t>
  </si>
  <si>
    <t>MA Cyber Security with Advanced Practice</t>
  </si>
  <si>
    <t>MSc Cyber Security Technology</t>
  </si>
  <si>
    <t>https://london.northumbria.ac.uk/course/msc-cyber-security-technology/</t>
  </si>
  <si>
    <t>MSc Cyber Security Technology with Advanced Practice</t>
  </si>
  <si>
    <t>https://london.northumbria.ac.uk/course/msc-cyber-security-technology-with-advanced-practice/</t>
  </si>
  <si>
    <t>https://london.northumbria.ac.uk/course/msc-digital-marketing/</t>
  </si>
  <si>
    <t>MSc Digital Marketing with Advanced Practice</t>
  </si>
  <si>
    <t>https://london.northumbria.ac.uk/course/msc-digital-marketing-with-advanced-practice/</t>
  </si>
  <si>
    <t>MSc Artificial Intelligence Technology</t>
  </si>
  <si>
    <t>MSc Artificial Intelligence Technology with Advanced Practice</t>
  </si>
  <si>
    <t>MSc Big Data Science Technology</t>
  </si>
  <si>
    <t>MSc Big Data Science Technology with Advanced Practice</t>
  </si>
  <si>
    <t>MSc Web and Mobile Development Technologies</t>
  </si>
  <si>
    <t>MSc Global Logistics, Operations and Supply Chain Management</t>
  </si>
  <si>
    <t>https://london.northumbria.ac.uk/course/msc-global-logistics-operations-and-supply-chain-managment/</t>
  </si>
  <si>
    <t>MSc Global Logistics, Operations and Supply Chain Management with Advanced Practice</t>
  </si>
  <si>
    <t>https://london.northumbria.ac.uk/course/msc-global-logistics-operations-and-supply-chain-management-with-advanced-practice/</t>
  </si>
  <si>
    <t>MSc International Project Management</t>
  </si>
  <si>
    <t>https://london.northumbria.ac.uk/course/msc-international-project-management/</t>
  </si>
  <si>
    <t>MSc International Project Management with Advanced Practice</t>
  </si>
  <si>
    <t>https://london.northumbria.ac.uk/course/msc-international-project-management-with-advanced-practice/</t>
  </si>
  <si>
    <t>MSc Technology for Sustainable Cities</t>
  </si>
  <si>
    <t>MSc Technology for Sustainable Cities with Advanced Practice</t>
  </si>
  <si>
    <t>Penn State Dickinson Law</t>
  </si>
  <si>
    <t>Master of Laws (LL.M.)</t>
  </si>
  <si>
    <t xml:space="preserve">La beca es ofrecida de acuerdo al perfil del alumno. Hay dos campus, uno en Carlisle y otro en University Park. El curso es short &amp; intense, los prepara para el Bar exam y poder ejercer en el país. </t>
  </si>
  <si>
    <t>https://dickinsonlaw.psu.edu/llm-program</t>
  </si>
  <si>
    <t>PONS Escuela de Negocios</t>
  </si>
  <si>
    <t>Máster en Propiedad Industrial, Intelectual, Competencia y Nuevas Tecnologías</t>
  </si>
  <si>
    <t>Propiedad intelectual</t>
  </si>
  <si>
    <t xml:space="preserve">Octubre, enero, marzo, y mayo </t>
  </si>
  <si>
    <t xml:space="preserve">Con oportunidad de subir el % a 20% para la matricula </t>
  </si>
  <si>
    <t>www.ponsescueladenegocios.com</t>
  </si>
  <si>
    <t>Máster en Representación y Gestión de Artistas y Deportistas</t>
  </si>
  <si>
    <t xml:space="preserve">Online </t>
  </si>
  <si>
    <t xml:space="preserve">Puede ser mitad online, mitad presencial </t>
  </si>
  <si>
    <t>El Artista como Empresario y los distintos Negocios del Arte</t>
  </si>
  <si>
    <t xml:space="preserve">El presencial y online tienen el mismo precio </t>
  </si>
  <si>
    <t>https://www.ponsescueladenegocios.com/master/master-artista-como-empresario-y-los-distintos-negocios-arte/</t>
  </si>
  <si>
    <t>Schiller International University Campus Alemania</t>
  </si>
  <si>
    <t xml:space="preserve">MBA en Inglés </t>
  </si>
  <si>
    <t xml:space="preserve">Octubre, Febrero, Junio </t>
  </si>
  <si>
    <t xml:space="preserve">Octubre, Febrero </t>
  </si>
  <si>
    <t>Al recibir la carta de aceptación condicional deben abonar el 50% restante, para el intake de septiembre es el 25%</t>
  </si>
  <si>
    <t>https://schilleriu.my.salesforce.com/sfc/p/#09000007TrDs/a/09000000H8B0/ZKXup8V2bqCuJBYAFKjwERp37dcPahGzhDxPJH2HLxg</t>
  </si>
  <si>
    <t>MBA International Business</t>
  </si>
  <si>
    <t>https://schiller.edu/program/mba-international-business</t>
  </si>
  <si>
    <t>MA International Relations and Diplomacy</t>
  </si>
  <si>
    <t>BA International Relations and Diplomacy</t>
  </si>
  <si>
    <t>Mayo,Septiembre,Enero</t>
  </si>
  <si>
    <t xml:space="preserve">Septiembre,Enero </t>
  </si>
  <si>
    <t>Para UG – Las becas para Bachelor son sobre el primer año de estudios, y pueden aplicar a becas académicas para los años consecutivos por calificaciones (GPA) que van del 20% al 50%.</t>
  </si>
  <si>
    <t>https://schiller.edu/program/bachelor-arts-international-relations-and-diplomacy</t>
  </si>
  <si>
    <t>BS International Business</t>
  </si>
  <si>
    <t xml:space="preserve">No </t>
  </si>
  <si>
    <t>https://schiller.edu/program/international-business-bachelor-degree</t>
  </si>
  <si>
    <t>BS International Hospitality and Tourism Management</t>
  </si>
  <si>
    <t>https://schiller.edu/program/bachelor-international-hospitality-and-tourism-management</t>
  </si>
  <si>
    <t>MA International Relations and Diplomacy (University of Roehamptom Dual Degree)</t>
  </si>
  <si>
    <t>https://schiller.edu/program/master-degree-international-relations-and-diplomacy</t>
  </si>
  <si>
    <t>MBA + Certificate in Data Science</t>
  </si>
  <si>
    <t>BS Business Analytics</t>
  </si>
  <si>
    <t>BS Applied Mathematics and Artificial Intelligence</t>
  </si>
  <si>
    <t>BS Computer Science</t>
  </si>
  <si>
    <t>https://schiller.edu/program/bachelor-science-computer-science</t>
  </si>
  <si>
    <t>BS International Marketing</t>
  </si>
  <si>
    <t>https://schiller.edu/program/bachelor-science-international-marketing</t>
  </si>
  <si>
    <t>Schiller International University Campus Madrid</t>
  </si>
  <si>
    <t>MS Data Science</t>
  </si>
  <si>
    <t>MS Digital Marketing and Ecommerce</t>
  </si>
  <si>
    <t>MS Global Finance</t>
  </si>
  <si>
    <t>MS Sustainability Management</t>
  </si>
  <si>
    <t>MBA Español</t>
  </si>
  <si>
    <t>Schiller International University Campus Paris</t>
  </si>
  <si>
    <t>Schiller International University Campus Tampa FL.</t>
  </si>
  <si>
    <t>BS - International Business</t>
  </si>
  <si>
    <t>Schiller International University Campus Virtual</t>
  </si>
  <si>
    <t>No tiene beca porque el precio es reducido</t>
  </si>
  <si>
    <t xml:space="preserve">No hay beca porque el precio es reducido </t>
  </si>
  <si>
    <t>SDA Bocconi School of Management</t>
  </si>
  <si>
    <t>MIHMEP - Master of Int'l Health Care Management, Economics and Policy</t>
  </si>
  <si>
    <t>Any scholarship related to this program as indicated on SDA Bocconi website will be, there is a 100% oportunity 
considered fully applicable to the Candidates.</t>
  </si>
  <si>
    <t>https://www.sdabocconi.it/en/specialized-master-full-time-executive/mihmep?_gl=1*2huy9n*_up*MQ..&amp;gclid=Cj0KCQjwn7mwBhCiARIsAGoxjaLpxP88N-jgQjshabnCeQIcMshm8YQB8y3QQw4vHVI1-aUFJeycMikaAi2yEALw_wcB&amp;gclsrc=aw.ds</t>
  </si>
  <si>
    <t>MAFED – Master in Fashion, Experience &amp; Design Management</t>
  </si>
  <si>
    <t>https://www.sdabocconi.it/en/specialized-master-full-time-executive/mafed</t>
  </si>
  <si>
    <t>MAMA – Master in Arts Management &amp; Administration</t>
  </si>
  <si>
    <t>https://www.sdabocconi.it/en/specialized-master-full-time-executive/mama</t>
  </si>
  <si>
    <t>MCF – Master in Corporate Finance</t>
  </si>
  <si>
    <t>https://www.sdabocconi.it/en/specialized-master-full-time-executive/mcf</t>
  </si>
  <si>
    <t>MIHMEP – Master of International Health Care Management, Economics and Policy</t>
  </si>
  <si>
    <t>https://www.sdabocconi.it/en/specialized-master-full-time-executive/mihmep</t>
  </si>
  <si>
    <t>MSM – Master in Sustainability Management</t>
  </si>
  <si>
    <t>https://www.sdabocconi.it/en/specialized-master-full-time-executive/msm</t>
  </si>
  <si>
    <t xml:space="preserve">SPAIN BUSINESS SCHOOL </t>
  </si>
  <si>
    <t>Máster Analitica Digital Y Big Data (Con Especializaciones)</t>
  </si>
  <si>
    <t>https://www.spainbs.com/master-online-analitica-web-big-data</t>
  </si>
  <si>
    <t>Máster MBA, Direccion Y Administración De Empresas (Con Especializaciones)</t>
  </si>
  <si>
    <t>https://www.spainbs.com/mba-online</t>
  </si>
  <si>
    <t>Máster Marketing Digital (Con Especializaciones)</t>
  </si>
  <si>
    <t>https://www.spainbs.com/master-online-marketing-digital</t>
  </si>
  <si>
    <t>Master Emprendimiento</t>
  </si>
  <si>
    <t>https://www.spainbs.com/master-online-emprendimiento</t>
  </si>
  <si>
    <t>https://www.spainbs.com/master-analitica-web-big-data</t>
  </si>
  <si>
    <t>Máster Mba, Direccion Y Administración De Empresas (Con Especializaciones)</t>
  </si>
  <si>
    <t>https://www.spainbs.com/mba</t>
  </si>
  <si>
    <t>https://www.spainbs.com/master-marketing-digital</t>
  </si>
  <si>
    <t>https://www.spainbs.com/master-emprendimiento</t>
  </si>
  <si>
    <t>Dinamarca</t>
  </si>
  <si>
    <t>Technical University Denmark</t>
  </si>
  <si>
    <t>Advanced Materials and Healthcare Engineering</t>
  </si>
  <si>
    <t>Septiembre, Febrero</t>
  </si>
  <si>
    <t>Agosto, Enero</t>
  </si>
  <si>
    <t>El alumno paga directo a la Fundación</t>
  </si>
  <si>
    <t>Advanced Materials and Healthcare Engineering (dtu.dk)</t>
  </si>
  <si>
    <t>Applied Chemistry</t>
  </si>
  <si>
    <t>Applied Chemistry (dtu.dk)</t>
  </si>
  <si>
    <t>Aquatic Science and Technology</t>
  </si>
  <si>
    <t>Aquatic Science and Technology (dtu.dk)</t>
  </si>
  <si>
    <t>Architectural Engineering</t>
  </si>
  <si>
    <t>Architectural Engineering (dtu.dk)</t>
  </si>
  <si>
    <t>Autonomous Systems</t>
  </si>
  <si>
    <t>Autonomous Systems (dtu.dk)</t>
  </si>
  <si>
    <t>Bioinformatics and Systems Biology</t>
  </si>
  <si>
    <t>Bioinformatics and Systems Biology (dtu.dk)</t>
  </si>
  <si>
    <t>Biomedical Engineering</t>
  </si>
  <si>
    <t>Biomedical Engineering (dtu.dk)</t>
  </si>
  <si>
    <t>Biotecnology</t>
  </si>
  <si>
    <t>Biotechnology (dtu.dk)</t>
  </si>
  <si>
    <t>Business Analytics</t>
  </si>
  <si>
    <t>Business Analytics (dtu.dk)</t>
  </si>
  <si>
    <t>Chemical and Biochemical Engineering</t>
  </si>
  <si>
    <t>Chemical and Biochemical Engineering (dtu.dk)</t>
  </si>
  <si>
    <t>Civil Engineering (dtu.dk)</t>
  </si>
  <si>
    <t>Communication Technologies and System Design</t>
  </si>
  <si>
    <t>Communication Technologies and System Design (dtu.dk)</t>
  </si>
  <si>
    <t>Computer Science and Engineering</t>
  </si>
  <si>
    <t>Computer Science and Engineering (dtu.dk)</t>
  </si>
  <si>
    <t>Design and Innovation</t>
  </si>
  <si>
    <t>Design and Innovation (dtu.dk)</t>
  </si>
  <si>
    <t>Earth and Space Physics and Engineering</t>
  </si>
  <si>
    <t>Aeronautica</t>
  </si>
  <si>
    <t>Earth and Space Physics and Engineering (dtu.dk)</t>
  </si>
  <si>
    <t>Electrical Engineering</t>
  </si>
  <si>
    <t>Electrical Engineering (dtu.dk)</t>
  </si>
  <si>
    <t>Engineering Acoustics</t>
  </si>
  <si>
    <t>Sonido</t>
  </si>
  <si>
    <t>Engineering Acoustics (dtu.dk)</t>
  </si>
  <si>
    <t>Environmental Engineering</t>
  </si>
  <si>
    <t>Environmental Engineering (dtu.dk)</t>
  </si>
  <si>
    <t>Food Technology</t>
  </si>
  <si>
    <t>Food Technology (dtu.dk)</t>
  </si>
  <si>
    <t>Human-Centered Artificial Intelligence</t>
  </si>
  <si>
    <t>Human-Centered Artificial Intelligence (dtu.dk)</t>
  </si>
  <si>
    <t>Industrial Engineering and Management</t>
  </si>
  <si>
    <t>Industrial Engineering and Management (dtu.dk)</t>
  </si>
  <si>
    <t>Materials and Manufacturing Engineering</t>
  </si>
  <si>
    <t>Ingeniería en Manufactura</t>
  </si>
  <si>
    <t>Materials and Manufacturing Engineering (dtu.dk)</t>
  </si>
  <si>
    <t>Mathematical Modelling and Computation</t>
  </si>
  <si>
    <t>Mathematical Modelling and Computation (dtu.dk)</t>
  </si>
  <si>
    <t>Mechanical Engineering (dtu.dk)</t>
  </si>
  <si>
    <t>Ocean Engineering</t>
  </si>
  <si>
    <t>Ingenería en Océanos</t>
  </si>
  <si>
    <t>Ocean Engineering (dtu.dk)</t>
  </si>
  <si>
    <t>Pharmaceutical Design and Engineering</t>
  </si>
  <si>
    <t>Pharmaceutical Design and Engineering (dtu.dk)</t>
  </si>
  <si>
    <t>Photonics Engineering</t>
  </si>
  <si>
    <t>Photonics Engineering (dtu.dk)</t>
  </si>
  <si>
    <t>Physics and Nanotechnology</t>
  </si>
  <si>
    <t>Nanociencias / Nanotecnología</t>
  </si>
  <si>
    <t>Physics and Nanotechnology (dtu.dk)</t>
  </si>
  <si>
    <t>Quantitative Biology and Disease Modelling</t>
  </si>
  <si>
    <t>Quantitative Biology and Disease Modelling (dtu.dk)</t>
  </si>
  <si>
    <t>Sustainable Energy</t>
  </si>
  <si>
    <t>Sustainable Energy (dtu.dk)</t>
  </si>
  <si>
    <t>Technology Entrepreneurship</t>
  </si>
  <si>
    <t>Technology Entrepreneurship (dtu.dk)</t>
  </si>
  <si>
    <t>Transport and Logistics</t>
  </si>
  <si>
    <t>Logística</t>
  </si>
  <si>
    <t>Transport and Logistics (dtu.dk)</t>
  </si>
  <si>
    <t>Wind Energy</t>
  </si>
  <si>
    <t>Wind Energy (dtu.dk)</t>
  </si>
  <si>
    <t xml:space="preserve">Tecnológico de Monterrey </t>
  </si>
  <si>
    <t xml:space="preserve">Maestría en Intligencia Artificial Aplicada </t>
  </si>
  <si>
    <t xml:space="preserve">14 materias - Online - Becas del 25% al 40% de acuerdo a promedio estudios profesionales </t>
  </si>
  <si>
    <t>https://bit.ly/3MMNn7C</t>
  </si>
  <si>
    <t xml:space="preserve">Especialidad en Inteligencia Artificial </t>
  </si>
  <si>
    <t xml:space="preserve">7 materias - Online- Becas del 25% al 40% de acuerdo a  promedio estudios profesionales </t>
  </si>
  <si>
    <t>https://samp.itesm.mx/Programas/VistaPrograma?clave=eNA21V&amp;modoVista=Default&amp;idioma=ES&amp;cols=0&amp;_gl=1*c6rot2*_ga*OTA1OTkwNjk3LjE3MDA2MTA4MjU.*_ga_D9LSDN87GD*MTcwODExMDczMi41OS4xLjE3MDgxMTA4MjkuNjAuMC4w&amp;_ga=2.104597760.1225314795.1708101816-905990697.1700610825&amp;_gac=1.152394187.1707436598.Cj0KCQiAn-2tBhDVARIsAGmStVlaBuyFFT6pO2bx4ZwPrVDYJ-9MkRQXJJPvFp7X22N8uy-Hk5TO3fsaAmfAEALw_wcB</t>
  </si>
  <si>
    <t xml:space="preserve">Maestría en Administración de Tecnologías de la Información </t>
  </si>
  <si>
    <t xml:space="preserve">https://bit.ly/3yZEdRd </t>
  </si>
  <si>
    <t xml:space="preserve">Maestría en Ingeniería con sistemas de calidad y productividad </t>
  </si>
  <si>
    <t>https://bit.ly/3x9AePn</t>
  </si>
  <si>
    <t xml:space="preserve">Maestría en Innovación para el desarrollo empresarial </t>
  </si>
  <si>
    <t>https://bit.ly/3MSptI6</t>
  </si>
  <si>
    <t xml:space="preserve">Maestría en Administración de Energía y sus Fuentes Renovables </t>
  </si>
  <si>
    <t xml:space="preserve">https://bit.ly/39aPV0R </t>
  </si>
  <si>
    <t xml:space="preserve">Maestría en Ciberseguridad </t>
  </si>
  <si>
    <t xml:space="preserve">https://bit.ly/3pVFKW2 </t>
  </si>
  <si>
    <t>Maestría en Gestión de la Ingeniería -  Online</t>
  </si>
  <si>
    <t xml:space="preserve">https://bit.ly/3yZVgTl </t>
  </si>
  <si>
    <t xml:space="preserve">Maestría en Gestión de la Ingeniería -  Presencial </t>
  </si>
  <si>
    <t xml:space="preserve">14 materias - presencial campus Estado de México CEM y Santa Fe </t>
  </si>
  <si>
    <t>Especialidad en Gestión para el Liderazgo e Innovación Educativa</t>
  </si>
  <si>
    <t xml:space="preserve">https://bit.ly/3NEFFwC </t>
  </si>
  <si>
    <t>Especialidad en Enseñanza y Evaluación del Inglés como Segunda Lengua</t>
  </si>
  <si>
    <t xml:space="preserve">https://bit.ly/3MMWbdN </t>
  </si>
  <si>
    <t>Maestría en Humanidades Digitales</t>
  </si>
  <si>
    <t>14 materias . Online- Becas del 25% al 40% de acuerdo a promedio estudios profesionales</t>
  </si>
  <si>
    <t xml:space="preserve">https://bit.ly/3LMUdbW </t>
  </si>
  <si>
    <t>Maestría en Emprendimiento Educativo</t>
  </si>
  <si>
    <t xml:space="preserve">https://bit.ly/3yZOIUx </t>
  </si>
  <si>
    <t xml:space="preserve">Maestría en Educación </t>
  </si>
  <si>
    <t xml:space="preserve">Febrero </t>
  </si>
  <si>
    <t xml:space="preserve">10 materias - Online Becas del 45% promedio requerido 8.0 a 100 </t>
  </si>
  <si>
    <t>https://samp.itesm.mx/Programas/VistaPrograma?clave=MEE13V&amp;modoVista=Default&amp;idioma=ES&amp;cols=0</t>
  </si>
  <si>
    <t xml:space="preserve">Maestría en Tecnología educativa </t>
  </si>
  <si>
    <t xml:space="preserve">https://samp.itesm.mx/Programas/VistaPrograma?clave=MTE13V&amp;modoVista=Default&amp;idioma=ES&amp;cols=0 </t>
  </si>
  <si>
    <t xml:space="preserve">Maestría en Arte Digital y Nuevos Medios </t>
  </si>
  <si>
    <t xml:space="preserve">15 materias. Online- becas del 25% al 40% de acuerdo a promedio estudios profesionales </t>
  </si>
  <si>
    <t xml:space="preserve">https://maestriasydiplomados.tec.mx/posgrados/maestria-en-arte-digital-y-nuevos-medios </t>
  </si>
  <si>
    <t>TEP Institute of Science and Technology</t>
  </si>
  <si>
    <t>Máster de Formación Permanente en Inteligencia Artificial</t>
  </si>
  <si>
    <t>Enero / Abril / Septiembre</t>
  </si>
  <si>
    <r>
      <rPr>
        <u/>
        <sz val="11"/>
        <color rgb="FF1155CC"/>
        <rFont val="Calibri, sans-serif"/>
      </rPr>
      <t>Máster en Inteligencia Artificial - TEP x Nebrija - TEP Institute</t>
    </r>
  </si>
  <si>
    <t>Máster de Formación Permanente en Data Science</t>
  </si>
  <si>
    <r>
      <rPr>
        <u/>
        <sz val="11"/>
        <color rgb="FF1155CC"/>
        <rFont val="Calibri, sans-serif"/>
      </rPr>
      <t>Máster en Data Science - TEP x Nebrija - TEP Institute</t>
    </r>
  </si>
  <si>
    <t>Máster de Formación Permanente en Ciberseguridad</t>
  </si>
  <si>
    <r>
      <rPr>
        <u/>
        <sz val="11"/>
        <color rgb="FF1155CC"/>
        <rFont val="Calibri, sans-serif"/>
      </rPr>
      <t>Máster en Ciberseguridad - TEP x Nebrija - TEP Institute</t>
    </r>
  </si>
  <si>
    <t>Diploma Avanzado en Inteligencia Artificial Aplicada a la Empresa</t>
  </si>
  <si>
    <t>Cada mes</t>
  </si>
  <si>
    <r>
      <rPr>
        <u/>
        <sz val="11"/>
        <color rgb="FF1155CC"/>
        <rFont val="Calibri, sans-serif"/>
      </rPr>
      <t>Diploma Avanzado en IA aplicada a Empresa - TEP Institute</t>
    </r>
  </si>
  <si>
    <t>Diploma Avanzado en Inteligencia Artificial Aplicada a Ventas</t>
  </si>
  <si>
    <r>
      <rPr>
        <u/>
        <sz val="11"/>
        <color rgb="FF1155CC"/>
        <rFont val="Calibri, sans-serif"/>
      </rPr>
      <t>Diploma Avanzado en IA aplicada a la Venta - TEP Institute</t>
    </r>
  </si>
  <si>
    <t>Diploma Avanzado en Inteligencia Artificial Aplicada a la Gestión Sanitaria</t>
  </si>
  <si>
    <r>
      <rPr>
        <u/>
        <sz val="11"/>
        <color rgb="FF1155CC"/>
        <rFont val="Calibri, sans-serif"/>
      </rPr>
      <t>Diploma Avanzado en IA aplicada a la Gestión Sanitaria - TEP Institute</t>
    </r>
  </si>
  <si>
    <t>Diploma Avanzado en Inteligencia Artificial para Profesionales de la Salud</t>
  </si>
  <si>
    <r>
      <rPr>
        <u/>
        <sz val="11"/>
        <color rgb="FF1155CC"/>
        <rFont val="Calibri, sans-serif"/>
      </rPr>
      <t>Diploma Avanzado en IA aplicada a la Salud - TEP Institute</t>
    </r>
  </si>
  <si>
    <t>Diploma Avanzado en Inteligencia Artificial Aplicada a la Logística</t>
  </si>
  <si>
    <r>
      <rPr>
        <u/>
        <sz val="11"/>
        <color rgb="FF1155CC"/>
        <rFont val="Calibri, sans-serif"/>
      </rPr>
      <t>Diploma Avanzado en IA aplicada a la Logística - TEP Institute</t>
    </r>
  </si>
  <si>
    <t>Diploma Avanzado en Gestión Digital de Proyectos</t>
  </si>
  <si>
    <t>Diploma Avanzado en Programación asistida Inteligencia Artificial</t>
  </si>
  <si>
    <t>Requiere conocimiento previo</t>
  </si>
  <si>
    <t>Holanda</t>
  </si>
  <si>
    <t>Tio Business School</t>
  </si>
  <si>
    <t>Julio, diciembre</t>
  </si>
  <si>
    <t xml:space="preserve">Please notice that a bachelor programme can be done in 3 or 4 years, depending on the students’ progress at the end of the first year as well as their preference. In a three year programme the students will do their 2 internships in the summer of year 1 and 2 and the thesis in the summer of year 3. If the students chooses to take the bachelor programme in 4 years, they will have summer breaks. When a student starts a bachelor programme in 3 or 4 years and starts in September, they will finish in July. When a students starts a bachelor programme in 3 or 4 years and starts in January, the 3 year programme will become 3,5 years and end July and the 4 year programme will end in July as well. Los estudiantes internacionales deben de pagar 14, 750 euros de paquete (incluye visa, housing (1 año), insurance, deposit y aiport pickup </t>
  </si>
  <si>
    <t>www.tio.nl/en/international_business_management/</t>
  </si>
  <si>
    <t>Hotel and Event Management</t>
  </si>
  <si>
    <t>www.tio.nl/en/hotel_and_event_management/</t>
  </si>
  <si>
    <t>Commerce Economics and Entrepreneurship</t>
  </si>
  <si>
    <t>www.tio.nl/en/commerce-entrepreneurship-and-organisations/</t>
  </si>
  <si>
    <t>International Tourism Management</t>
  </si>
  <si>
    <t>www.tio.nl/en/international_tourism_management/</t>
  </si>
  <si>
    <t xml:space="preserve">Los estudiantes internacionales deben de pagar 14, 750 euros de paquete (incluye visa, housing (1 año), insurance, deposit y aiport pickup </t>
  </si>
  <si>
    <t>www.tio.nl/en/master-business-administration/</t>
  </si>
  <si>
    <t xml:space="preserve">Bélgica </t>
  </si>
  <si>
    <t>UBI Business School</t>
  </si>
  <si>
    <t>Master in Business Administration(MBA)</t>
  </si>
  <si>
    <t xml:space="preserve">Febrero, Septiembre </t>
  </si>
  <si>
    <t xml:space="preserve">Enero, Agosto </t>
  </si>
  <si>
    <t>$10,000.00</t>
  </si>
  <si>
    <t xml:space="preserve">Solo 2 becas al 80% </t>
  </si>
  <si>
    <t>https://ubi.edu/master-of-business-administration/</t>
  </si>
  <si>
    <t>Bachelor in Business/Bachelors in international Business Management</t>
  </si>
  <si>
    <t xml:space="preserve">Mayo, Diciembre </t>
  </si>
  <si>
    <t>https://ubi.edu/bachelors-programmes/</t>
  </si>
  <si>
    <t>UEMC Business School</t>
  </si>
  <si>
    <t>MBA Oficial-Máster en Dirección y Administración de Empresas - Título Oficial</t>
  </si>
  <si>
    <t>CONVOCATORIA EXTRAORDINARIA DE FEBERO.https://info.escueladenegociosydireccion.com/masteres-oficiales-fundacion-beca/?utm_source=FundacionBecaENyD&amp;utm_medium=email&amp;utm_campaign=FundacionBeca&amp;utm_content=OfertaFormativaENyD</t>
  </si>
  <si>
    <t>https://info.escueladenegociosydireccion.com/master-mba-oficial-fundacion-beca/?utm_source=FundacionBecaENyD&amp;utm_medium=email&amp;utm_campaign=FundacionBeca&amp;utm_content=OfertaFormativaENyD</t>
  </si>
  <si>
    <t>Máster Universitario en Imagen Pública, Gestión de Eventos y Protocolo</t>
  </si>
  <si>
    <t>CONVOCATORIA EXTRAORDINARIA DE FEBERO. https://info.escueladenegociosydireccion.com/masteres-oficiales-fundacion-beca/?utm_source=FundacionBecaENyD&amp;utm_medium=email&amp;utm_campaign=FundacionBeca&amp;utm_content=OfertaFormativaENyD</t>
  </si>
  <si>
    <t>https://info.escueladenegociosydireccion.com/fundacion-beca-master-imagen-publica-eventos-protocolo/</t>
  </si>
  <si>
    <t>Máster Oficial en Dirección y Gestión de Marketing Digital y Social Media</t>
  </si>
  <si>
    <t>Pago de tasas de expedición del título de grado y máster al finalizar la formación</t>
  </si>
  <si>
    <t>https://info.escueladenegociosydireccion.com/master-marketing-digital-convenio/?utm_source=FundacionBecaENyD&amp;utm_medium=email&amp;utm_campaign=FundacionBeca&amp;utm_content=OfertaFormativaENyD</t>
  </si>
  <si>
    <t>Máster Oficial en Dirección y Planificación Financiera</t>
  </si>
  <si>
    <t>https://info.escueladenegociosydireccion.com/master-planificacion-financiera-fundacion-beca/?utm_source=FundacionBecaENyD&amp;utm_medium=email&amp;utm_campaign=FundacionBeca&amp;utm_content=OfertaFormativaENyD</t>
  </si>
  <si>
    <t>Máster Oficial en Dirección y Gestión de Personas - Título oficial</t>
  </si>
  <si>
    <t>https://info.escueladenegociosydireccion.com/master-direccion-gestion-personas-fundacion-beca/?utm_source=FundacionBecaENyD&amp;utm_medium=email&amp;utm_campaign=FundacionBeca&amp;utm_content=OfertaFormativaENyD</t>
  </si>
  <si>
    <t>Máster Oficial en Gestión y Análisis de Grandes Volúmenes de Datos: BIG DATA</t>
  </si>
  <si>
    <t>https://info.escueladenegociosydireccion.com/master-big-data-convenio/?utm_source=FundacionBecaENyD&amp;utm_medium=email&amp;utm_campaign=FundacionBeca&amp;utm_content=OfertaFormativaENyD</t>
  </si>
  <si>
    <t>Máster Universitario en Energías Renovables y Sostenibilidad Energética</t>
  </si>
  <si>
    <t>https://info.escueladenegociosydireccion.com/fundacion-beca-master-energias-renovables/</t>
  </si>
  <si>
    <t>Máster en Contabilidad y Finanzas - Título Propio</t>
  </si>
  <si>
    <t>Máster en Asesoría de Empresas - Título Propio</t>
  </si>
  <si>
    <t>MBA - Dirección Estrategica De Empresas</t>
  </si>
  <si>
    <t>Grado en Administración y Dirección de Empresas - ADE</t>
  </si>
  <si>
    <t xml:space="preserve">4 años </t>
  </si>
  <si>
    <t>Hasta un 47% sobre el precio del crédito</t>
  </si>
  <si>
    <t>Grado en Publicidad y Relaciones Públicas</t>
  </si>
  <si>
    <t>Grado en Periodismo</t>
  </si>
  <si>
    <t>Periodismo</t>
  </si>
  <si>
    <t>Grado en Ingeniería de Organización Industrial</t>
  </si>
  <si>
    <t>Grado en Derecho</t>
  </si>
  <si>
    <t>Grado en Ingeniería Informática</t>
  </si>
  <si>
    <t>9 años</t>
  </si>
  <si>
    <t>Curso Universitario De Especialización En Técnicas De Reclutamiento Y Selección De Personal</t>
  </si>
  <si>
    <t>3 a 6 meses</t>
  </si>
  <si>
    <t>Cada Mes</t>
  </si>
  <si>
    <t>http://www.escueladenegociosydireccion.com/docs/ENyD_UEMC_TECNICASSELECCION.pdf</t>
  </si>
  <si>
    <t>Curso Universitario De Especialización: Técnico De Recursos Humanos</t>
  </si>
  <si>
    <t>http://www.escueladenegociosydireccion.com/docs/ENyD_UEMC_TECNICORRHH.pdf</t>
  </si>
  <si>
    <t>Curso Universitario De Especialización: Técnico En Selección De Personal</t>
  </si>
  <si>
    <t>http://www.escueladenegociosydireccion.com/docs/ENyD_UEMC_TECNICOSELECCION.pdf</t>
  </si>
  <si>
    <t>Curso Universitario De Especialización: Técnico De Formación. Formadores De Formadores</t>
  </si>
  <si>
    <t>http://www.escueladenegociosydireccion.com/docs/ENyD_UEMC_TECNICOFORMACION.pdf</t>
  </si>
  <si>
    <t>Curso Universitario De Especialización En Dirección De Recursos Humanos</t>
  </si>
  <si>
    <t>http://www.escueladenegociosydireccion.com/docs/ENyD_UEMC_DIRECCIONRRHH.pdf</t>
  </si>
  <si>
    <t>Curso Universitario De Especialización En Análisis, Descripción Y Valoración De Puestos De Trabajo</t>
  </si>
  <si>
    <t>http://www.escueladenegociosydireccion.com/docs/ENyD_UEMC_ADVPT.pdf</t>
  </si>
  <si>
    <t>Curso Universitario De Especialización En Dirección De Recursos Humanos, Asesoría Laboral Y Prl</t>
  </si>
  <si>
    <t>http://www.escueladenegociosydireccion.com/docs/ENyD_UEMC_RRHHLABORALYPRL.pdf</t>
  </si>
  <si>
    <t>Curso Universitario De Especialización En Habilidades De Dirección</t>
  </si>
  <si>
    <t>http://www.escueladenegociosydireccion.com/docs/ENyD_UEMC_HABILIDADES.pdf</t>
  </si>
  <si>
    <t>Curso Universitario De Especialización En Planificación De Plantillas</t>
  </si>
  <si>
    <t>http://www.escueladenegociosydireccion.com/docs/ENyD_UEMC_PLANTILLAS.pdf</t>
  </si>
  <si>
    <t>Curso Universitario Valoración De Empresas</t>
  </si>
  <si>
    <t>https://info.escueladenegociosydireccion.com/masteres-oficiales-fundacion-beca/?utm_source=FundacionBecaENyD&amp;utm_medium=email&amp;utm_campaign=FundacionBeca&amp;utm_content=OfertaFormativaENyD</t>
  </si>
  <si>
    <t>Curso Universitario En Gestión De Tesorería</t>
  </si>
  <si>
    <t>Curso Universitario De Financiación De Empresas</t>
  </si>
  <si>
    <t>Curso Universitario Control De Gestión Y Estructura De Costes</t>
  </si>
  <si>
    <t>Curso Universitario Análisis Y Viabilidad De Proyectos E Inversiones</t>
  </si>
  <si>
    <t>Curso Universitario De Análisis De Balances</t>
  </si>
  <si>
    <t>Curso Universitario De Finanzas Corporativas</t>
  </si>
  <si>
    <t>Curso Universitario De Finanzas Para No Financieros</t>
  </si>
  <si>
    <t>Curso Universitario De Especialización En Publicidad Y Marketing Online</t>
  </si>
  <si>
    <t>Curso Universitario De Especialización En Dirección De Marketing Y Marketing Online</t>
  </si>
  <si>
    <t>Curso Universitario De Especialización En Marketing Digital Y Comunicación 2.0</t>
  </si>
  <si>
    <t>Curso Universitario Community Manager Y Experto En Reputación Online</t>
  </si>
  <si>
    <t>Curso Universitario Community Manger Y Posicionamiento Seo</t>
  </si>
  <si>
    <r>
      <rPr>
        <sz val="11"/>
        <color rgb="FF000000"/>
        <rFont val="Calibri, sans-serif"/>
      </rPr>
      <t>Curso Universitario En Posicionamiento Web: S</t>
    </r>
    <r>
      <rPr>
        <sz val="11"/>
        <color rgb="FF000000"/>
        <rFont val="Calibri, sans-serif"/>
      </rPr>
      <t>EO</t>
    </r>
  </si>
  <si>
    <r>
      <rPr>
        <sz val="11"/>
        <color rgb="FF000000"/>
        <rFont val="Calibri, sans-serif"/>
      </rPr>
      <t>Curso Universitario En Posicionamiento Web: S</t>
    </r>
    <r>
      <rPr>
        <sz val="11"/>
        <color rgb="FF000000"/>
        <rFont val="Calibri, sans-serif"/>
      </rPr>
      <t>EM</t>
    </r>
  </si>
  <si>
    <r>
      <rPr>
        <sz val="11"/>
        <color rgb="FF000000"/>
        <rFont val="Calibri, sans-serif"/>
      </rPr>
      <t xml:space="preserve">Curso Universitario En Posicionamiento Web: SEO </t>
    </r>
    <r>
      <rPr>
        <sz val="11"/>
        <color rgb="FF000000"/>
        <rFont val="Calibri, sans-serif"/>
      </rPr>
      <t>y SEM</t>
    </r>
  </si>
  <si>
    <t>Curso Universitario En Seo, Sem Y Publicidad Digital</t>
  </si>
  <si>
    <r>
      <rPr>
        <sz val="11"/>
        <color rgb="FF000000"/>
        <rFont val="Calibri, sans-serif"/>
      </rPr>
      <t>Curso Universitario En Publicidad Digital Y S</t>
    </r>
    <r>
      <rPr>
        <sz val="11"/>
        <color rgb="FF000000"/>
        <rFont val="Calibri, sans-serif"/>
      </rPr>
      <t>EM</t>
    </r>
  </si>
  <si>
    <t>Curso Universitario De Especialización En Selección De Personal Y Asesoría Laboral</t>
  </si>
  <si>
    <t>Curso Universitario De Especialización En Iva</t>
  </si>
  <si>
    <t>Curso Universitario En Impuesto Sobre Sociedades</t>
  </si>
  <si>
    <t>Curso Universitario En IRPF</t>
  </si>
  <si>
    <t>Curso Universitario En Asesoría Fiscal</t>
  </si>
  <si>
    <t>Curso Universitario En Cálculo De Salarios Y Finiquitos</t>
  </si>
  <si>
    <t>Curso Universitario En Contratación De Trabajadores Y Derecho Laboral</t>
  </si>
  <si>
    <t>Curso Universitario En Asesoría Laboral</t>
  </si>
  <si>
    <t>Curso Universitario En Contabilidad Financiera</t>
  </si>
  <si>
    <t>Curso Universitario En Contabilidad Financiera Nivel Avanzado</t>
  </si>
  <si>
    <t>Curso Universitario Asesoría Fiscal Y Contable</t>
  </si>
  <si>
    <t>Curso Universitario Asesoría Fiscal Y Contable Avanzado</t>
  </si>
  <si>
    <t>Curso Universitario Asesoría Laboral Y Contable</t>
  </si>
  <si>
    <t>Curso Universitario Asesoría Laboral Y Contable Avanzado</t>
  </si>
  <si>
    <t>Curso Universitario Asesoría De Empresas: Fiscal, Laboral Y Contable</t>
  </si>
  <si>
    <t>Curso Universitario Asesoría De Empresas: Fiscal, Laboral Y Contable Avanzado</t>
  </si>
  <si>
    <t>Curso Universitario Dirección De Marketing</t>
  </si>
  <si>
    <t>Curso Universitario Dirección Comercial</t>
  </si>
  <si>
    <t>2 a 6 meses</t>
  </si>
  <si>
    <t>Curso Universitario Dirección De Marketing Y Ventas</t>
  </si>
  <si>
    <t>Curso Universitario Dirección De Marketing Y Marketing Online</t>
  </si>
  <si>
    <t>Curso Universitario Publicidad Y Diseño Gráfico Publicitario</t>
  </si>
  <si>
    <t>Curso Universitario Comunicación Empresarial, Publicidad Y Diseño Gráfico Publicitario</t>
  </si>
  <si>
    <t>Curso Universitario Publicidad Y Marketing Online</t>
  </si>
  <si>
    <t>Curso Universitario Comunicación Empresarial Y Dirección Comercial</t>
  </si>
  <si>
    <t>Hr Transformation - Cornell Certificate Program</t>
  </si>
  <si>
    <t>31.94%</t>
  </si>
  <si>
    <t>Debe salir un grupo de 10 alumnos para que inicié la formación.</t>
  </si>
  <si>
    <t>HR Transformation - Cornell Certificate Program</t>
  </si>
  <si>
    <t>Innovation Strategy - Cornell Certificate Program</t>
  </si>
  <si>
    <t>Project Management - Cornell Ceritificate Program</t>
  </si>
  <si>
    <t>29.49%</t>
  </si>
  <si>
    <t>Digital Marketing - Cornell Ceritificate Program</t>
  </si>
  <si>
    <t>Leading Remote Teams - Cornell Ceritificate Program</t>
  </si>
  <si>
    <t>eCORNELL</t>
  </si>
  <si>
    <t>Universidad Católica San Antonio de Murcia</t>
  </si>
  <si>
    <t>Máster Universitario en Acceso a las profesiones de la Abogacía y la Procura</t>
  </si>
  <si>
    <t>20 meses</t>
  </si>
  <si>
    <t>JULY / JULIO</t>
  </si>
  <si>
    <t>Se deben sumar 400 euros a la matrícula, 280 € tasa de solicitud de admisión (no reembolsables) y 120 € tasa de aplicación (no reembolsables).  La UCAM deberá pagar al PROMOTOR por sus servicios y acorde al monto  resultante después de aplicar la beca del 5% a los alumnos matriculados  
los siguientes porcentajes: 
- Para el Grado en Medicina, el 7,5% de la matrícula del primer año 
- Para el resto de Grados (excepto Odontología), el 10% de la tasa de matrícula del primer año 
- Para titulaciones de Máster, el 10% de la cuota del alumno 
- Para programas de doctorado, el 10% de la tasa de matrícula del primer año 
- Para títulos de la UCAM, el 10% 
- Para el programa Study Abroad, el 10%</t>
  </si>
  <si>
    <t>https://www.ucam.edu/online/postgrados/master-acceso-profesiones-abogacia-procura-online</t>
  </si>
  <si>
    <t xml:space="preserve">Master Universitario en Acceso a las profesiones de la Abogacía y la Procura </t>
  </si>
  <si>
    <t xml:space="preserve">Máster Universitario en Alto Rendimiento Deportivo: Fuerza y Acondicionamiento Físico </t>
  </si>
  <si>
    <t>10 meses</t>
  </si>
  <si>
    <t>SEPTEMBER / SEPTIEMBRE</t>
  </si>
  <si>
    <t>https://www.ucam.edu/spanish-sports-university/postgrados/master-alto-rendimiento-deportivo-semipresencial</t>
  </si>
  <si>
    <t>Master Universitario en Arquitectura - Non UE</t>
  </si>
  <si>
    <t>https://www.ucam.edu/estudios/postgrados/master-arquitectura-presencial</t>
  </si>
  <si>
    <t>Máster Universitario en Audiología y Equilibrio - Non UE</t>
  </si>
  <si>
    <t>https://www.ucam.edu/estudios/postgrados/master-universitario-en-audiologia</t>
  </si>
  <si>
    <t>Máster Universitario en Avances en Cardiologia</t>
  </si>
  <si>
    <t>https://www.ucam.edu/online/postgrados/master-universitario-avances-cardiologia</t>
  </si>
  <si>
    <t>Master Universitario en Bioetica</t>
  </si>
  <si>
    <t>https://www.ucam.edu/online/postgrados/bioetica-a-distancia</t>
  </si>
  <si>
    <t>Master Universitario en Ciencias de la Seguridad y Criminología</t>
  </si>
  <si>
    <t>https://www.ucam.edu/online/postgrados/seguridad-criminologia-a-distancia</t>
  </si>
  <si>
    <t>Master Universitario en Ciencias del Matrimonio y de la Familia</t>
  </si>
  <si>
    <t>https://www.ucam.edu/online/postgrados/master-ciencias-matrimonio-y-familia</t>
  </si>
  <si>
    <t>Master Universitario en Ciencias del Matrimonio y de la Familia - Non UE</t>
  </si>
  <si>
    <t>Máster Universitario en Cirugía del Pie para Podólogos - Non UE</t>
  </si>
  <si>
    <t>Fisioterapia</t>
  </si>
  <si>
    <t>https://www.ucam.edu/estudios/postgrados/master-cirugia-pie-podologos</t>
  </si>
  <si>
    <t xml:space="preserve">Máster Universitario en Derecho Militar </t>
  </si>
  <si>
    <t>https://www.ucam.edu/online/postgrados/master-oficial-derecho-militar-online</t>
  </si>
  <si>
    <t>Máster Universitario en Desarrollo Social</t>
  </si>
  <si>
    <t>https://www.ucam.edu/online/postgrados/desarrollo-social-a-distancia</t>
  </si>
  <si>
    <t>Máster Universitario en Diagnóstico por la Imagen en Cardiología</t>
  </si>
  <si>
    <t>https://www.ucam.edu/online/postgrados/master-universitario-diagnostico-imagen-en-cardiologia</t>
  </si>
  <si>
    <t>Máster Universitario en Dirección Estratégica de Proyectos (MUDEP)</t>
  </si>
  <si>
    <t>https://www.ucam.edu/online/postgrados/master-direccion-estrategica-proyectos-mudep</t>
  </si>
  <si>
    <t>Máster Universitario en Dirección de Comunicación (DIRCOM)</t>
  </si>
  <si>
    <t>https://www.ucam.edu/online/postgrados/dircom-a-distancia</t>
  </si>
  <si>
    <t>Master Universitario en Direccion de Empresas (MBA)</t>
  </si>
  <si>
    <t>https://www.ucam.edu/online/postgrados/mba-a-distancia</t>
  </si>
  <si>
    <t>Master Universitario en Direccion de Empresas (MBA) - Non UE</t>
  </si>
  <si>
    <t>https://www.ucam.edu/estudios/postgrados/master-mba-direccion-empresas-presencial</t>
  </si>
  <si>
    <t xml:space="preserve">Master Universitario en Direccion de Hoteles y Empresas de Restauración </t>
  </si>
  <si>
    <t>https://www.ucam.edu/online/postgrados/direccion-hoteles-empresas-restauracion-a-distancia</t>
  </si>
  <si>
    <t>Master Universitario en Gestión de Entidades Deportivas - Non UE</t>
  </si>
  <si>
    <t>https://www.ucam.edu/spanish-sports-university/postgrados/master-direccion-gestion-entidades-deportivas-semipresencial</t>
  </si>
  <si>
    <t>Master Universitario en Ejercicio Físico y Entrenamiento para la Salud - Non UE</t>
  </si>
  <si>
    <t>https://www.ucam.edu/estudios/postgrados/master-ejercicio-fisico-y-entrenamiento-para-la-salud</t>
  </si>
  <si>
    <t>Máster Universitario en Enfermería de Salud Laboral - Non UE</t>
  </si>
  <si>
    <t>https://www.ucam.edu/estudios/postgrados/master-enfermeria-salud-laboral-semipresencial</t>
  </si>
  <si>
    <t>Máster Universitario en Enfermería de Urgencias, Emergencias y cuidados Especiales - Non EU</t>
  </si>
  <si>
    <t>https://www.ucam.edu/estudios/postgrados/master-enfermeria-urgencias-emergencias</t>
  </si>
  <si>
    <t>Master Universitario en Enfermería y Salud Escolar - Non UE</t>
  </si>
  <si>
    <t>https://www.ucam.edu/estudios/postgrados/master-enfermeria-salud-escolar-semipresencial</t>
  </si>
  <si>
    <t>Master Universitario en Fisioterapia en el Deporte - Non UE</t>
  </si>
  <si>
    <t>https://www.ucam.edu/spanish-sports-university/postgrados/master-fisioterapia-deporte-semipresencial</t>
  </si>
  <si>
    <t>Máster Universitario en Formación de Profesores de Español como Lengua Extranjera - Non UE</t>
  </si>
  <si>
    <t>https://www.ucam.edu/online/postgrados/formacion-profesorado-espanol-como-lengua-extranjera</t>
  </si>
  <si>
    <t>Máster Universitario en Formación del Profesorado (Cartagena) - Non UE</t>
  </si>
  <si>
    <t>https://www.ucam.edu/cartagena/postgrados/master-formacion-profesorado-semipresencial</t>
  </si>
  <si>
    <t>Máster Universitario en Formación del Profesorado (Murcia) - Non UE</t>
  </si>
  <si>
    <t>https://www.ucam.edu/estudios/postgrados/master-formacion-profesorado-semipresencial</t>
  </si>
  <si>
    <t>Master Universitario en Geriatria y Gerontologia: Atencion Integral a la Dependencia - Non UE</t>
  </si>
  <si>
    <t>https://www.ucam.edu/estudios/postgrados/master-geriatria-gerontologia</t>
  </si>
  <si>
    <t>Máster Universitario en Gestión Administrativa</t>
  </si>
  <si>
    <t>https://www.ucam.edu/online/postgrados/gestion-administrativa-a-distancia</t>
  </si>
  <si>
    <t>Master Universitario en Gestion y Planificación de Servicios Sanitarios - Non UE</t>
  </si>
  <si>
    <t>https://www.ucam.edu/estudios/postgrados/master-gestion-planificacion-servicios-sanitarios</t>
  </si>
  <si>
    <t xml:space="preserve">Master's Degree in Hospitality Management </t>
  </si>
  <si>
    <t>https://international.ucam.edu/studies/master-in-hospitality-management-online</t>
  </si>
  <si>
    <t>Máster Universitario en Ingeniería de Caminos, Canales y Puertos - Non UE</t>
  </si>
  <si>
    <t>https://www.ucam.edu/estudios/postgrados/master-ingenieria-caminos-canales-puertos-presencial</t>
  </si>
  <si>
    <t>Máster Universitario en Innovación y Marketing Turístico</t>
  </si>
  <si>
    <t>https://www.ucam.edu/online/postgrados/master-universitario-innovacion-y-marketing-turistico-a-distancia</t>
  </si>
  <si>
    <t>Master's Degree in Innovation and Tourism Marketing</t>
  </si>
  <si>
    <t>https://international.ucam.edu/studies/masters-in-innovation-and-tourism-marketing-online</t>
  </si>
  <si>
    <t xml:space="preserve">Máster Universitario en Investigación en Ciencias Sociosanitarias </t>
  </si>
  <si>
    <t>https://www.ucam.edu/online/postgrados/sociosanitaria-online</t>
  </si>
  <si>
    <t>Máster Universitario en Investigación en Educación Física y Salud - Non UE</t>
  </si>
  <si>
    <t>https://www.ucam.edu/spanish-sports-university/postgrados/master-investigacion-educacion-fisica-salud-semipresencial</t>
  </si>
  <si>
    <t>Máster Universitario en Marketing y Comunicación - Non UE</t>
  </si>
  <si>
    <t>https://www.ucam.edu/estudios/postgrados/master-marketing-comunicacion</t>
  </si>
  <si>
    <t>Master Universitario en Medicina de Urgencias y Emergencias - Non UE</t>
  </si>
  <si>
    <t>https://www.ucam.edu/estudios/postgrados/master-oficial-medicina-de-urgencias</t>
  </si>
  <si>
    <t>Máster Universitario en Nutrición Clinica - Non UE</t>
  </si>
  <si>
    <t>https://www.ucam.edu/estudios/postgrados/master-nutricion-clinica-semipresencial</t>
  </si>
  <si>
    <t>Máster Universitario en Nutrición en la Actividad Física y el Deporte - Non UE</t>
  </si>
  <si>
    <t>https://www.ucam.edu/spanish-sports-university/postgrados/master-nutricion-actividad-fisica-deporte</t>
  </si>
  <si>
    <t>Máster Universitario en Nutrición y Seguridad Alimentaria - Non UE</t>
  </si>
  <si>
    <t>https://www.ucam.edu/estudios/postgrados/master-nutricion-seguridad-alimentaria-semipresencial</t>
  </si>
  <si>
    <t>Máster Universitario en Osteopatia y Terapia Manual - Non UE</t>
  </si>
  <si>
    <t>https://www.ucam.edu/estudios/postgrados/master-osteopatia-terapia-manual-semipresencial</t>
  </si>
  <si>
    <t>Master Universitario en Patologia, Intervencion y Sostenibilidad en la Edificacion</t>
  </si>
  <si>
    <t>https://www.ucam.edu/online/postgrados/master-patologia-sostenibilidad-edificacion-a-distancia</t>
  </si>
  <si>
    <t>Máster Universitatio en Prevención de Riesgos Laborales</t>
  </si>
  <si>
    <t>https://www.ucam.edu/online/postgrados/prevencion-de-riesgos-laborales</t>
  </si>
  <si>
    <t xml:space="preserve">Master Universitario en Psicología general Sanitaria </t>
  </si>
  <si>
    <t>https://www.ucam.edu/online/postgrados/psicologia-general-sanitaria-online</t>
  </si>
  <si>
    <t>Máster Universitario en Psicología General Sanitaria - Non UE</t>
  </si>
  <si>
    <t>https://www.ucam.edu/estudios/postgrados/master-psicologia-general-sanitaria-presencial</t>
  </si>
  <si>
    <t xml:space="preserve">Master Universitario en Responsabilidad Social Corporativa </t>
  </si>
  <si>
    <t>https://www.ucam.edu/online/postgrados/master-responsabilidad-social-corporativa</t>
  </si>
  <si>
    <t>Master Universitario en Responsabilidad Social Corporativa - Non UE</t>
  </si>
  <si>
    <t>https://www.ucam.edu/estudios/postgrados/master-responsabilidad-social-corporativa</t>
  </si>
  <si>
    <t>Master Universitario en Trastornos de la Voz, del Lenguaje y de la Comunicación - Non UE</t>
  </si>
  <si>
    <t>https://www.ucam.edu/estudios/postgrados/master-trastornos-voz-lenguaje-comunicacion-presencial</t>
  </si>
  <si>
    <t xml:space="preserve">Master de Formación Permanente en Asesoría Jurídico Laboral </t>
  </si>
  <si>
    <t>https://www.ucam.edu/estudios/postgrados/master-asesoria-juridico-laboral</t>
  </si>
  <si>
    <t>Máster de Formación Permanente en Atencion a la Diversidad Para una Sociedad Inclusiva</t>
  </si>
  <si>
    <t xml:space="preserve"> Noviembre</t>
  </si>
  <si>
    <t>https://www.ucam.edu/online/postgrados/master-atencion-a-la-diversidad-para-una-sociedad-inclusiva</t>
  </si>
  <si>
    <t>Master de Formación Permanente en Direccion y Gestion de Recursos Humanos</t>
  </si>
  <si>
    <t>https://www.ucam.edu/estudios?f=Máster%20Oficial&amp;f=Máster%20de%20Formación%20Permanente</t>
  </si>
  <si>
    <t>Máster de Formación Permanente en Diseño de Interiores</t>
  </si>
  <si>
    <t>Máster de Formación Permanente en Estudios Judios</t>
  </si>
  <si>
    <t>LLM in International Human Rights Law</t>
  </si>
  <si>
    <t>Master's Degree in International Relations</t>
  </si>
  <si>
    <t>Máster de Formación Permanente en Neuroeducación</t>
  </si>
  <si>
    <t>Máster en Periodismo Deportivo</t>
  </si>
  <si>
    <t>Máster en Psicología del Deporte, Ejercicio y Rendimiento Humano</t>
  </si>
  <si>
    <t xml:space="preserve">España </t>
  </si>
  <si>
    <t>Adminstracion y Direccion de Empresas</t>
  </si>
  <si>
    <t>https://www.ucam.edu/online/grados/ade-a-distancia</t>
  </si>
  <si>
    <t>https://www.ucam.edu/estudios/grados/ade-presencial</t>
  </si>
  <si>
    <t xml:space="preserve">Biotecnología </t>
  </si>
  <si>
    <t>https://www.ucam.edu/estudios/grados/biotecnologia-presencial</t>
  </si>
  <si>
    <t>Ciencia y Tecnología de los Alimentos</t>
  </si>
  <si>
    <t>https://www.ucam.edu/estudios/grados/ciencia-tecnologia-alimentos-semipresencial</t>
  </si>
  <si>
    <t>Ciencias de la Actividad Física y del Deporte (Cartagena)</t>
  </si>
  <si>
    <t>https://www.ucam.edu/cartagena/grados/cafd-presencial</t>
  </si>
  <si>
    <t>Ciencias de la Actividad Física y del Deporte (Murcia)</t>
  </si>
  <si>
    <t>https://www.ucam.edu/estudios/grados/cafd-presencial</t>
  </si>
  <si>
    <t>Comunicación Audiovisual</t>
  </si>
  <si>
    <t>https://www.ucam.edu/cartagena/grados/criminologia-semipresencial</t>
  </si>
  <si>
    <t>Criminología (Cartagena)</t>
  </si>
  <si>
    <t>Criminología (Murcia)</t>
  </si>
  <si>
    <t>https://www.ucam.edu/estudios/grados/criminologia-semipresencial</t>
  </si>
  <si>
    <t>https://www.ucam.edu/online/grados/derecho-a-distancia</t>
  </si>
  <si>
    <t>https://www.ucam.edu/estudios/grados/derecho-presencial</t>
  </si>
  <si>
    <t>Educación Infantil (Cartagena)</t>
  </si>
  <si>
    <t>https://www.ucam.edu/estudios/grados/educacion-infantil-semipresencial</t>
  </si>
  <si>
    <t>Educación Infantil (Murcia)</t>
  </si>
  <si>
    <t>https://www.ucam.edu/estudios/grados/educacion-infantil-presencial</t>
  </si>
  <si>
    <t>Educación Primaria</t>
  </si>
  <si>
    <t>https://www.ucam.edu/estudios/grados/educacion-primaria-semipresencial</t>
  </si>
  <si>
    <t>https://www.ucam.edu/estudios/grados/educacion-primaria-presencial</t>
  </si>
  <si>
    <t>Enfermeria (Cartagena)</t>
  </si>
  <si>
    <t>https://www.ucam.edu/cartagena/grados/enfermeria-presencial</t>
  </si>
  <si>
    <t>Enfermería (Murcia)</t>
  </si>
  <si>
    <t>https://www.ucam.edu/estudios/grados/enfermeria-presencial</t>
  </si>
  <si>
    <t>Farmacia</t>
  </si>
  <si>
    <t>60 Meses</t>
  </si>
  <si>
    <t>https://www.ucam.edu/estudios/grados/farmacia-presencial</t>
  </si>
  <si>
    <t>Fisioterapia (Cartagena)</t>
  </si>
  <si>
    <t>https://www.ucam.edu/cartagena/grados/fisioterapia-presencial</t>
  </si>
  <si>
    <t>Fisioterapia (Murcia)</t>
  </si>
  <si>
    <t>https://www.ucam.edu/estudios/grados/fisioterapia-presencial</t>
  </si>
  <si>
    <t>Fundamentos de la Arquitectura</t>
  </si>
  <si>
    <t>https://www.ucam.edu/estudios/grados/fundamentos-arquitectura-presencial</t>
  </si>
  <si>
    <t>Gastronomia</t>
  </si>
  <si>
    <t>https://www.ucam.edu/estudios/grados/gastronomia-presencial</t>
  </si>
  <si>
    <t>https://www.ucam.edu/estudios/grados/ingenieria-civil-presencial</t>
  </si>
  <si>
    <t>Ingeniería Informatica</t>
  </si>
  <si>
    <t>https://www.ucam.edu/online/grados/ingenieria-informatica-a-distancia</t>
  </si>
  <si>
    <t>https://www.ucam.edu/estudios/grados/ingenieria-informatica-presencial</t>
  </si>
  <si>
    <t xml:space="preserve">Ingeniería de Edificación </t>
  </si>
  <si>
    <t>https://www.ucam.edu/estudios/grados/ingenieria-edificacion-presencial</t>
  </si>
  <si>
    <t>Ingeniería en Tecnología de Telecomunicacion</t>
  </si>
  <si>
    <t>https://www.ucam.edu/estudios/grados/ingenieria-tecnologias-telecomunicacion-presencial</t>
  </si>
  <si>
    <t>Lenguas Modernas</t>
  </si>
  <si>
    <t>https://www.ucam.edu/estudios/grados/lenguas-modernas-presencial</t>
  </si>
  <si>
    <t>Marketing y Dirección Comercial</t>
  </si>
  <si>
    <t>https://www.ucam.edu/online/grados/marketing-direccion-comercial-a-distancia</t>
  </si>
  <si>
    <t>https://www.ucam.edu/estudios/grados/marketing-direccion-comercial-presencial</t>
  </si>
  <si>
    <t>Medicina (Cartagena)</t>
  </si>
  <si>
    <t>72 Meses</t>
  </si>
  <si>
    <t>https://www.ucam.edu/cartagena/grados/medicina-presencial</t>
  </si>
  <si>
    <t>Medicina (Murcia)</t>
  </si>
  <si>
    <t>https://www.ucam.edu/estudios/grados/medicina-presencial</t>
  </si>
  <si>
    <t>Nutrición Humana y Dietetica</t>
  </si>
  <si>
    <t>https://www.ucam.edu/estudios/grados/nutricion-humana-dietetica-presencial</t>
  </si>
  <si>
    <t>Odontologia</t>
  </si>
  <si>
    <t>Dentista / Odontología</t>
  </si>
  <si>
    <t>https://www.ucam.edu/estudios/grados/odontologia-presencial</t>
  </si>
  <si>
    <t>https://www.ucam.edu/estudios/grados/periodismo-presencial</t>
  </si>
  <si>
    <t>Podologia</t>
  </si>
  <si>
    <t>https://www.ucam.edu/estudios/grados/podologia-presencial</t>
  </si>
  <si>
    <t>Psicologia</t>
  </si>
  <si>
    <t>https://www.ucam.edu/online/grados/psicologia-a-distancia</t>
  </si>
  <si>
    <t xml:space="preserve">Psicología </t>
  </si>
  <si>
    <t>https://www.ucam.edu/estudios/grados/psicologia-presencial</t>
  </si>
  <si>
    <t>Publicidad, Relaciones Públicas y Marketing de Contenidos</t>
  </si>
  <si>
    <t>https://www.ucam.edu/estudios/grados/publicidad-relaciones-publicas-marketing-contenidos-presencial</t>
  </si>
  <si>
    <t>Relaciones Laborales y Recursos Humanos</t>
  </si>
  <si>
    <t>https://www.ucam.edu/online/grados/relaciones-laborales-recursos-humanos-a-distancia</t>
  </si>
  <si>
    <t>Terapia Ocupacional</t>
  </si>
  <si>
    <t>https://www.ucam.edu/estudios/grados/terapia-ocupacional-presencial</t>
  </si>
  <si>
    <t>Traducción e Interpretación</t>
  </si>
  <si>
    <t>https://www.ucam.edu/estudios/grados/traduccion-interpretacion-presencial</t>
  </si>
  <si>
    <t>Turismo y Dirección de Empresas Turisticas</t>
  </si>
  <si>
    <t>https://www.ucam.edu/online/grados/turismo-direccion-empresas-turisticas-a-distancia</t>
  </si>
  <si>
    <t>https://www.ucam.edu/estudios/grados/turismo-direccion-empresas-turisticas-presencial</t>
  </si>
  <si>
    <t>Veterinaria</t>
  </si>
  <si>
    <t>https://www.ucam.edu/estudios/grados/veterinaria-bilingue-presencial</t>
  </si>
  <si>
    <t>Universidad Francisco De Vitoria - UFV</t>
  </si>
  <si>
    <t>Despliegue de Liderazgo</t>
  </si>
  <si>
    <t>La comisión es del total menos la beca,</t>
  </si>
  <si>
    <t>https://www.iddiufv.edu.es/programa-de-despliegue-del-liderazgo/</t>
  </si>
  <si>
    <t>https://pdl.iddiufv.edu.es/</t>
  </si>
  <si>
    <t>Ciclo Fundamental de Coaching</t>
  </si>
  <si>
    <t>(Programa aprobado como 116 horas ACSTH por ICF, La comisión es del total menos la beca</t>
  </si>
  <si>
    <t>https://coachingdialogico.iddiufv.edu.es/</t>
  </si>
  <si>
    <t>https://www.iddiufv.edu.es/ciclo-fundamental/</t>
  </si>
  <si>
    <t>Máster Propio de Periodismo en Televisión</t>
  </si>
  <si>
    <t>Máster Universitario en Producción y Realización en Radio y TV</t>
  </si>
  <si>
    <t>Máster Universitario en Dirección y Gestión para la Calidad para Centros Educativos</t>
  </si>
  <si>
    <t>Máster Universitario en Humanidades</t>
  </si>
  <si>
    <t>Máster de Formación Permanente en Branding de Moda, Belleza y Lujo</t>
  </si>
  <si>
    <t>https://postgrado.ufv.es/curso/master-formacion-permanente-branding-moda-belleza-lujo/</t>
  </si>
  <si>
    <t>Máster Universitario en Terapias Avanzadas e Innovación Biotecnológica</t>
  </si>
  <si>
    <t>Máster Propio en Acompañamiento Educativo</t>
  </si>
  <si>
    <t>Máster Propio en Dirección Comercial y Marketing Digital</t>
  </si>
  <si>
    <t xml:space="preserve">Máster Universitario en Acción Política y Gestión Pública </t>
  </si>
  <si>
    <t xml:space="preserve">Se pagan 1500 de reserva, y al restante se le aplica el % de beca </t>
  </si>
  <si>
    <t>MÁSTER UNIVERSITARIO EN PUBLIC AND CORPORATE GOVERNANCE</t>
  </si>
  <si>
    <t xml:space="preserve">Se pagan 2250de reserva, y al restante se le aplica el % de beca </t>
  </si>
  <si>
    <t>MÁSTER UNIVERSITARIO EN DIRECCIÓN DE PERSONAS Y COMPORTAMIENTO ORGANIZACIONAL</t>
  </si>
  <si>
    <t xml:space="preserve">Se pagan 2250 de reserva, y al restante se le aplica el % de beca </t>
  </si>
  <si>
    <t xml:space="preserve">MÁSTER PROPIO EN FORMACIÓN PERMANENTE EN BUSINESS ANALYTICS, IA &amp; MACHINE LEARNING </t>
  </si>
  <si>
    <t xml:space="preserve">Se pagan 2500 de reserva, y al restante se le aplica el % de beca </t>
  </si>
  <si>
    <t>Universidad Internacional de la Rioja en México (UNIR México)</t>
  </si>
  <si>
    <t>Análisis y Visualización de Datos Masivos- Big Data</t>
  </si>
  <si>
    <t>El costo ya incluye inscripción única</t>
  </si>
  <si>
    <t>Ciencias Computacionales y Matemáticas Aplicadas</t>
  </si>
  <si>
    <t xml:space="preserve">Mayo </t>
  </si>
  <si>
    <t>Desarrollo y Operaciones de Software (DevOps)</t>
  </si>
  <si>
    <t>Dirección e Ingeniería en Sitios Web</t>
  </si>
  <si>
    <t>Dirección y Gestión de las Tecnologías de la Información</t>
  </si>
  <si>
    <t>Diseño Gráfico Digital</t>
  </si>
  <si>
    <t>Diseño Industrial, Innovación y Desarrollo de Producto</t>
  </si>
  <si>
    <t>Diseño y Desarrollo de la Interfaz del usuario Web
(Front-End Design &amp; Development)</t>
  </si>
  <si>
    <t>Diseño y Gestión de Proyectos Tecnológicos</t>
  </si>
  <si>
    <t>Gestión Ambiental y Eficiencia Energética</t>
  </si>
  <si>
    <t>Industria 4.0</t>
  </si>
  <si>
    <t>Ingeniería de Software y Sistemas Informáticos</t>
  </si>
  <si>
    <t>Inteligencia Artificial</t>
  </si>
  <si>
    <t>Logística y Transporte</t>
  </si>
  <si>
    <t>Prevención de Riesgos Laborales</t>
  </si>
  <si>
    <t>Sistemas Integrados de Gestión</t>
  </si>
  <si>
    <t>Comunicación Corporativa</t>
  </si>
  <si>
    <t>Comunicación y Marketing Político</t>
  </si>
  <si>
    <t>Contabilidad e Impuestos</t>
  </si>
  <si>
    <t>Dirección de Operaciones y Calidad</t>
  </si>
  <si>
    <t>Dirección y Administración de Empresas (MBA Grupo Directivo)</t>
  </si>
  <si>
    <t>Dirección y Administración de Empresas (MBA)</t>
  </si>
  <si>
    <t>Dirección y Gestión de Recursos Humanos</t>
  </si>
  <si>
    <t>Finanzas</t>
  </si>
  <si>
    <t>Gerencia Comercial y Ventas</t>
  </si>
  <si>
    <t>Gestión en Riesgos Financieros</t>
  </si>
  <si>
    <t>Inteligencia de Negocios</t>
  </si>
  <si>
    <t>Marketing Digital</t>
  </si>
  <si>
    <t>Negocios Internacionales y Comercio Exterior</t>
  </si>
  <si>
    <t>Neuromarketing</t>
  </si>
  <si>
    <t>Neurociencias</t>
  </si>
  <si>
    <t>abril</t>
  </si>
  <si>
    <t>Transformación Digital en las Organizaciones</t>
  </si>
  <si>
    <t>Aprendizaje, Cognición y Desarrollo Educativo</t>
  </si>
  <si>
    <t>Atención a las Necesidades Educativas del Desarrollo</t>
  </si>
  <si>
    <t>Didáctica de la Ciencia, Tecnología, Ingeniería y Matemáticas</t>
  </si>
  <si>
    <t>Educación (18 meses)</t>
  </si>
  <si>
    <t>Educación (24 meses)</t>
  </si>
  <si>
    <t>Fabrero</t>
  </si>
  <si>
    <t>Educación Inclusiva e Intercultural</t>
  </si>
  <si>
    <t>Educación Integral y Socioemocional</t>
  </si>
  <si>
    <t>Enseñanza del Inglés como Lengua Extranjera</t>
  </si>
  <si>
    <t>Liderazgo y Dirección de Centros Educativos</t>
  </si>
  <si>
    <t>Métodos en Enseñanza en Educación Personalizada</t>
  </si>
  <si>
    <t>mayo</t>
  </si>
  <si>
    <t>Orientación Educativa Familiar</t>
  </si>
  <si>
    <t>Psicopedagogía</t>
  </si>
  <si>
    <t>Tecnología Educativa y Competencias Digitales</t>
  </si>
  <si>
    <t>Derecho Corporativo y Empresarial</t>
  </si>
  <si>
    <t>Derecho Fiscal</t>
  </si>
  <si>
    <t>Derechos humanos</t>
  </si>
  <si>
    <t>Derechos Humanos</t>
  </si>
  <si>
    <t>Protección de Datos</t>
  </si>
  <si>
    <t>Cooperación Internacional al Desarrollo</t>
  </si>
  <si>
    <t>noviembre</t>
  </si>
  <si>
    <t>Educación Musical</t>
  </si>
  <si>
    <t>Intervención Social</t>
  </si>
  <si>
    <t>Teatro y Artes Escénicas</t>
  </si>
  <si>
    <t>Teatro</t>
  </si>
  <si>
    <t>Administración de Empresas</t>
  </si>
  <si>
    <t>Ciencias Políticas y Administración Pública</t>
  </si>
  <si>
    <t>Contaduría Pública y Finanzas</t>
  </si>
  <si>
    <t>Criminología</t>
  </si>
  <si>
    <t>Ingeniería en Sistemas computacionales</t>
  </si>
  <si>
    <t>Ingeniería Industrial Administrativa</t>
  </si>
  <si>
    <t>Mercadotecnia</t>
  </si>
  <si>
    <t>Pedagogía</t>
  </si>
  <si>
    <t>Recursos Humanos</t>
  </si>
  <si>
    <t>Derecho Procesal Penal</t>
  </si>
  <si>
    <t>Litigación en Juicios Orales</t>
  </si>
  <si>
    <t>Dirección y Administración en Salud</t>
  </si>
  <si>
    <t>Dirección y Administración de Equipos de Salud</t>
  </si>
  <si>
    <t>UNIVERSIDAD MONDRAGÓN MÉXICO</t>
  </si>
  <si>
    <t>LICENCIATURA EN ADMINISTRACIÓN Y DIRECCIÓN ESTRATÉGICA</t>
  </si>
  <si>
    <t>El precio es por semestre</t>
  </si>
  <si>
    <t>https://mondragonmexico.edu.mx/licenciaturas/administracion/</t>
  </si>
  <si>
    <t>LICENCIATURA EN ADMINISTRACIÓN Y DIRECCIÓN ESTRATÉGICA INTERNACIONAL</t>
  </si>
  <si>
    <t>https://mondragonmexico.edu.mx/licenciaturas/ladeinternacional/</t>
  </si>
  <si>
    <t>LICENCIATURA EN NEGOCIOS INTERNACIONALES</t>
  </si>
  <si>
    <t>https://mondragonmexico.edu.mx/negocios-internacionales/</t>
  </si>
  <si>
    <t>LICENCIATURA EN DISEÑO GRÁFICO MULTIMEDIA</t>
  </si>
  <si>
    <t>https://mondragonmexico.edu.mx/diseno-grafico-multimedia/</t>
  </si>
  <si>
    <t>LICENCIATURA EN INGENIERÍA EN DISEÑO INDUSTRIAL</t>
  </si>
  <si>
    <t>https://mondragonmexico.edu.mx/diseno-industrial/</t>
  </si>
  <si>
    <t>LICENCIATURA EN INGENIERIA INDUSTRIAL</t>
  </si>
  <si>
    <t>https://mondragonmexico.edu.mx/ingenieria-industrial/</t>
  </si>
  <si>
    <t>LICENCIATURA EN ARQUITECTURA SUSTENTABLE</t>
  </si>
  <si>
    <t>https://mondragonmexico.edu.mx/licenciaturas/arquitectura/</t>
  </si>
  <si>
    <t>LICENCIATURA EN INGENIERÍA EN MECATRÓNICA</t>
  </si>
  <si>
    <t>https://mondragonmexico.edu.mx/ingenieria-mecatronica/</t>
  </si>
  <si>
    <t>LICENCIATURA EN INGENIERÍA EN SISTEMAS EMBEBIDOS</t>
  </si>
  <si>
    <t>https://mondragonmexico.edu.mx/sistemas-embebidos/</t>
  </si>
  <si>
    <t>LICENCIATURA EN INGENIERÍA EN ENERGÍA</t>
  </si>
  <si>
    <t>https://mondragonmexico.edu.mx/ingenieria-en-energia/</t>
  </si>
  <si>
    <t>LICENCIATURA EN INGENIERÍA EN PROCESOS ALIMENTARIOS</t>
  </si>
  <si>
    <t>https://mondragonmexico.edu.mx/licenciaturas/ipa/</t>
  </si>
  <si>
    <t>LICENCIATURA EN GESTIÓN DE EXPERIENCIAS TURÍSTICAS</t>
  </si>
  <si>
    <t>https://mondragonmexico.edu.mx/licenciaturas/administracion-turistica/</t>
  </si>
  <si>
    <t>LICENCIATURA EN GESTIÓN DE EXPERIENCIAS TURÍSTICAS INTERNACIONAL</t>
  </si>
  <si>
    <t>https://mondragonmexico.edu.mx/licenciaturas/lgetinternacional/</t>
  </si>
  <si>
    <t>LICENCIATURA EN GESTIÓN GASTRONÓMICA Y ARTE CULINARIO</t>
  </si>
  <si>
    <t>https://mondragonmexico.edu.mx/licenciaturas/gastronomia/</t>
  </si>
  <si>
    <t>LICENCIATURA EN NUTRICIÓN Y CIENCIA DE LOS ALIMENTOS</t>
  </si>
  <si>
    <t>https://mondragonmexico.edu.mx/licenciaturas/nutricion/</t>
  </si>
  <si>
    <t>LICENCIATURA EN EDUACIÓN CON ENFOQUE EN INCLUSIÓN</t>
  </si>
  <si>
    <t>https://mondragonmexico.edu.mx/licenciaturas/educacion/</t>
  </si>
  <si>
    <t>LICENCIATURA EN PSICOLOGÍA</t>
  </si>
  <si>
    <t>https://mondragonmexico.edu.mx/licenciaturas/psicologia/</t>
  </si>
  <si>
    <t>LICENCIATURA EN CONTADURÍA Y FÍNANZAS</t>
  </si>
  <si>
    <t>https://mondragonmexico.edu.mx/licenciaturas/contaduria-y-finanzas/</t>
  </si>
  <si>
    <t>LICENCIATURA EN MERCADOTECNIA</t>
  </si>
  <si>
    <t>https://mondragonmexico.edu.mx/licenciaturas/mercadotecnia/</t>
  </si>
  <si>
    <t>LICENCIATURA EN ADMINISTRACIÓN FINANCIERA</t>
  </si>
  <si>
    <t>https://mondragonmexico.edu.mx/licenciaturas/administracion-financiera/</t>
  </si>
  <si>
    <t>LICENCIATURA EN DERECHO</t>
  </si>
  <si>
    <t>https://mondragonmexico.edu.mx/licenciaturas/derecho/</t>
  </si>
  <si>
    <t>LICENCIATURA EN ADMINISTRACIÓN</t>
  </si>
  <si>
    <t>32 Meses</t>
  </si>
  <si>
    <t>https://mondragonmexico.edu.mx/ejecutivas/administracion/</t>
  </si>
  <si>
    <t>https://mondragonmexico.edu.mx/ejecutivas/mercadotecnia/</t>
  </si>
  <si>
    <t>40 Meses</t>
  </si>
  <si>
    <t>https://mondragonmexico.edu.mx/ejecutivas/arquitectura-sustentable/</t>
  </si>
  <si>
    <t>LICENCIATURA EN PSICOLOGÍA ORGANIZACIONAL</t>
  </si>
  <si>
    <t>https://mondragonmexico.edu.mx/ejecutivas/psicologia/</t>
  </si>
  <si>
    <t>LICENCIATURA EN INGENIERÍA EN ORGANIZACIÓN INDUSTRIAL</t>
  </si>
  <si>
    <t>https://mondragonmexico.edu.mx/ejecutivas/organizacion-industrial/</t>
  </si>
  <si>
    <t>LICENCIATURA EN CONTADURÍA Y FINANZAS</t>
  </si>
  <si>
    <t>https://mondragonmexico.edu.mx/ejecutivas/contaduria-y-finanzas/</t>
  </si>
  <si>
    <t>https://mondragonmexico.edu.mx/ejecutivas/negocios-internacionales/</t>
  </si>
  <si>
    <t>https://mondragonmexico.edu.mx/ejecutivas/derecho/</t>
  </si>
  <si>
    <t>LICENCIATURA EN GASTRONOMÍA</t>
  </si>
  <si>
    <t>https://mondragonmexico.edu.mx/ejecutivas/gastronomia/</t>
  </si>
  <si>
    <t>LICENCIATURA EN DIRECCIÓN Y ADMINISTRACIÓN TURÍSTICA</t>
  </si>
  <si>
    <t>https://mondragonmexico.edu.mx/ejecutivas/turismo/</t>
  </si>
  <si>
    <t>LICECNCIATURA EN GESTIÓN DE EMPRESAS DE ECONOMÍA SOCIAL</t>
  </si>
  <si>
    <t>https://mondragonmexico.edu.mx/ejecutivas/gees/</t>
  </si>
  <si>
    <t>MAESTRÍA EN PSICOONCOLOGÍA</t>
  </si>
  <si>
    <t>20 Meses</t>
  </si>
  <si>
    <t>https://mondragonmexico.edu.mx/maestrias/psicooncologia/</t>
  </si>
  <si>
    <t>MAESTRÍA EN ALTA DIRECCIÓN Y ESTRATEGIA</t>
  </si>
  <si>
    <t>https://mondragonmexico.edu.mx/maestrias/altadireccion/</t>
  </si>
  <si>
    <t>MAESTRÍA EN EDUCACIÓN CON ÉNFASIS EN INNOVACIÓN PEDAGÓGICA</t>
  </si>
  <si>
    <t>https://mondragonmexico.edu.mx/maestrias/educacion/</t>
  </si>
  <si>
    <t>MAESTRÍA EN DIRECCIÓN DE VENTAS</t>
  </si>
  <si>
    <t>https://mondragonmexico.edu.mx/maestrias/ventas/</t>
  </si>
  <si>
    <t>MAESTRÍA EN DERECHO CON ÉNFASIS EN JUICIOS ORALES</t>
  </si>
  <si>
    <t>https://mondragonmexico.edu.mx/maestrias/derecho/</t>
  </si>
  <si>
    <t>MAESTRÍA EN PROCESO DE INGENIERÍA</t>
  </si>
  <si>
    <t>https://mondragonmexico.edu.mx/maestrias/ingenieria/</t>
  </si>
  <si>
    <t>MAESTRÍA EN FINANZAS</t>
  </si>
  <si>
    <t>https://mondragonmexico.edu.mx/maestrias/finanzas/</t>
  </si>
  <si>
    <t>MAESTRÍA EN GESTIÓN LOGÍSTICA Y CADENAS DE SUMINISTRO</t>
  </si>
  <si>
    <t>https://mondragonmexico.edu.mx/maestrias/gestionlogistica/</t>
  </si>
  <si>
    <t>MAESTRÍA EN NEGOCIOS DIGITALES</t>
  </si>
  <si>
    <t>https://mondragonmexico.edu.mx/maestrias/maestrianegociosdigitales/</t>
  </si>
  <si>
    <t>MAESTRÍA EN DISEÑO ESTRATÉGICO DE PRODUCTO Y SERVICIO</t>
  </si>
  <si>
    <t>https://mondragonmexico.edu.mx/maestrias/maestria-en-diseno-estrategico-de-producto-y-servicios/</t>
  </si>
  <si>
    <t>MAESTRÍA EN NEUROPSICOLOGÍA</t>
  </si>
  <si>
    <t>https://mondragonmexico.edu.mx/maestrias/neuropsicologia/</t>
  </si>
  <si>
    <t>MAESTRÍA EN CREACIÓN Y DESARROLLO DE EMPRESAS DE ECONOMÍA SOCIAL</t>
  </si>
  <si>
    <t>https://mondragonmexico.edu.mx/maestrias/creacionydesarrollo/</t>
  </si>
  <si>
    <t>MAESTRÍA EN DIRECCIÓN E INNOVACIÓN DE EMPRESAS DE ECONOMÍA SOCIAL</t>
  </si>
  <si>
    <t>https://mondragonmexico.edu.mx/maestrias/madiees/</t>
  </si>
  <si>
    <t>DOCTORADO EN EDUCACIÓN</t>
  </si>
  <si>
    <t>Universidad Nebrija</t>
  </si>
  <si>
    <t>Máster Universitario En Comunicación Política Y Gestión De Crisis Y Emergencias-Mucpg1</t>
  </si>
  <si>
    <t>Diciembre, Agosto</t>
  </si>
  <si>
    <t>La comisión esta calculada en base a honorarios de docencia</t>
  </si>
  <si>
    <t xml:space="preserve">https://www.nebrija.com/programas-postgrado/master/comunicacion-politica-gestion-crisis-emergencias/ </t>
  </si>
  <si>
    <t>Máster Universitario En Marketing Y Publicidad Digital-Mmkpu</t>
  </si>
  <si>
    <t>https://www.nebrija.com/programas-postgrado/master/marketing-y-publicidad-digital/</t>
  </si>
  <si>
    <t>Máster Universitario En Organización Y Dirección De Eventos-Muode1</t>
  </si>
  <si>
    <t>https://www.nebrija.com/programas-postgrado/master/organizacion-de-eventos/</t>
  </si>
  <si>
    <t>Máster Universitario En Periodismo Digital Y De Datos - 20 minutos</t>
  </si>
  <si>
    <t>https://www.nebrija.com/programas-postgrado/master/periodismo-web/</t>
  </si>
  <si>
    <t>Máster Universitario En Derecho Internacional Humanitario, Derechos Humanos Y Derecho Operacional-Mdihd</t>
  </si>
  <si>
    <t>https://www.nebrija.com/programas-postgrado/master/derecho-internacional/</t>
  </si>
  <si>
    <t>Máster Universitario En Dirección Y Organización De Proyectos-Mdopd</t>
  </si>
  <si>
    <t>https://www.nebrija.com/programas-postgrado/master/direccion-proyectos/</t>
  </si>
  <si>
    <t>Máster Universitario En Liderazgo Y Dirección De Recursos Humanos-Mldrhd</t>
  </si>
  <si>
    <t>https://www.nebrija.com/programas-postgrado/master/liderazgo-direccion-rrhh/</t>
  </si>
  <si>
    <t>Máster Universitario En Comunicación Política Y Gestión De Crisis Y Emergencias-Mucpg0</t>
  </si>
  <si>
    <t>Máster Universitario En Dirección De Publicidad Integrada-Mudpi0</t>
  </si>
  <si>
    <t xml:space="preserve">Master en formación Permanente en Radio, Podcast y Audio Digital - Cadena SER </t>
  </si>
  <si>
    <t>Master Universitario En Dirección Y Realización De Series De Ficción- Plano a plano</t>
  </si>
  <si>
    <t>Máster Universitario En Mercado Del Arte Y Gestión De Empresas Relacionadas-Mma</t>
  </si>
  <si>
    <t>Máster Universitario En Organización Y Dirección De Eventos-Muode0</t>
  </si>
  <si>
    <t>Máster Universitario En Periodismo Digital Y De Datos- 20 minutos</t>
  </si>
  <si>
    <t>Máster Universitario En Periodismo En Televisión-Mupt00</t>
  </si>
  <si>
    <t>Máster en formación Permanente en Periodismo y Retransmisiónes Deportivas</t>
  </si>
  <si>
    <t>Máster en Formación Permanente en Creación de Programas de Entretenimiento - Boomerang TV</t>
  </si>
  <si>
    <t>N</t>
  </si>
  <si>
    <t>Máster Universitario En Diseño Industrial-Mudip</t>
  </si>
  <si>
    <t>no</t>
  </si>
  <si>
    <t>Máster Universitario En Relaciones Internacionales- (inglés y español)</t>
  </si>
  <si>
    <t>La comisión esta calculada en base a honorarios de docencia. Máster ofrecido en ingles.</t>
  </si>
  <si>
    <t>Máster Universitario en Ingeniería Industrial</t>
  </si>
  <si>
    <t>Máster Universitario en Ingeniería Industrial + MIM</t>
  </si>
  <si>
    <t>Máster en Formación Permanente en Ingeniería de Vehículos de Competición</t>
  </si>
  <si>
    <t>Ingeniería Automotriz</t>
  </si>
  <si>
    <t>Máster en Formación Permanente en Técnica y Gestión de Proyectos de Energía Fotovoltaica</t>
  </si>
  <si>
    <t>Máster en Formación Permanente en Blockchain, Criptoactivos y Tokenización</t>
  </si>
  <si>
    <t>Máster en Formación Permanente en Tecnológico en Ingeniería y Gestión de la Ciberseguridad y Cloud Computing</t>
  </si>
  <si>
    <t>Máster en Formación Permanente en Agile Frameworks: Cultura, Escalado, Productos y Transformaciones</t>
  </si>
  <si>
    <t>Máster Universitario En Análisis De Inteligencia Y Ciberinteligencia-Muaic2</t>
  </si>
  <si>
    <t>Máster Universitario En Relaciones Internacionales-Muri00</t>
  </si>
  <si>
    <t>La comisión esta calculada en base a honorarios de docencia. Máster ofrecido en Inglés.</t>
  </si>
  <si>
    <t>Máster Universitario En Seguridad Y Defensa-Musd02</t>
  </si>
  <si>
    <t>Máster Universitario En Gestión De Riesgos En Conflictos-Mugrc2</t>
  </si>
  <si>
    <t>Máster en formación Permanente en Gestión de la Inteligencia Artificial &amp; Machine Learning</t>
  </si>
  <si>
    <t>Máster Universitario En Ciberdelincuencia-Muc002</t>
  </si>
  <si>
    <t>Máster Universitario En Ciberdelincuencia-Muc001</t>
  </si>
  <si>
    <t>Máster Universitario en Negocios Internacionales</t>
  </si>
  <si>
    <t>Máster Universitario en Finanzas Avanzadas</t>
  </si>
  <si>
    <t>Máster Universitario En Gestión Empresarial Global (Master In Global Management) (inglés y español)</t>
  </si>
  <si>
    <t>Máster Universitario En Liderazgo Y Dirección De Recursos Humanos-Mldrh</t>
  </si>
  <si>
    <t>Máster Universitario en Business Analytics (Análisis de Negocios)</t>
  </si>
  <si>
    <t>Máster Universitario En Dirección Comercial Y Marketing Digital-Mcmdr</t>
  </si>
  <si>
    <t>Máster Universitario En Cognición Y Emoción En Contextos Educativos-Mucec0</t>
  </si>
  <si>
    <t>Máster Universitario En Español Como Lengua Extranjera: Didáctica E Investigación-Muecl1</t>
  </si>
  <si>
    <t>Máster Universitario en Español como Lengua Extranjera Didáctica e Investigación</t>
  </si>
  <si>
    <t>Máster Universitario En Enseñanza Bilingüe (solo en inglés)</t>
  </si>
  <si>
    <t>La comisión esta calculada en base a honorarios de docencia. Máster ofrecido en Inglés</t>
  </si>
  <si>
    <t>Máster Universitario En Bioinformatica-Mub000</t>
  </si>
  <si>
    <t>Máster Universitario en Psicología General Sanitaria</t>
  </si>
  <si>
    <t>Máster Universitario en Psicología General Sanitaria + Máster Universitario en Neuropsicología</t>
  </si>
  <si>
    <t>Máster Universitario En Neuropsicología</t>
  </si>
  <si>
    <t>Grado En Artes Escénicas</t>
  </si>
  <si>
    <t>€700 para reserva de plaza</t>
  </si>
  <si>
    <t>https://www.nebrija.com/carreras-universitarias/carreras.php</t>
  </si>
  <si>
    <t>Grado En Comunicación Audiovisual</t>
  </si>
  <si>
    <t>Grado En Comunicación Corporativa, Protocolo Y Organización De Eventos</t>
  </si>
  <si>
    <t>Grado En Diseño Digital Y Multimedia</t>
  </si>
  <si>
    <t>Grado En Marketing</t>
  </si>
  <si>
    <t>€700 para reserva de plaza. Gradó en Marketing ofrecido en Inglés.</t>
  </si>
  <si>
    <t>Grado En Creación, Administración Y Dirección De Empresas + Grado en Marketing</t>
  </si>
  <si>
    <t>€700 para reserva de plaza. Ambos grados ofrecidos en Ingles</t>
  </si>
  <si>
    <t>Grado En Periodismo</t>
  </si>
  <si>
    <t xml:space="preserve">€700 para reserva de plaza. </t>
  </si>
  <si>
    <t>Grado En Publicidad Y Relaciones Publicas</t>
  </si>
  <si>
    <t>Grado En Diseño De Interiores</t>
  </si>
  <si>
    <t>Grado En Física Aplicada</t>
  </si>
  <si>
    <t>Grado En Ingeniería En Diseño Industrial Y Desarrollo De Producto</t>
  </si>
  <si>
    <t>Grado En Ingeniería En Tecnologías Industriales</t>
  </si>
  <si>
    <t>Grado En Ingeniería Informática</t>
  </si>
  <si>
    <t>Grado En Ingeniería Mecánica</t>
  </si>
  <si>
    <t>€700 para reserva de plaza. Gradó en I. Mecánica ofrecido en Ingles</t>
  </si>
  <si>
    <t>Grado En Ingeniería Mecánica + Grado en Ingeniería del Automóvil</t>
  </si>
  <si>
    <t>€700 para reserva de plaza, precio por año. Gradó en I. Mecánica ofrecido en Inglés.</t>
  </si>
  <si>
    <t>Grado En Matemáticas Aplicadas</t>
  </si>
  <si>
    <t>Grado En Fundamentos De La Arquitectura</t>
  </si>
  <si>
    <t>€700 para reserva de plaza. Gradó en Arquitectura ofrecido en Ingles</t>
  </si>
  <si>
    <t>€700 para reserva de plaza. Gradó en Arquitectura ofrecido en Inglés</t>
  </si>
  <si>
    <t>Grado En Educacion Infantil</t>
  </si>
  <si>
    <t>Grado En Educación Primaria</t>
  </si>
  <si>
    <t>Grado En Lenguas Modernas Aplicadas</t>
  </si>
  <si>
    <t>€700 para reserva de plaza. Gradó ofrecido en Ingles</t>
  </si>
  <si>
    <t>Grado En Fisioterapia</t>
  </si>
  <si>
    <t>Grado En Ingeniería Biomedica</t>
  </si>
  <si>
    <t>Grado En Creación, Administración Y Dirección De Empresas</t>
  </si>
  <si>
    <t xml:space="preserve">€700 para reserva de plaza. Gradó en creación, dirección y administración de empresas ofrecido en Inglés. </t>
  </si>
  <si>
    <t>Grado En Economía Y Negocios Internacionales</t>
  </si>
  <si>
    <t>€700 para reserva de plaza. Gradó en economía y NI ofrecido en Inglés.</t>
  </si>
  <si>
    <t>Grado En Turismo</t>
  </si>
  <si>
    <t>€700 para reserva de plaza. Gradó en turismo ofrecido en Inglés.</t>
  </si>
  <si>
    <t>Grado En Relaciones Internacionales</t>
  </si>
  <si>
    <t>€700 para reserva de plaza. Gradó en Relaciones Internacionales ofrecido en Inglés,</t>
  </si>
  <si>
    <t>Grado En Economía Y Negocios Internacionales + Grado en Creación, Administración y Dirección de Empresas</t>
  </si>
  <si>
    <t>€700 para reserva de plaza, precio por año. Gradó en creación administración y dirección de empresas ofrecido en ingles. Gradó en Economía y NI ofrecido en Inglés</t>
  </si>
  <si>
    <t>Grado En Economía Y Negocios Internacionales + Grado en Business Analytics</t>
  </si>
  <si>
    <t>€700 para reserva de plaza, precio por año. Gradó en Economía y NI ofrecido en Inglés.</t>
  </si>
  <si>
    <t>Grado En Economía Y Negocios Internacionales + Grado en Relaciones Internacionales</t>
  </si>
  <si>
    <t>Grado En Economía Y Negocios Internacionales + Grado en Derecho</t>
  </si>
  <si>
    <t>€700 para reserva de plaza, precio por año. Gradó en economía y NI ofrecido en Inglés.</t>
  </si>
  <si>
    <t>MÁSTER UNIVERSITARIO EN ADMINISTRACIÓN DE EMPRESAS (MBA TECH)</t>
  </si>
  <si>
    <t>La comisión esta calculada en base a honorarios de docencia. Maestría ofrecida en Inglés.</t>
  </si>
  <si>
    <t>Máster Universitario en Administración de Empresas (MBA Tech)</t>
  </si>
  <si>
    <t>MÁSTER UNIVERSITARIO EN NEUROPSICOLOGÍA-MUN001</t>
  </si>
  <si>
    <t xml:space="preserve">Grado en Medicina </t>
  </si>
  <si>
    <t xml:space="preserve">Grado en Enfermería </t>
  </si>
  <si>
    <t>€700 para reserva de plaza, precio por año y la beca aplica unicamente para el primer año. El porcentaje de beca es para honorario de docencia</t>
  </si>
  <si>
    <t xml:space="preserve">Ciencias de la Actividad Física y del Deporte </t>
  </si>
  <si>
    <t xml:space="preserve">Grado en Psicología </t>
  </si>
  <si>
    <t>Grado en Nutrición Humana y Dietética</t>
  </si>
  <si>
    <t>Grado en Educación Social</t>
  </si>
  <si>
    <t>https://www.nebrija.com/carreras-universitarias/grado-educacion-social/</t>
  </si>
  <si>
    <t>Grado en Bellas Artes</t>
  </si>
  <si>
    <t>Grado En Diseño De Modas</t>
  </si>
  <si>
    <t>Grado en Business Analytics (Análisis de Negocios)</t>
  </si>
  <si>
    <t>Grado en Criminologia y Ciencias Forenses</t>
  </si>
  <si>
    <t>Grado en Inteligencia Artificial e Ingeniería de Datos</t>
  </si>
  <si>
    <t>Grado En Ingeniería del Automóvil</t>
  </si>
  <si>
    <t>Grado en Ingeniería Robótica Industrial</t>
  </si>
  <si>
    <t>Grado en Ingeniería Logística y Organización Industrial</t>
  </si>
  <si>
    <t>Grado en Ingeniería en Diseño Industrial y Desarrollo del producto</t>
  </si>
  <si>
    <t>Grado en Ingeniería en Diseño Industrial y Desarrollo del producto + Grado en Ingeniería del Automovil</t>
  </si>
  <si>
    <t>€700 para reserva de plaza, precio por año</t>
  </si>
  <si>
    <t>Grado en Psicología + Grado en Criminología y Ciencias Forenses</t>
  </si>
  <si>
    <t xml:space="preserve">Máster Universitario en Psicopedagogia </t>
  </si>
  <si>
    <t>Máster Universitario En Formación Permamente en Microbiota Humana</t>
  </si>
  <si>
    <t>Máster Universitario En Formación Permanente en Láser Médico Quirurgico para intervenciones Dermatoestéticas</t>
  </si>
  <si>
    <t xml:space="preserve">Máster Universitario en Diseño Universal para el Aprendizaje y Educación Inclusiva </t>
  </si>
  <si>
    <t>Máster Universitario en Dirección Estratégica de Destinos Turísticos Inteligentes</t>
  </si>
  <si>
    <t>Universitario en Acceso a la Abogacia y a la Procura</t>
  </si>
  <si>
    <t>Máster Universitario en Acceso a la Abogacia y a la Procura</t>
  </si>
  <si>
    <t>Máster Universitario En Prevención y Riesgos Laborales y Cumplimiento Normativo</t>
  </si>
  <si>
    <t>Máster Universitario En Protección de Datos y Seguridad</t>
  </si>
  <si>
    <t>Máster Universitario en Arquitectura</t>
  </si>
  <si>
    <t>Máster Universitario en Gestión BIM y Gemelo Digital</t>
  </si>
  <si>
    <t>Máster Universitario en Proyectos de Arquitectura Sostenible: Diseño y Gestión</t>
  </si>
  <si>
    <t>Máster Universitario en Diseño, Desarrollo y Gestión de Proyectos de Interiorismo</t>
  </si>
  <si>
    <t xml:space="preserve">Máster en Formación Permamente en Construction Project Management </t>
  </si>
  <si>
    <t>Máster Universitario en Computación Cuántica</t>
  </si>
  <si>
    <t>Máster Universitario en Formación del Profesorado de ESO, Bachillerato, FP y Enseñanza de idiomas</t>
  </si>
  <si>
    <t>Grado en Educación Primaria + Grado en Educación Infantil</t>
  </si>
  <si>
    <t>Grado en Educación Primaria + Grado en Psicología</t>
  </si>
  <si>
    <t>Grado en Educación Primaria + Grado en Educación Social</t>
  </si>
  <si>
    <t>Grado en Educación Social + Grado en Psicología</t>
  </si>
  <si>
    <t>Grado en Periodismo + Grado en Comunicación Audiovisual</t>
  </si>
  <si>
    <t>Grado en Periodismo + Grado en Relaciones Internacionales</t>
  </si>
  <si>
    <t>Grado en Comunicación Audiovisual + Grado en Publicidad y Relaciones Públicas</t>
  </si>
  <si>
    <t>Grado en Comunicación Audiovisual + Grado en Diseño Digital Multimedia</t>
  </si>
  <si>
    <t>Grado en Publicidad y Relaciones Públicas + Grado en Marketing</t>
  </si>
  <si>
    <t>€700 para reserva de plaza, precio por año. Gradó en Marketing ofrecido en Ingles</t>
  </si>
  <si>
    <t>Grado en Publicidad y Relaciones Públicas + Grado en Comunicación Corporativa, Protocolo y Organización de Eventos</t>
  </si>
  <si>
    <t>Grado en Publicidad y Relaciones Públicas + Grado en Diseño Digital Multimedia</t>
  </si>
  <si>
    <t>Grado en Bellas Artes + Grado en Diseño Digital y Multimedia</t>
  </si>
  <si>
    <t>Grado en Bellas Artes + Grado en Diseño de Moda</t>
  </si>
  <si>
    <t>Grado en Artes Escénicas + Grado en Comunicación Audiovisual</t>
  </si>
  <si>
    <t>Grado en Creación, Administración y Dirección de Empresas + Grado en Business Analytics (Análisis de Negocios)</t>
  </si>
  <si>
    <t>€700 para reserva de plaza, precio por año. Gradó en creación, administración y dirección de empresas ofrecido en Ingles</t>
  </si>
  <si>
    <t>Grado en Creación, Administración y Dirección de Empresas + Grado en Relaciones Internacionales</t>
  </si>
  <si>
    <t>Grado en Creación, Administración y Dirección de Empresas + Grado en Turismo</t>
  </si>
  <si>
    <t xml:space="preserve">€700 para reserva de plaza, precio por año. Gradó en creación, administración y dirección de empresas ofrecido en Ingles. Gradó en turismo ofrecido en ingles. </t>
  </si>
  <si>
    <t>Grado en Creación, Administración y Dirección de Empresas + Grado en Psicología</t>
  </si>
  <si>
    <t>Grado en Turismo + Grado en Marketing</t>
  </si>
  <si>
    <t>€700 para reserva de plaza, precio por año. Gradó en Marketing se ofrece en Inglés. Gradó en turismo se ofrece en Inglés.</t>
  </si>
  <si>
    <t>Grado en Derecho + Grado en Creación, Administración y Dirección de Empresas</t>
  </si>
  <si>
    <t>Grado en Derecho + Grado en Relaciones Internacionales</t>
  </si>
  <si>
    <t>€700 para reserva de plaza, precio por año. Gradó en Relaciones Internacionales ofrecido en Ingles</t>
  </si>
  <si>
    <t>Grado en Derecho + Grado en Criminología y Ciencias Forenses</t>
  </si>
  <si>
    <t>Grado en Relaciones Internacionales + Grado en Comunicación Corporativa, Protocolo y Organización de Eventos</t>
  </si>
  <si>
    <t>€700 para reserva de plaza, precio por año. Gradó en relaciones internacionales ofrecido en Inglés.</t>
  </si>
  <si>
    <t>Grado en Matemáticas Aplicadas + Grado en Física Aplicada</t>
  </si>
  <si>
    <t>Grado en Ingeniería en Diseño Industrial y Desarrollo del Producto + Grado en Ingeniería del Automóvil</t>
  </si>
  <si>
    <t>Grado en Fundamentos de la Arquitectura + Grado en Diseño de Interiores</t>
  </si>
  <si>
    <t>€700 para reserva de plaza, precio por año. Gradó en Arquitectura ofrecido en Inglés</t>
  </si>
  <si>
    <t>University Canada West - UCW</t>
  </si>
  <si>
    <t>Bachelor of Commerce</t>
  </si>
  <si>
    <t>IELTS 6.5 (con minimo de 6 en la banda de escritura) TOEFL 88 o Duolingo 110 / Depósito para LOA 7,900 CAD</t>
  </si>
  <si>
    <t>https://www.ucanwest.ca/undergraduate-programs/bachelor-of-commerce/</t>
  </si>
  <si>
    <t>Bachelor of Arts in Business Communication</t>
  </si>
  <si>
    <t>https://www.ucanwest.ca/undergraduate-programs/bachelor-of-arts-in-business-communication/</t>
  </si>
  <si>
    <t>Associates of Arts Degree</t>
  </si>
  <si>
    <t>https://www.ucanwest.ca/undergraduate-programs/associate-of-arts/</t>
  </si>
  <si>
    <t>MBA Master of Business Administration</t>
  </si>
  <si>
    <t>IELTS 6.5 (con minimo de 6 en la banda de escritura) TOEFL 88 o Duolingo 110 / Depósito para LOA 4,500 CAD. El programa consta de 5 terms (periodos académicos), y el pago se realiza antes del inicio de cada term. (Priemr año 3 terms, segundo año 2 terms). Antes de comenzar clases, se debe liquidar un total de 8,800 CAD, descontando de ese monto el depósito previamente realizado.</t>
  </si>
  <si>
    <t>https://www.ucanwest.ca/graduate-programs/master-of-business-administration/</t>
  </si>
  <si>
    <t>University Access Program - UAP</t>
  </si>
  <si>
    <t>Pre-Master</t>
  </si>
  <si>
    <t xml:space="preserve">Revalidación </t>
  </si>
  <si>
    <t>Revalidación</t>
  </si>
  <si>
    <t>https://www.ucanwest.ca/preparatory-programs/university-access-program/</t>
  </si>
  <si>
    <t>MBA Foundation</t>
  </si>
  <si>
    <t>https://www.ucanwest.ca/preparatory-programs/mba-foundation/</t>
  </si>
  <si>
    <t>University of Applied Sciences Kempten</t>
  </si>
  <si>
    <t>MBA lnternational Business Management and Leadership</t>
  </si>
  <si>
    <t>Inicia también en marzo. Part-Time 4 semestres, Full- Time de 2 a 3 semestres.</t>
  </si>
  <si>
    <t>University of Applied Sciences Offenburg</t>
  </si>
  <si>
    <t>MBA in International Business Consulting</t>
  </si>
  <si>
    <t>University of Bath</t>
  </si>
  <si>
    <t>MSc Advanced Management Practice</t>
  </si>
  <si>
    <t>MSc in Entrepreneurship &amp; Management</t>
  </si>
  <si>
    <t>MSc Management</t>
  </si>
  <si>
    <t>Mas Información sobre Duración, Costos y Fechas de Inicio Consultar con la Universidad.</t>
  </si>
  <si>
    <t>Executive MBA (Part-Time)</t>
  </si>
  <si>
    <t>Msc Computer Science</t>
  </si>
  <si>
    <t>MSc Architectural Engineering: Environmental Design</t>
  </si>
  <si>
    <t>MSc Modern Building Design</t>
  </si>
  <si>
    <t>MSc Conservation of Historic Buildings</t>
  </si>
  <si>
    <t>Molecular Biosciences (Medical Biosciences) MSc</t>
  </si>
  <si>
    <t>Otras Especialidades en la Página Web. Mas Información sobre Duración, Costos y Fechas de Inicio Consultar con la Universidad.</t>
  </si>
  <si>
    <t>MRes European Social Policy</t>
  </si>
  <si>
    <t>MRes Social Policy</t>
  </si>
  <si>
    <t>MSc Sports Physiotherapy</t>
  </si>
  <si>
    <t>MRes Economics</t>
  </si>
  <si>
    <t>MSc Economics &amp; Finance</t>
  </si>
  <si>
    <t>MA Education</t>
  </si>
  <si>
    <t>MA International Education and Globalisation</t>
  </si>
  <si>
    <t>MRes Education</t>
  </si>
  <si>
    <t>MSc Accounting &amp; Finance</t>
  </si>
  <si>
    <t>MSc Finance</t>
  </si>
  <si>
    <t>MSc Human Computer Interaction</t>
  </si>
  <si>
    <t>MSc Software Systems</t>
  </si>
  <si>
    <t>MRes Sustainable Chemical Technologies</t>
  </si>
  <si>
    <t>MSc Electronic Systems Design full-time (12 months)</t>
  </si>
  <si>
    <t>MSc Automotive Engineering</t>
  </si>
  <si>
    <t>MSc Civil Engineering: Innovative Structural Materials</t>
  </si>
  <si>
    <t>MSc Electrical Power Systems</t>
  </si>
  <si>
    <t>MSc Engineering Design</t>
  </si>
  <si>
    <t>MSc Mechatronics</t>
  </si>
  <si>
    <t>MSc Innovation &amp; Technology Management</t>
  </si>
  <si>
    <t>MSc Mathematical Sciences</t>
  </si>
  <si>
    <t>MSc Modern Applications of Mathematics</t>
  </si>
  <si>
    <t>MSc Marketing</t>
  </si>
  <si>
    <t>MRes Psychology</t>
  </si>
  <si>
    <t>MSc Health Psychology</t>
  </si>
  <si>
    <t>MSc in Human Resource Management &amp; Consulting</t>
  </si>
  <si>
    <t>MRes Global Political Economy</t>
  </si>
  <si>
    <t>MRes International Development</t>
  </si>
  <si>
    <t>MRes Politics and International Studies</t>
  </si>
  <si>
    <t>MSc International Public Policy Analysis</t>
  </si>
  <si>
    <t>MA Contemporary European Studies ('Euromasters' and 'Euromasters with Trans-Atlantic track')</t>
  </si>
  <si>
    <t>MA International Relations</t>
  </si>
  <si>
    <t>MA International Relations and European Politics</t>
  </si>
  <si>
    <t>MA International Security</t>
  </si>
  <si>
    <t>MSc International Development</t>
  </si>
  <si>
    <t>MSc International Management</t>
  </si>
  <si>
    <t>Politics, Languages and International Studies MPhil and PhD</t>
  </si>
  <si>
    <t>Libras Esterlinas</t>
  </si>
  <si>
    <t>Duración Cuatro años. Consultar con la Universidad el Costo por año</t>
  </si>
  <si>
    <t>MRes Health and Wellbeing</t>
  </si>
  <si>
    <t>Costo del periodo 2019-2020. La tarifa es por año. Cursar en Part-Time revisar la página Web.</t>
  </si>
  <si>
    <t>MSc Research in Health Practice</t>
  </si>
  <si>
    <t>MRes Sociology</t>
  </si>
  <si>
    <t>MSc in Sustainability &amp; Management</t>
  </si>
  <si>
    <t>MRes Social Work</t>
  </si>
  <si>
    <t>MA Interpreting &amp; Translating</t>
  </si>
  <si>
    <t>MA Translation &amp; Professional Language Skills</t>
  </si>
  <si>
    <t>University of Bristol</t>
  </si>
  <si>
    <t>Management</t>
  </si>
  <si>
    <t>Costo del periodo 2019-2020. La tarifa es por año. Duración del Programa Consultar con la Universidad</t>
  </si>
  <si>
    <t>Anthropology</t>
  </si>
  <si>
    <t>Archaeology and Anthropology</t>
  </si>
  <si>
    <t>Music</t>
  </si>
  <si>
    <t>Biological Sciences</t>
  </si>
  <si>
    <t>Costo del periodo 2019-2020. La tarifa es por año. Duración del Programa Consultar con la Universidad. Inicio también en enero 2020 y Abril 2020</t>
  </si>
  <si>
    <t>Cellular and Molecular Medicine</t>
  </si>
  <si>
    <t>Costo del periodo 2019-2020. La tarifa es por año. Duración del Programa Consultar con la Universidad.</t>
  </si>
  <si>
    <t>Dynamic Molecular Cell Biology</t>
  </si>
  <si>
    <t>Biophysics and Molecular Life Sciences</t>
  </si>
  <si>
    <t>Global Wildlife Health and Conservation</t>
  </si>
  <si>
    <t>Palaeobiology Part-time available</t>
  </si>
  <si>
    <t>Philosophy of Biological and Cognitive Sciences Part-time available</t>
  </si>
  <si>
    <t>Reproduction and Development</t>
  </si>
  <si>
    <t>Costo del periodo 2019-2020. La tarifa es por año. Disponible en Otros Grados y Cursar en Part-Time revisar la página Web.</t>
  </si>
  <si>
    <t>Stem Cells and Regeneration</t>
  </si>
  <si>
    <t>Philosophy and History of Science</t>
  </si>
  <si>
    <t>Nanoscience and Functional Nanomaterials</t>
  </si>
  <si>
    <t>Policy Research</t>
  </si>
  <si>
    <t>Public Policy</t>
  </si>
  <si>
    <t>Contemporary Identities</t>
  </si>
  <si>
    <t>Ethnicity and Multiculturalism</t>
  </si>
  <si>
    <t>Social and Cultural Theory</t>
  </si>
  <si>
    <t>Composition of Music for Film and Television</t>
  </si>
  <si>
    <t>Film and Television Studies</t>
  </si>
  <si>
    <t>Communications (EPSRC Centre for Doctoral Training)</t>
  </si>
  <si>
    <t>Image and Video Communications and Signal Processing</t>
  </si>
  <si>
    <t>Hispanic, Portuguese and Latin American Studies</t>
  </si>
  <si>
    <t>Medieval Studies</t>
  </si>
  <si>
    <t>Law</t>
  </si>
  <si>
    <t>Socio-Legal Studies</t>
  </si>
  <si>
    <t>Law - Human Rights Law, LLM</t>
  </si>
  <si>
    <t>Development and Security</t>
  </si>
  <si>
    <t>Economics</t>
  </si>
  <si>
    <t>East Asian Development and the Global Economy</t>
  </si>
  <si>
    <t>Economics and Finance</t>
  </si>
  <si>
    <t>Economics, Accounting and Finance</t>
  </si>
  <si>
    <t>Economics, Finance and Management</t>
  </si>
  <si>
    <t>Global Political Economy: Transformations and Policy Analysis</t>
  </si>
  <si>
    <t>Education - Educational Leadership, Policy and Development</t>
  </si>
  <si>
    <t>Education - Mathematics Education</t>
  </si>
  <si>
    <t>Education - Psychology of Education</t>
  </si>
  <si>
    <t>Education - Inclusive Education</t>
  </si>
  <si>
    <t>Education (Learning Technology and Society)</t>
  </si>
  <si>
    <t>Education (Doctorate) Part-time available</t>
  </si>
  <si>
    <t>Education - Neuroscience and Education</t>
  </si>
  <si>
    <t>Educational Research</t>
  </si>
  <si>
    <t>Costo del periodo 2019-2020. La tarifa es por año. Cursar en Part-Time y Disponibilidad en otros Grados.revisar la página Web.</t>
  </si>
  <si>
    <t>Philosophy</t>
  </si>
  <si>
    <t>Filosofía</t>
  </si>
  <si>
    <t>Accounting, Finance and Management</t>
  </si>
  <si>
    <t>Finance and Investment</t>
  </si>
  <si>
    <t>Geographical Sciences (Physical)</t>
  </si>
  <si>
    <t>Physics</t>
  </si>
  <si>
    <t>Earth Sciences</t>
  </si>
  <si>
    <t>Geographical Sciences (Human Geography)</t>
  </si>
  <si>
    <t>Classics and Ancient History</t>
  </si>
  <si>
    <t>History of Art</t>
  </si>
  <si>
    <t>French</t>
  </si>
  <si>
    <t>German</t>
  </si>
  <si>
    <t>Italian</t>
  </si>
  <si>
    <t>Russian and Czech</t>
  </si>
  <si>
    <t>Advanced Computing - Machine Learning, Data Mining and High Performance Computing</t>
  </si>
  <si>
    <t>Advanced Computing</t>
  </si>
  <si>
    <t>Computer Science (conversion)</t>
  </si>
  <si>
    <t>Aerospace Engineering</t>
  </si>
  <si>
    <t>Ingeniería Aeronáutica</t>
  </si>
  <si>
    <t>Electrical and Electronic Engineering</t>
  </si>
  <si>
    <t>Engineering Mathematics</t>
  </si>
  <si>
    <t>Advanced Composites</t>
  </si>
  <si>
    <t>Advanced Microelectronic Systems Engineering</t>
  </si>
  <si>
    <t>Mathematics</t>
  </si>
  <si>
    <t>Logic and Philosophy of Mathematics</t>
  </si>
  <si>
    <t>Mathematical Sciences</t>
  </si>
  <si>
    <t>Climate Change Science and Policy</t>
  </si>
  <si>
    <t>Environmental Policy and Management</t>
  </si>
  <si>
    <t>Volcanology</t>
  </si>
  <si>
    <t>Water and Environmental Management</t>
  </si>
  <si>
    <t>Molecular Neuroscience</t>
  </si>
  <si>
    <t>Neural Dynamics</t>
  </si>
  <si>
    <t>Nutrition, Physical Activity and Public Health</t>
  </si>
  <si>
    <t>Applied Neuropsychology</t>
  </si>
  <si>
    <t>Clinical Neuropsychology</t>
  </si>
  <si>
    <t>Neuropsychology</t>
  </si>
  <si>
    <t>Biochemistry</t>
  </si>
  <si>
    <t>Chemistry</t>
  </si>
  <si>
    <t>European and Global Governance</t>
  </si>
  <si>
    <t>International Development</t>
  </si>
  <si>
    <t>International Security</t>
  </si>
  <si>
    <t>Gender and International Relations</t>
  </si>
  <si>
    <t>Religion</t>
  </si>
  <si>
    <t>Robotics</t>
  </si>
  <si>
    <t>Robotics and Autonomous Systems</t>
  </si>
  <si>
    <t>Health and Wellbeing</t>
  </si>
  <si>
    <t>Biomedical Sciences Research</t>
  </si>
  <si>
    <t>Disability Studies: Inclusive Theory and Research</t>
  </si>
  <si>
    <t>Teaching and Learning for Health Professionals</t>
  </si>
  <si>
    <t>Transfusion and Transplantation Sciences</t>
  </si>
  <si>
    <t>Translation Part-time available</t>
  </si>
  <si>
    <t>Translational Cardiovascular Medicine</t>
  </si>
  <si>
    <t>Oral and Dental Sciences</t>
  </si>
  <si>
    <t>Orthodontics (Doctorate in Dental Surgery)</t>
  </si>
  <si>
    <t>MSc Advanced Microelectronic Systems Engineering</t>
  </si>
  <si>
    <t>Sociology, Politics and International Studies</t>
  </si>
  <si>
    <t>Communication Networks and Signal Processing</t>
  </si>
  <si>
    <t>Optical Communications and Signal Processing</t>
  </si>
  <si>
    <t>Wireless Communications and Signal Processing</t>
  </si>
  <si>
    <t>Social Work</t>
  </si>
  <si>
    <t>Chinese-English Translation</t>
  </si>
  <si>
    <t>Translation</t>
  </si>
  <si>
    <t>Veterinary Science</t>
  </si>
  <si>
    <t>Polonia</t>
  </si>
  <si>
    <t>University of Economics and Human Sciences in Warsaw</t>
  </si>
  <si>
    <t>GPA 4,2 to maintain the scholarship</t>
  </si>
  <si>
    <t>https://vizja.pl/en/oferta/?kierunek%5B%5D=management</t>
  </si>
  <si>
    <t>Finance and Accounting</t>
  </si>
  <si>
    <t>https://vizja.pl/en/oferta/?kierunek%5B%5D=finance-and-accounting</t>
  </si>
  <si>
    <t>GPA 4,5 to maintain the scholarship</t>
  </si>
  <si>
    <t>https://vizja.pl/en/oferta/?kierunek%5B%5D=psychology</t>
  </si>
  <si>
    <t>GPA 4,0 to maintain the scholarship</t>
  </si>
  <si>
    <t>https://vizja.pl/en/oferta/?kierunek%5B%5D=informatics</t>
  </si>
  <si>
    <t>Political Science</t>
  </si>
  <si>
    <t>https://vizja.pl/en/oferta/?kierunek%5B%5D=political-science</t>
  </si>
  <si>
    <t>Dubai</t>
  </si>
  <si>
    <t>University of Europe for Applied Sciences</t>
  </si>
  <si>
    <t>Software Engineering Msc / Dubai</t>
  </si>
  <si>
    <t>Septiembre y Marzo</t>
  </si>
  <si>
    <t>Válido hasta 31 de diciembre de 2023.</t>
  </si>
  <si>
    <t>https://www.ue-germany.com/about-us/locations/dubai</t>
  </si>
  <si>
    <t>Data Science Msc / Dubai</t>
  </si>
  <si>
    <t>Visual &amp; Experience Design Ma / Dubai</t>
  </si>
  <si>
    <t>Foundation Year - Business track</t>
  </si>
  <si>
    <t>Studienkolleg</t>
  </si>
  <si>
    <t>Marzo, abril, septiembre, octubre</t>
  </si>
  <si>
    <t>Diciembre, enero, junio, julio</t>
  </si>
  <si>
    <t>Vacio</t>
  </si>
  <si>
    <t>B.A. Communication Design</t>
  </si>
  <si>
    <t>Febrero, marzo, agosto, septiembre</t>
  </si>
  <si>
    <t>35% scholarship granted upon full annual payment. Initial deposit € 3,000. Prices for applications and enrollments for 2025. 
Payment Plan for 25% scholarships 12 installments (6 installments for the 1st semester + 6 installments for the 2nd semester). Administrative fee of 250 each semester.</t>
  </si>
  <si>
    <t>https://www.ue-germany.com/uploads/sites/9/2025/01/CD_BA_EN_Digital.pdf</t>
  </si>
  <si>
    <t>B.A. Digital Product Management</t>
  </si>
  <si>
    <t>https://www.ue-germany.com/uploads/sites/9/2025/01/IHub_AD_EN_2024_DPM.pdf</t>
  </si>
  <si>
    <t>B.A. Film + Motion Design*</t>
  </si>
  <si>
    <t>https://www.ue-germany.com/uploads/sites/9/2025/01/FMD_BA_EN_Digital.pdf</t>
  </si>
  <si>
    <t>B.A. Game Design Berlin</t>
  </si>
  <si>
    <t>https://www.ue-germany.com/uploads/sites/9/2025/01/GC_BA_EN_Digital.pdf</t>
  </si>
  <si>
    <t>B.A. Illustration</t>
  </si>
  <si>
    <t>https://www.ue-germany.com/uploads/sites/9/2025/01/Illu_BA_EN_Digital.pdf</t>
  </si>
  <si>
    <t>B.A. Photography and New Media</t>
  </si>
  <si>
    <t>https://www.ue-germany.com/uploads/sites/9/2025/01/Ph_BA_EN_Digital.pdf</t>
  </si>
  <si>
    <t>B.A. UX/UI Design</t>
  </si>
  <si>
    <t>https://www.ue-germany.com/uploads/sites/9/2025/01/IHub_AD_EN_2024_UXUI.pdf</t>
  </si>
  <si>
    <t>B.A Visual Communication</t>
  </si>
  <si>
    <t>https://www.ue-germany.com/uploads/sites/9/2025/01/VC_BA_EN_Digital.pdf</t>
  </si>
  <si>
    <t xml:space="preserve">B.A Design Management Studies </t>
  </si>
  <si>
    <t>https://www.ue-germany.com/uploads/sites/9/2025/01/DMS_BA_EN_Digital.pdf</t>
  </si>
  <si>
    <t>B.Sc. Business and Management Studies</t>
  </si>
  <si>
    <t>https://www.ue-germany.com/uploads/sites/9/2023/11/bms-bsc_en_digital.pdf</t>
  </si>
  <si>
    <t xml:space="preserve">B.Sc. Digital Media and Marketing </t>
  </si>
  <si>
    <t>https://www.ue-germany.com/uploads/sites/9/2024/07/DMM-BSc-_EN-_DACH-_2024-06-13-_Digital.pdf</t>
  </si>
  <si>
    <t>B.Sc. Digital Business &amp; Data Science</t>
  </si>
  <si>
    <t>https://www.ue-germany.com/uploads/sites/9/2024/07/DBDS-BSc_EN-_FD-_DACH-_2022-11-09_digital.pdf</t>
  </si>
  <si>
    <t>B.Sc. Software Engineering</t>
  </si>
  <si>
    <t>https://www.ue-germany.com/uploads/sites/9/2023/11/software-engineering-bsc_innovation-hub-programme-flyer.pdf</t>
  </si>
  <si>
    <t>B.Sc. Sport &amp; Event Management</t>
  </si>
  <si>
    <t>https://www.ue-germany.com/uploads/sites/9/2024/07/SEM-BSc-_EN-_FD-_DACH-_2023-02-17_digital.pdf</t>
  </si>
  <si>
    <t xml:space="preserve">B.A Sport Science Fitness &amp; Health </t>
  </si>
  <si>
    <t>https://www.ue-germany.com/uploads/sites/9/2024/02/SW-FH-BA-_EN_2024-02-22-_digital.pdf</t>
  </si>
  <si>
    <t>B.A Sport Science Training &amp; Performance</t>
  </si>
  <si>
    <t>https://www.ue-germany.com/uploads/sites/9/2024/02/SW-TP-BA-_EN_2024-02-22-_digital.pdf</t>
  </si>
  <si>
    <t>B.A Hotel Management (dual)</t>
  </si>
  <si>
    <t>https://www.ue-germany.com/uploads/sites/9/2024/01/UE_DUAL-EN_HM_2024-01-26.pdf</t>
  </si>
  <si>
    <t xml:space="preserve">BSc Psychology </t>
  </si>
  <si>
    <t>https://www.ue-germany.com/uploads/sites/9/2023/11/psy_bsc_en_digital.pdf</t>
  </si>
  <si>
    <t xml:space="preserve">BSc Buisness Psychology </t>
  </si>
  <si>
    <t>$10,000.01</t>
  </si>
  <si>
    <t>https://www.ue-germany.com/uploads/sites/9/2023/11/bp_bsc_en_digital.pdf</t>
  </si>
  <si>
    <t>BSc Health Management</t>
  </si>
  <si>
    <t>$10,000.02</t>
  </si>
  <si>
    <t>https://www.ue-germany.com/uploads/sites/9/2024/06/BSc-Health-Management-EN-DS-digital.pdf</t>
  </si>
  <si>
    <t>M.A. Innovation Design Management, 60 ECTS</t>
  </si>
  <si>
    <t>https://www.ue-germany.com/uploads/sites/9/2025/01/IHub_AD_EN_2024_IDM.pdf</t>
  </si>
  <si>
    <t>M.A. Innovation Design Management, 90 ECTS</t>
  </si>
  <si>
    <t>M.A. Innovation Design Management, 120 ECTS</t>
  </si>
  <si>
    <t>M.A. New Media Design , 60 ECTS (formely know as Media Spaces)</t>
  </si>
  <si>
    <t>https://www.ue-germany.com/uploads/sites/9/2025/01/NMD_MA_EN_Digital.pdf</t>
  </si>
  <si>
    <t>M.A. New Media Design , 90 ECTS (formely know as Media Spaces)</t>
  </si>
  <si>
    <t>M.A. New Media Design 120 ECTS (formely know as Media Spaces)</t>
  </si>
  <si>
    <t>M.A. Photography, 60 ECTS</t>
  </si>
  <si>
    <t>https://www.ue-germany.com/uploads/sites/9/2025/01/PH_MA_EN_Digital.pdf</t>
  </si>
  <si>
    <t>M.A. Photography, 90 ECTS</t>
  </si>
  <si>
    <t>M.A. Photography, 120 ECTS</t>
  </si>
  <si>
    <t>M.A. Communication Design 90 ECTS</t>
  </si>
  <si>
    <t>https://www.ue-germany.com/uploads/sites/9/2025/01/CD_MA_EN_Digital.pdf</t>
  </si>
  <si>
    <t>M.A. Communication Design 120 ECTS</t>
  </si>
  <si>
    <t>M.A. Visual &amp; Experience Design, 60 ECTS</t>
  </si>
  <si>
    <t>https://www.ue-germany.com/uploads/sites/9/2025/01/IHub_AD_EN_2024_VED.pdf</t>
  </si>
  <si>
    <t>M.A. Visual &amp; Experience Design, 90 ECTS</t>
  </si>
  <si>
    <t>28 meses</t>
  </si>
  <si>
    <t>M.A. Visual &amp; Experience Design, 120 ECTS</t>
  </si>
  <si>
    <t xml:space="preserve">M.A Design Leadership, 60 ECTS </t>
  </si>
  <si>
    <t>https://www.ue-germany.com/uploads/sites/9/2025/01/DL_MA_EN_Digital.pdf</t>
  </si>
  <si>
    <t xml:space="preserve">M.A Design Leadership, 90 ECTS </t>
  </si>
  <si>
    <t xml:space="preserve">M.A Design Leadership, 120 ECTS </t>
  </si>
  <si>
    <t>$10,000.03</t>
  </si>
  <si>
    <t>M.A Digital content creation, 60 ECTS</t>
  </si>
  <si>
    <t>$10,000.04</t>
  </si>
  <si>
    <t>https://www.ue-germany.com/uploads/sites/9/2025/01/DCC_MA_EN_Digital.pdf</t>
  </si>
  <si>
    <t>M.A Digital content creation, 90 ECTS</t>
  </si>
  <si>
    <t>$10,000.05</t>
  </si>
  <si>
    <t>M.A Digital content creation, 120 ECTS</t>
  </si>
  <si>
    <t>$10,000.06</t>
  </si>
  <si>
    <t>M.A Generative Design &amp; AI, 60 ECTS</t>
  </si>
  <si>
    <t>$10,000.07</t>
  </si>
  <si>
    <t>https://www.ue-germany.com/uploads/sites/9/2025/01/IHub_AD_EN_2024_GDAI.pdf</t>
  </si>
  <si>
    <t>M.A Generative Design &amp; AI, 90 ECTS</t>
  </si>
  <si>
    <t>$10,000.08</t>
  </si>
  <si>
    <t>M.A Generative Design &amp; AI, 120 ECTS</t>
  </si>
  <si>
    <t>$10,000.09</t>
  </si>
  <si>
    <t>M.A Digital Transformation, 60 ECTS</t>
  </si>
  <si>
    <t>$10,000.10</t>
  </si>
  <si>
    <t>https://www.ue-germany.com/uploads/sites/9/2025/01/IHub_AD_EN_2024_DT.pdf</t>
  </si>
  <si>
    <t>M.A Digital Transformation, 90 ECTS</t>
  </si>
  <si>
    <t>$10,000.11</t>
  </si>
  <si>
    <t>M.A Digital Transformation, 120 ECTS</t>
  </si>
  <si>
    <t>$10,000.12</t>
  </si>
  <si>
    <t>M.A Marketing Management, 60 ECTS</t>
  </si>
  <si>
    <t>$10,000.13</t>
  </si>
  <si>
    <t>https://www.ue-germany.com/uploads/sites/9/2023/11/mm_ma_en_digital.pdf</t>
  </si>
  <si>
    <t>M.A Marketing Management, 90 ECTS</t>
  </si>
  <si>
    <t>$10,000.14</t>
  </si>
  <si>
    <t>M.A Marketing Management, 120 ECTS</t>
  </si>
  <si>
    <t>$10,000.15</t>
  </si>
  <si>
    <t>M.Sc. International Business Management, 60 ECTS</t>
  </si>
  <si>
    <t>https://www.ue-germany.com/uploads/sites/9/2024/07/IBM-MSc_EN-_MPP-_DACH-_2022-11-09_digital.pdf</t>
  </si>
  <si>
    <t>M.Sc. International Business Management, 90 ECTS</t>
  </si>
  <si>
    <t>M.Sc. International Business Management, 120 ECTS</t>
  </si>
  <si>
    <t>M.A. International Sport &amp; Event Management, 60 ECTS</t>
  </si>
  <si>
    <t>https://www.ue-germany.com/uploads/sites/9/2023/11/isem-ma_en_digital.pdf</t>
  </si>
  <si>
    <t>M.A. International Sport &amp; Event Management, 90 ECTS</t>
  </si>
  <si>
    <t>M.A. International Sport &amp; Event Management, 120 ECTS</t>
  </si>
  <si>
    <t>MSc International Public Health Management, 60 ECTS</t>
  </si>
  <si>
    <t>https://www.ue-germany.com/uploads/sites/9/2023/11/health-mgnt-msc_digital.pdf</t>
  </si>
  <si>
    <t>MSc International Public Health Management, 90 ECTS</t>
  </si>
  <si>
    <t>MSc International Public Health Management, 120 ECTS</t>
  </si>
  <si>
    <t>Msc Asset Management, 60 ECTS</t>
  </si>
  <si>
    <t>https://www.ue-germany.com/uploads/sites/9/2023/11/asset-mgnt-msc_digital.pdf</t>
  </si>
  <si>
    <t>Msc Asset Management, 90 ECTS</t>
  </si>
  <si>
    <t>Msc Asset Management, 120 ECTS</t>
  </si>
  <si>
    <t>MSc International Logistics &amp;Transportation Management, 60 ECTS</t>
  </si>
  <si>
    <t>https://www.ue-germany.com/uploads/sites/9/2023/11/log-mgnt-msc_digital.pdf</t>
  </si>
  <si>
    <t>MSc International Logistics &amp;Transportation Management, 90 ECTS</t>
  </si>
  <si>
    <t>MSc International Logistics &amp;Transportation Management, 120 ECTS</t>
  </si>
  <si>
    <t xml:space="preserve">Msc Prevention &amp; Therapy Management, 60 ECTS </t>
  </si>
  <si>
    <t>https://www.ue-germany.com/uploads/sites/9/2023/11/ue-prflyer-en_b-tech_2023-10-10_digital.pdf</t>
  </si>
  <si>
    <t xml:space="preserve">Msc Prevention &amp; Therapy Management, 90 ECTS </t>
  </si>
  <si>
    <t xml:space="preserve">Msc Prevention &amp; Therapy Management, 120 ECTS </t>
  </si>
  <si>
    <t>Msc Psychology with a focus on Coaching &amp;Counseling, 120 ECTS</t>
  </si>
  <si>
    <t>https://www.ue-germany.com/uploads/sites/9/2024/07/UE-Pr.Flyer-EN_PSY_2024-07-18_digital.pdf</t>
  </si>
  <si>
    <t xml:space="preserve">M.A  Innovation Design Management, 60 ECTS </t>
  </si>
  <si>
    <t xml:space="preserve">M.A  Innovation Design Management, 90 ECTS </t>
  </si>
  <si>
    <t xml:space="preserve">M.A  Innovation Design Management, 120 ECTS </t>
  </si>
  <si>
    <t>$10,000.16</t>
  </si>
  <si>
    <t>M.Sc. Data Science, 60 ECTS</t>
  </si>
  <si>
    <t>https://www.ue-germany.com/uploads/sites/9/2023/11/ds-msc_en_a5-2022-07-07_digital.pdf</t>
  </si>
  <si>
    <t>M.Sc. Data Science, 90 ECTS</t>
  </si>
  <si>
    <t>M.Sc. Data Science, 120 ECTS</t>
  </si>
  <si>
    <t>M.Sc. Software Engineering, 60 ECTS</t>
  </si>
  <si>
    <t>https://www.ue-germany.com/uploads/sites/9/2023/11/software-engineering_msc_innovation-hub-programme-flyer.pdf</t>
  </si>
  <si>
    <t>M.Sc. Software Engineering, 90 ECTS</t>
  </si>
  <si>
    <t>M.Sc. Software Engineering, 120 ECTS</t>
  </si>
  <si>
    <t>M.A Visual &amp; Experience Design, 60 ECTS</t>
  </si>
  <si>
    <t>M.A Visual &amp; Experience Design, 90 ECTS</t>
  </si>
  <si>
    <t>M.A Visual &amp; Experience Design, 120 ECTS</t>
  </si>
  <si>
    <t>M.A Digital Transformations, 60 ECTS</t>
  </si>
  <si>
    <t>M.A Digital Transformations, 90 ECTS</t>
  </si>
  <si>
    <t>M.A Digital Transformations, 120 ECTS</t>
  </si>
  <si>
    <t>MBA Master of Business Administration (Full time) ***, 60 ECTS</t>
  </si>
  <si>
    <t>Enero, marzo, junio, septiembre</t>
  </si>
  <si>
    <t>https://www.ue-germany.com/uploads/sites/9/2023/11/mba_ft_en_digital.pdf</t>
  </si>
  <si>
    <t>MBA in Diplomacy</t>
  </si>
  <si>
    <t>September</t>
  </si>
  <si>
    <t>https://www.ue-germany.com/uploads/sites/9/2023/11/mba_dip_en_digital.pdf</t>
  </si>
  <si>
    <t>MBA in Shipping &amp; Logistics</t>
  </si>
  <si>
    <t>https://www.ue-germany.com/uploads/sites/9/2023/11/mba_ship_en_digital.pdf</t>
  </si>
  <si>
    <t>MBA Shipping &amp; Logistics 90 ECTS</t>
  </si>
  <si>
    <t>Septiembre, octubre</t>
  </si>
  <si>
    <t>Febrero, marzo</t>
  </si>
  <si>
    <t>https://www.ue-germany.com/uploads/sites/9/2023/11/mba_water_en_digital.pdf</t>
  </si>
  <si>
    <t>MBA in Sustainable Water Management 90 ECTS</t>
  </si>
  <si>
    <t>MBA in Health &amp; Safety Leadership</t>
  </si>
  <si>
    <t>https://www.ue-germany.com/uploads/sites/9/2023/11/mba_hsl_en_digital.pdf</t>
  </si>
  <si>
    <t>MBA in Sports Management</t>
  </si>
  <si>
    <t>https://www.ue-germany.com/uploads/sites/9/2023/11/mba_sm_en_digital.pdf</t>
  </si>
  <si>
    <t>MBA in Digital Health Transformation</t>
  </si>
  <si>
    <t>https://www.ue-germany.com/uploads/sites/9/2023/11/mba_dht_en_digital.pdf</t>
  </si>
  <si>
    <t>Foundation Year - Business track 3 language + 9 Studienkolleg</t>
  </si>
  <si>
    <t>Foundation Year - Technology track 3 language + 9 Studienkolleg</t>
  </si>
  <si>
    <t>Foundation Year - Business track 9-month studienkolleg</t>
  </si>
  <si>
    <t>Foundation Year - Technology track 9 month studienkolleg</t>
  </si>
  <si>
    <t>University of Law</t>
  </si>
  <si>
    <t>International Foundation Programme - Business</t>
  </si>
  <si>
    <t xml:space="preserve">GBP </t>
  </si>
  <si>
    <t>All fees above include a deposit amount of £250</t>
  </si>
  <si>
    <t>https://www.law.ac.uk/study/undergraduate/business/international-business-foundation-programme/online/?&amp;&amp;&amp;</t>
  </si>
  <si>
    <t>International Foundation Programme - Law</t>
  </si>
  <si>
    <t>https://www.law.ac.uk/study/undergraduate/law/international-law-foundation-programme/online/?&amp;&amp;&amp;</t>
  </si>
  <si>
    <t>BSc (Hons) Accounting with Finance</t>
  </si>
  <si>
    <t xml:space="preserve"> £16,700 per annum (non-London)
Fees are locked for future study years i.e. the student will pay the same price each year.
Fees for the Placement Year are:.
£1,850 (Home) and £3,500 (Overseas - London), £3,350 (Overseas - non London)
</t>
  </si>
  <si>
    <t xml:space="preserve">https://www.law.ac.uk/study/undergraduate/business/bsc-hons-accounting-with-finance/?&amp;&amp;
</t>
  </si>
  <si>
    <t>BSc (Hons) Business Management</t>
  </si>
  <si>
    <t xml:space="preserve">https://www.law.ac.uk/study/undergraduate/business/bsc-hons-business-management/
</t>
  </si>
  <si>
    <t>BSc (Hons) Business Management with Law</t>
  </si>
  <si>
    <t xml:space="preserve">https://www.law.ac.uk/study/undergraduate/business/bsc-hons-business-management-with-law/
</t>
  </si>
  <si>
    <t>BSc (Hons) Business Management with Marketing</t>
  </si>
  <si>
    <t xml:space="preserve">https://www.law.ac.uk/study/undergraduate/business/bsc-hons-business-management-with-marketing/
</t>
  </si>
  <si>
    <t>BSc (Hons) International Strategic Business Management</t>
  </si>
  <si>
    <r>
      <rPr>
        <u/>
        <sz val="11"/>
        <color rgb="FF1155CC"/>
        <rFont val="Arial"/>
      </rPr>
      <t>https://www.law.ac.uk/study/undergraduate/business/bsc-hons-international-strategic-business-management/</t>
    </r>
  </si>
  <si>
    <t>LLB (Hons) Law with Business</t>
  </si>
  <si>
    <t>Fees are locked for future study years i.e. the student will pay the same price each year.
 £16,700 (non-London)</t>
  </si>
  <si>
    <t>https://www.law.ac.uk/study/undergraduate/law/llb-hons-law-with-business/</t>
  </si>
  <si>
    <t xml:space="preserve">LLB (Hons) Law with Criminology </t>
  </si>
  <si>
    <t xml:space="preserve"> £16,700 per annum (non-London)
Fees are locked for future study years i.e. the student will pay the same price each year.
Fees for the Placement Year are:.
£1,850 (Home) and £3,500 (Overseas - London), £3,350 (Overseas - non London)</t>
  </si>
  <si>
    <t>https://www.law.ac.uk/study/undergraduate/law/llb-hons-law-with-criminology/</t>
  </si>
  <si>
    <t xml:space="preserve">LLB (Hons) Law with International Business </t>
  </si>
  <si>
    <t>International (Overseas Fee Payer) - £17,550 per annum (London), £16,700 (non-London)
Fees are locked for future study years i.e. the student will pay the same price each year.</t>
  </si>
  <si>
    <t>LLB (Hons) Law</t>
  </si>
  <si>
    <t xml:space="preserve">Sep/Ene </t>
  </si>
  <si>
    <t>https://www.law.ac.uk/study/undergraduate/law/llb-hons-law/?&amp;</t>
  </si>
  <si>
    <t>LLB (Hons) Senior Status</t>
  </si>
  <si>
    <t>https://www.law.ac.uk/study/undergraduate/law/llb-hons-law-senior-status/?</t>
  </si>
  <si>
    <t>BA (Hons) Criminology and Policing</t>
  </si>
  <si>
    <t>International (Overseas Fee Payer) - £17,550 per annum (London), £16,700 (non-London)
Fees are locked for future study years i.e. the student will pay the same price each year</t>
  </si>
  <si>
    <t>https://www.law.ac.uk/study/undergraduate/criminology/ba-hons-criminology-and-policing/?</t>
  </si>
  <si>
    <t>BA (Hons) Criminology</t>
  </si>
  <si>
    <t>https://www.law.ac.uk/study/undergraduate/criminology/ba-hons-criminology/?</t>
  </si>
  <si>
    <t xml:space="preserve">BSc (Hons) Computer Science
</t>
  </si>
  <si>
    <t>https://www.law.ac.uk/study/undergraduate/computer-science/bsc-hons-computer-science/</t>
  </si>
  <si>
    <t>BSc (Hons) Professional Policing</t>
  </si>
  <si>
    <t>https://www.law.ac.uk/study/undergraduate/policing/bsc-hons-professional-policing/</t>
  </si>
  <si>
    <t>BSc (Hons) Psychology</t>
  </si>
  <si>
    <t>https://www.law.ac.uk/study/undergraduate/psychology/bsc-hons-psychology/</t>
  </si>
  <si>
    <t xml:space="preserve">BSc (Hons) Psychology with Criminology </t>
  </si>
  <si>
    <t>https://www.law.ac.uk/study/undergraduate/psychology/bsc-hons-psychology-with-criminology/</t>
  </si>
  <si>
    <t xml:space="preserve">MSc Psychology (Conversion) </t>
  </si>
  <si>
    <t>Sep/Feb/Jun</t>
  </si>
  <si>
    <t>International (Overseas Fee Payer) - £17,000 per annum (London), £16,000 (non-London)
Online £9,850
All fees above include a deposit amount of £250</t>
  </si>
  <si>
    <t>https://www.law.ac.uk/study/postgraduate/psychology/msc-psychology-conversion/?&amp;</t>
  </si>
  <si>
    <t>MSc Computer Science (Conversion)</t>
  </si>
  <si>
    <t>International (Overseas Fee Payer) - £17,000 per annum (London) 16,000 per annum (Non London)
Online £10,600
All fees above include a deposit amount of £250</t>
  </si>
  <si>
    <t>https://www.law.ac.uk/study/postgraduate/computer-science/msc-computer-science-conversion/?</t>
  </si>
  <si>
    <t xml:space="preserve">MSc Criminology and Criminal Justice </t>
  </si>
  <si>
    <t>Online £10,000
All fees above include a deposit amount of £250</t>
  </si>
  <si>
    <t>https://www.law.ac.uk/study/postgraduate/criminology/msc-criminology-and-criminal-justice/online/</t>
  </si>
  <si>
    <t xml:space="preserve">MBA with Professional Practice </t>
  </si>
  <si>
    <t>Feb/Jun</t>
  </si>
  <si>
    <r>
      <rPr>
        <sz val="10"/>
        <color theme="1"/>
        <rFont val="Arial"/>
      </rPr>
      <t xml:space="preserve">International (Overseas Fee Payer) - £20,000 (London)
Online £16,000
All fees above include a deposit amount of £250 
</t>
    </r>
    <r>
      <rPr>
        <b/>
        <sz val="10"/>
        <color theme="1"/>
        <rFont val="Arial"/>
      </rPr>
      <t xml:space="preserve">2 Year version "With Professional Practice"
September 2025 - June 2026:
</t>
    </r>
    <r>
      <rPr>
        <sz val="10"/>
        <color theme="1"/>
        <rFont val="Arial"/>
      </rPr>
      <t xml:space="preserve">International (Overseas Fee Payer) - £22,000 (London)
Online £17,600
All fees above include a deposit amount of £250 </t>
    </r>
  </si>
  <si>
    <t>https://www.law.ac.uk/study/postgraduate/business/mba-in-tech-leadership/?&amp;</t>
  </si>
  <si>
    <t>MBA in Tech Leadership</t>
  </si>
  <si>
    <t xml:space="preserve">International (Overseas Fee Payer) - £18,500 (London), £17,000 (non-London)
Online £11,750
All fees above include a deposit amount of £250 
2 Year version "With Professional Practice"
September 2025 - June 2026:
International (Overseas Fee Payer) - £20,350 (London), £18,700 (non-London)
Online £12,950
All fees above include a deposit amount of £250 </t>
  </si>
  <si>
    <t xml:space="preserve">MBA in Governance and Risk Management
</t>
  </si>
  <si>
    <t>https://www.law.ac.uk/study/postgraduate/business/msc-artificial-intelligence-for-business/?</t>
  </si>
  <si>
    <t>MSc Artificial Intelligence for Business</t>
  </si>
  <si>
    <t>https://www.law.ac.uk/study/postgraduate/business/msc-business-analytics/?</t>
  </si>
  <si>
    <t>MSc Corporate Financial Management</t>
  </si>
  <si>
    <t>https://www.law.ac.uk/study/postgraduate/business/msc-corporate-financial-management/?</t>
  </si>
  <si>
    <t>MSc Corporate Governance with Company Law</t>
  </si>
  <si>
    <t>https://www.law.ac.uk/study/postgraduate/business/msc-corporate-governance-with-company-law/?</t>
  </si>
  <si>
    <t>MSc Cyber Security Management</t>
  </si>
  <si>
    <t>https://www.law.ac.uk/study/postgraduate/business/msc-cyber-security-management/?</t>
  </si>
  <si>
    <t xml:space="preserve">MSc Human Resources with Employment Law
</t>
  </si>
  <si>
    <t>https://www.law.ac.uk/study/postgraduate/business/msc-human-resources-with-employment-law/?</t>
  </si>
  <si>
    <t>MSc Leadership and Human Resource Management</t>
  </si>
  <si>
    <t>https://www.law.ac.uk/study/postgraduate/business/msc-leadership-and-human-resource-management/?</t>
  </si>
  <si>
    <t>https://www.law.ac.uk/study/postgraduate/business/msc-marketing/?</t>
  </si>
  <si>
    <t>https://www.law.ac.uk/study/postgraduate/business/msc-project-management/?</t>
  </si>
  <si>
    <t>MSc Strategic Business Management</t>
  </si>
  <si>
    <t>https://www.law.ac.uk/study/postgraduate/business/msc-strategic-business-management/?</t>
  </si>
  <si>
    <t>LLM Banking and Debt Finance</t>
  </si>
  <si>
    <t xml:space="preserve">Sep/Feb </t>
  </si>
  <si>
    <t>INT - £19,050 (London), £17,700 (Non London)
Online - £12,400
All fees above include a deposit amount of £250</t>
  </si>
  <si>
    <t>https://www.law.ac.uk/study/postgraduate/law/llm-banking-and-debt-finance/?&amp;</t>
  </si>
  <si>
    <t>LLM Child Law</t>
  </si>
  <si>
    <t>https://www.law.ac.uk/study/postgraduate/law/llm-child-law/?</t>
  </si>
  <si>
    <t>LLM Company Law</t>
  </si>
  <si>
    <t>https://www.law.ac.uk/study/postgraduate/law/llm-company-law/?</t>
  </si>
  <si>
    <t>LLM Compliance and Regulation</t>
  </si>
  <si>
    <t>https://www.law.ac.uk/study/postgraduate/law/llm-compliance-and-regulation/?</t>
  </si>
  <si>
    <t xml:space="preserve">LLM Construction Law
</t>
  </si>
  <si>
    <t>https://www.law.ac.uk/study/postgraduate/law/llm-construction-law/?</t>
  </si>
  <si>
    <t>LLM Corporate Governance</t>
  </si>
  <si>
    <t>https://www.law.ac.uk/study/postgraduate/law/llm-corporate-governance/?</t>
  </si>
  <si>
    <t>LLM Corporate Social Responsibility and Sustainability</t>
  </si>
  <si>
    <t>https://www.law.ac.uk/study/postgraduate/law/llm-corporate-social-responsibility-and-sustainability/?</t>
  </si>
  <si>
    <t>LLM Data Protection and Intellectual Property</t>
  </si>
  <si>
    <t>https://www.law.ac.uk/study/postgraduate/law/llm-data-protection-and-intellectual-property/?</t>
  </si>
  <si>
    <t>LLM Employment Law</t>
  </si>
  <si>
    <t>https://www.law.ac.uk/study/postgraduate/law/llm-employment-law/?</t>
  </si>
  <si>
    <t>LLM Environmental Law</t>
  </si>
  <si>
    <t>https://www.law.ac.uk/study/postgraduate/law/llm-environmental-law/?</t>
  </si>
  <si>
    <t xml:space="preserve">LLM Family Law
</t>
  </si>
  <si>
    <t>https://www.law.ac.uk/study/postgraduate/law/llm-family-law/?</t>
  </si>
  <si>
    <t xml:space="preserve">LLM Healthcare Regulation
</t>
  </si>
  <si>
    <t>https://www.law.ac.uk/study/postgraduate/law/llm-healthcare-regulations/?</t>
  </si>
  <si>
    <t>LLM Immigration Law</t>
  </si>
  <si>
    <t>https://www.law.ac.uk/study/postgraduate/law/llm-immigration-law/?</t>
  </si>
  <si>
    <t xml:space="preserve">LLM Insolvency Law
</t>
  </si>
  <si>
    <t>https://www.law.ac.uk/study/postgraduate/law/llm-insolvency-law/?</t>
  </si>
  <si>
    <t>LLM Insurance Law</t>
  </si>
  <si>
    <t>https://www.law.ac.uk/study/postgraduate/law/llm-insurance-law/?</t>
  </si>
  <si>
    <t>LLM International and Comparative Law</t>
  </si>
  <si>
    <t>https://www.law.ac.uk/study/postgraduate/law/llm-international-and-comparative-law/?</t>
  </si>
  <si>
    <t>LLM International Arbitration</t>
  </si>
  <si>
    <t>https://www.law.ac.uk/study/postgraduate/law/llm-international-arbitration/?</t>
  </si>
  <si>
    <t>LLM International Business Law</t>
  </si>
  <si>
    <t>https://www.law.ac.uk/study/postgraduate/law/llm-international-business-law/?</t>
  </si>
  <si>
    <t>LLM International Commercial Law</t>
  </si>
  <si>
    <t>LLM International Corporate Governance</t>
  </si>
  <si>
    <t xml:space="preserve">LLM International Criminal Law
</t>
  </si>
  <si>
    <t>https://www.law.ac.uk/study/postgraduate/law/llm-international-criminal-law/?</t>
  </si>
  <si>
    <t>LLM International Energy Law</t>
  </si>
  <si>
    <t>https://www.law.ac.uk/study/postgraduate/law/llm-international-energy-law/?</t>
  </si>
  <si>
    <t>LLM International Finance Law</t>
  </si>
  <si>
    <t>LLM International Human Rights Law</t>
  </si>
  <si>
    <t>https://www.law.ac.uk/study/postgraduate/law/llm-international-human-rights-law/?</t>
  </si>
  <si>
    <t xml:space="preserve">LLM Investment Regulation 
</t>
  </si>
  <si>
    <t>https://www.law.ac.uk/study/postgraduate/law/llm-investment-regulation/?</t>
  </si>
  <si>
    <t xml:space="preserve">LLM Legal Ethics
</t>
  </si>
  <si>
    <t>https://www.law.ac.uk/study/postgraduate/law/llm-legal-ethics/</t>
  </si>
  <si>
    <t xml:space="preserve">LLM Maritime Law
</t>
  </si>
  <si>
    <t>https://www.law.ac.uk/study/postgraduate/law/llm-maritime-law/</t>
  </si>
  <si>
    <t>LLM Master of Law (General)</t>
  </si>
  <si>
    <t>https://www.law.ac.uk/study/postgraduate/law/llm-master-of-laws-general/</t>
  </si>
  <si>
    <t>LLM Master of Law (International)</t>
  </si>
  <si>
    <t>https://www.law.ac.uk/study/postgraduate/law/llm-international-law/</t>
  </si>
  <si>
    <t xml:space="preserve">LLM Media Law, Privacy and Defamation
</t>
  </si>
  <si>
    <t>https://www.law.ac.uk/study/postgraduate/law/llm-media-law-and-defamation/</t>
  </si>
  <si>
    <t>LLM Mediation and Alternative Dispute Resolution</t>
  </si>
  <si>
    <t>https://www.law.ac.uk/study/postgraduate/law/llm-mediation-and-alternative-dispute-resolution/</t>
  </si>
  <si>
    <t>LLM Medical Law and Ethics</t>
  </si>
  <si>
    <t>https://www.law.ac.uk/study/postgraduate/law/llm-medical-law-and-ethics/</t>
  </si>
  <si>
    <t>LLM Mental Health Law</t>
  </si>
  <si>
    <t>https://www.law.ac.uk/study/postgraduate/law/llm-mental-health-law/</t>
  </si>
  <si>
    <t>LLM Public International Law</t>
  </si>
  <si>
    <t>https://www.law.ac.uk/study/postgraduate/law/llm-public-international-law/</t>
  </si>
  <si>
    <t>MSc Legal Technology</t>
  </si>
  <si>
    <t>https://www.law.ac.uk/study/postgraduate/law/msc-legal-technology/</t>
  </si>
  <si>
    <t xml:space="preserve">LPC LLM Professional Legal Practice </t>
  </si>
  <si>
    <t>London: £20,950
Non-London: £16,600
All fees above include a deposit amount of £250</t>
  </si>
  <si>
    <t>https://www.law.ac.uk/study/postgraduate/law/lpc/</t>
  </si>
  <si>
    <t>LLM Bar Practice</t>
  </si>
  <si>
    <t>Ene/Jul/Sep</t>
  </si>
  <si>
    <t>London: £19,950
Non London: £18,150
Deposit - £250
Please note that in all instances the fee is inclusive of the BSB fee (currently £705</t>
  </si>
  <si>
    <t xml:space="preserve">Canadá </t>
  </si>
  <si>
    <t>University of Niagara Falls - Canada</t>
  </si>
  <si>
    <t xml:space="preserve">Bsc Biomedical Sciences </t>
  </si>
  <si>
    <t xml:space="preserve">Duolingo es acpetado como certificación de inglés </t>
  </si>
  <si>
    <t>https://unfc.com/programs/honours-bachelor-of-science-biomedical-sciences/</t>
  </si>
  <si>
    <t>Bachelor Business Administration</t>
  </si>
  <si>
    <t>https://unfc.com/programs/honours-bachelor-of-business-administration/</t>
  </si>
  <si>
    <t>MA of Arts in Digital Media and Global Communications</t>
  </si>
  <si>
    <t>https://unfc.com/programs/master-of-arts-in-digital-media-and-global-communications/</t>
  </si>
  <si>
    <t xml:space="preserve">Master in Management </t>
  </si>
  <si>
    <t>https://unfc.com/programs/master-of-management/</t>
  </si>
  <si>
    <t xml:space="preserve">Master Data Analytics </t>
  </si>
  <si>
    <t>https://unfc.com/programs/master-of-data-analytics/</t>
  </si>
  <si>
    <t>Master of Management</t>
  </si>
  <si>
    <t>Master of Arts in Digital Media Global Communications</t>
  </si>
  <si>
    <t xml:space="preserve">48 Meses </t>
  </si>
  <si>
    <t>University of Roehampton / London</t>
  </si>
  <si>
    <t>MSc Global Business Management</t>
  </si>
  <si>
    <t>Septiembre, Enero, Abril</t>
  </si>
  <si>
    <t>Agosto, Diciembre, Marzo</t>
  </si>
  <si>
    <t>https://www.roehampton.ac.uk/postgraduate-courses/global-business-management/</t>
  </si>
  <si>
    <t>MSc Global Financial Management</t>
  </si>
  <si>
    <t>https://www.roehampton.ac.uk/postgraduate-courses/global-financial-management/</t>
  </si>
  <si>
    <t>https://www.roehampton.ac.uk/postgraduate-courses/global-human-resources-management/</t>
  </si>
  <si>
    <t>MSc Global Marketing</t>
  </si>
  <si>
    <t>https://www.roehampton.ac.uk/postgraduate-courses/global-marketing/</t>
  </si>
  <si>
    <t>MBA with one year placement option</t>
  </si>
  <si>
    <t>https://www.roehampton.ac.uk/postgraduate-courses/mba-with-placement-year/</t>
  </si>
  <si>
    <t>MSc Digital Marketing*</t>
  </si>
  <si>
    <t>https://www.roehampton.ac.uk/postgraduate-courses/digital-marketing/</t>
  </si>
  <si>
    <t>MSc Entrepreneurship*</t>
  </si>
  <si>
    <t>https://www.roehampton.ac.uk/postgraduate-courses/entrepreneurship/</t>
  </si>
  <si>
    <t>MA Early Childhood Studies</t>
  </si>
  <si>
    <t>https://www.roehampton.ac.uk/postgraduate-courses/early-childhood-studies/</t>
  </si>
  <si>
    <t>MA Education Leadership and Management</t>
  </si>
  <si>
    <t>https://www.roehampton.ac.uk/postgraduate-courses/education-leadership-and-management/</t>
  </si>
  <si>
    <t>MA Education Studies</t>
  </si>
  <si>
    <t>https://www.roehampton.ac.uk/postgraduate-courses/education-studies/</t>
  </si>
  <si>
    <t>MA Incluse Education: SEN, Disability and Inclusive Education</t>
  </si>
  <si>
    <t>https://www.roehampton.ac.uk/postgraduate-courses/inclusive-education/</t>
  </si>
  <si>
    <t>MA Creative Writing</t>
  </si>
  <si>
    <t>https://www.roehampton.ac.uk/postgraduate-courses/creative-writing/</t>
  </si>
  <si>
    <t>MA History</t>
  </si>
  <si>
    <t>https://www.roehampton.ac.uk/postgraduate-courses/history-ma/</t>
  </si>
  <si>
    <t>MA Publishing</t>
  </si>
  <si>
    <t>https://www.roehampton.ac.uk/postgraduate-courses/publishing/</t>
  </si>
  <si>
    <t>MA Human Rights and International Relations</t>
  </si>
  <si>
    <t>https://www.roehampton.ac.uk/postgraduate-courses/human-rights-and-international-relations/</t>
  </si>
  <si>
    <t>LLM Human Rights and Legal Practice</t>
  </si>
  <si>
    <t>https://www.roehampton.ac.uk/postgraduate-courses/llm-human-rights-and-legal-practice/</t>
  </si>
  <si>
    <t>LLM International Commercial Law and Legal Practice</t>
  </si>
  <si>
    <t>https://www.roehampton.ac.uk/postgraduate-courses/llm-international-commercial-law-and-legal-practice/</t>
  </si>
  <si>
    <t>MA Crimonology and Criminal Justice</t>
  </si>
  <si>
    <t>https://www.roehampton.ac.uk/postgraduate-courses/criminology-and-criminal-justice/</t>
  </si>
  <si>
    <t>MA Audiovisual translation</t>
  </si>
  <si>
    <t>https://www.roehampton.ac.uk/postgraduate-courses/audiovisual-translation/</t>
  </si>
  <si>
    <t>MA Film Practices</t>
  </si>
  <si>
    <t>https://www.roehampton.ac.uk/postgraduate-courses/film-practices/</t>
  </si>
  <si>
    <t>MA Intercultural Communication in the Creative Industries</t>
  </si>
  <si>
    <t>https://www.roehampton.ac.uk/postgraduate-courses/intercultural-communication-in-the-creative-industries/</t>
  </si>
  <si>
    <t>MA Journalism</t>
  </si>
  <si>
    <t>https://www.roehampton.ac.uk/postgraduate-courses/journalism/</t>
  </si>
  <si>
    <t>MA Media Communication and Culture</t>
  </si>
  <si>
    <t>https://www.roehampton.ac.uk/postgraduate-courses/media-communication-and-culture/</t>
  </si>
  <si>
    <t>MA Specialised Translation</t>
  </si>
  <si>
    <t>https://www.roehampton.ac.uk/postgraduate-courses/specialised-translation/</t>
  </si>
  <si>
    <t>MA TESOL</t>
  </si>
  <si>
    <t>https://www.roehampton.ac.uk/postgraduate-courses/tesol/</t>
  </si>
  <si>
    <t>MA Theology and Religious Studies*</t>
  </si>
  <si>
    <t>https://www.roehampton.ac.uk/postgraduate-courses/theology-and-religious-studies/</t>
  </si>
  <si>
    <t>MA Tudor Studies</t>
  </si>
  <si>
    <t>https://www.roehampton.ac.uk/postgraduate-courses/tudor-studies/</t>
  </si>
  <si>
    <t>MA Children's Literature</t>
  </si>
  <si>
    <t>https://www.roehampton.ac.uk/postgraduate-courses/childrens-literature/</t>
  </si>
  <si>
    <t>MA Art Psychotherapy</t>
  </si>
  <si>
    <t>https://www.roehampton.ac.uk/postgraduate-courses/art-psychotherapy/</t>
  </si>
  <si>
    <t>MSc Attachment Studies</t>
  </si>
  <si>
    <t>https://www.roehampton.ac.uk/postgraduate-courses/attachment-studies/</t>
  </si>
  <si>
    <t>PsychD Counselling Psychology</t>
  </si>
  <si>
    <t>https://www.roehampton.ac.uk/postgraduate-courses/counselling-psychology/</t>
  </si>
  <si>
    <t>Mres Anthropology of Health*</t>
  </si>
  <si>
    <t>https://www.roehampton.ac.uk/postgraduate-courses/anthropology-of-health/</t>
  </si>
  <si>
    <t>MSc Biomechanics*</t>
  </si>
  <si>
    <t>https://www.roehampton.ac.uk/postgraduate-courses/biomechanics/</t>
  </si>
  <si>
    <t>Mres Cell Biomedicine</t>
  </si>
  <si>
    <t>https://www.roehampton.ac.uk/postgraduate-courses/cell-biomedicine/</t>
  </si>
  <si>
    <t>MSc Clinical Neuroscience</t>
  </si>
  <si>
    <t>https://www.roehampton.ac.uk/postgraduate-courses/clinical-neuroscience/</t>
  </si>
  <si>
    <t>MSc Clinical Nutrition</t>
  </si>
  <si>
    <t>https://www.roehampton.ac.uk/postgraduate-courses/clinical-nutrition/</t>
  </si>
  <si>
    <t>MbyRes Ecology, Evolution and Behaviour</t>
  </si>
  <si>
    <t>https://www.roehampton.ac.uk/postgraduate-courses/ecology-evolution-and-behaviour/</t>
  </si>
  <si>
    <t>MRes Nutrition and Metabolic Disorders</t>
  </si>
  <si>
    <t>https://www.roehampton.ac.uk/postgraduate-courses/nutrition-and-metabolic-disorders/</t>
  </si>
  <si>
    <t>MRes Primate Biology, Behaviour and Conservation</t>
  </si>
  <si>
    <t>https://www.roehampton.ac.uk/postgraduate-courses/primate-biology-behaviour-and-conservation/</t>
  </si>
  <si>
    <t>MSc Sport and Exercise Nutrition</t>
  </si>
  <si>
    <t>https://www.roehampton.ac.uk/postgraduate-courses/sport-and-exercise-nutrition/</t>
  </si>
  <si>
    <t>MSc Sport and Exercise Physiology*</t>
  </si>
  <si>
    <t>https://www.roehampton.ac.uk/postgraduate-courses/sport-and-exercise-physiology/</t>
  </si>
  <si>
    <t>MA Dance Movement Psychotherapy</t>
  </si>
  <si>
    <t>https://www.roehampton.ac.uk/postgraduate-courses/dance-movement-psychotherapy/</t>
  </si>
  <si>
    <t>MA Dramatherapy</t>
  </si>
  <si>
    <t>https://www.roehampton.ac.uk/postgraduate-courses/dramatherapy/</t>
  </si>
  <si>
    <t>MSc Forensic Psychology</t>
  </si>
  <si>
    <t>https://www.roehampton.ac.uk/postgraduate-courses/forensic-psychology/</t>
  </si>
  <si>
    <t>MA Integrative Counselling and Psychotherapy</t>
  </si>
  <si>
    <t>https://www.roehampton.ac.uk/postgraduate-courses/integrative-counselling-and-psychotherapy/</t>
  </si>
  <si>
    <t>MA Integrative Counselling and Psychotherapy for Children, Adolescents and Families</t>
  </si>
  <si>
    <t>https://www.roehampton.ac.uk/postgraduate-courses/integrative-counselling-and-psychotherapy-for-children-adolescents-and-families/</t>
  </si>
  <si>
    <t>MA Music Therapy</t>
  </si>
  <si>
    <t>https://www.roehampton.ac.uk/postgraduate-courses/music-therapy/</t>
  </si>
  <si>
    <t>MA Play Therapy</t>
  </si>
  <si>
    <t>https://www.roehampton.ac.uk/postgraduate-courses/play-therapy/</t>
  </si>
  <si>
    <t>Psychology (Conversion)</t>
  </si>
  <si>
    <t>https://www.roehampton.ac.uk/postgraduate-courses/psychology-conversion/</t>
  </si>
  <si>
    <t>Universty of Padua</t>
  </si>
  <si>
    <t>Animal Care</t>
  </si>
  <si>
    <t xml:space="preserve">One (1) student selected for a Fundacion Beca Scholarship will obtain 100% tuition fee discount. Two (2) students selected for a Fundacion Beca Scholarship will obtain a 50% tuition fee discount when taking the bachelor’s and master’s program at University of Padua. </t>
  </si>
  <si>
    <t>https://apply.unipd.it/courses/course/26-animal-care</t>
  </si>
  <si>
    <t>Biology Of Human and Environmental Health</t>
  </si>
  <si>
    <t>https://apply.unipd.it/courses/course/207-biology-human-and-environmental-health</t>
  </si>
  <si>
    <t>Biotechnologies for Food Science</t>
  </si>
  <si>
    <t>https://apply.unipd.it/courses/course/13-biotechnologies-food-science</t>
  </si>
  <si>
    <t>Earth and Climate Dynamics</t>
  </si>
  <si>
    <t>https://apply.unipd.it/courses/course/220-earth-and-climate-dynamics</t>
  </si>
  <si>
    <t>Information Engineering</t>
  </si>
  <si>
    <t>https://apply.unipd.it/courses/course/182-information-engineering</t>
  </si>
  <si>
    <t>Italian Medieval and Renaissance Studies</t>
  </si>
  <si>
    <t>https://apply.unipd.it/courses/course/174-italian-medieval-and-renaissance-studies</t>
  </si>
  <si>
    <t>Techniques and Methods in Psychological Science</t>
  </si>
  <si>
    <t>https://apply.unipd.it/courses/course/87-techniques-and-methods-psychological-science</t>
  </si>
  <si>
    <t>Accounting, Finance and Business Consulting</t>
  </si>
  <si>
    <t>https://apply.unipd.it/courses/course/223-accounting-finance--business-consulting</t>
  </si>
  <si>
    <t>https://apply.unipd.it/courses/course/232-aerospace-engineering</t>
  </si>
  <si>
    <t>Applied Economics</t>
  </si>
  <si>
    <t>https://apply.unipd.it/courses/course/222-applied-economics</t>
  </si>
  <si>
    <t>Applied Sciences to Art, Archeological Materials and Sites</t>
  </si>
  <si>
    <t>https://apply.unipd.it/courses/course/183-applied-sciences-cultural-heritage-materials-and-site</t>
  </si>
  <si>
    <t>Astrophysics and Cosmology</t>
  </si>
  <si>
    <t>https://apply.unipd.it/courses/course/12-astrophysics-and-cosmology</t>
  </si>
  <si>
    <t>Chemical and Process Engineering</t>
  </si>
  <si>
    <t>https://apply.unipd.it/courses/course/204-chemical-and-process-engineering</t>
  </si>
  <si>
    <t>Clinical, Social and Intercultural Psychology</t>
  </si>
  <si>
    <t>https://apply.unipd.it/courses/course/176-clinical-social-and-intercultural-psychology</t>
  </si>
  <si>
    <t>Cognitive Neuroscience and Clinical Neuropsychology</t>
  </si>
  <si>
    <t>https://apply.unipd.it/courses/course/28-cognitive-neuroscience-and-clinical-neuropsychology</t>
  </si>
  <si>
    <t>Communication Strategies</t>
  </si>
  <si>
    <t>https://apply.unipd.it/courses/course/181-communication-strategies</t>
  </si>
  <si>
    <t>Complex and Data Driven Chemistry</t>
  </si>
  <si>
    <t>https://apply.unipd.it/courses/course/235-complex-and-data-driven-chemistryy</t>
  </si>
  <si>
    <t>Computational Finance</t>
  </si>
  <si>
    <t>https://apply.unipd.it/courses/course/219-computational-finance</t>
  </si>
  <si>
    <t>Computer Engineering</t>
  </si>
  <si>
    <t>https://apply.unipd.it/courses/course/90-computer-engineering</t>
  </si>
  <si>
    <t>https://apply.unipd.it/courses/course/63-computer-science</t>
  </si>
  <si>
    <t>Control Systems Engineering</t>
  </si>
  <si>
    <t>https://apply.unipd.it/courses/course/89-control-systems-engineering</t>
  </si>
  <si>
    <t>Cybersecurity</t>
  </si>
  <si>
    <t>https://apply.unipd.it/courses/course/93-cybersecurity</t>
  </si>
  <si>
    <t>Data Science</t>
  </si>
  <si>
    <t>https://apply.unipd.it/courses/course/33-data-science</t>
  </si>
  <si>
    <t>Development and Educational Psychology</t>
  </si>
  <si>
    <t>https://apply.unipd.it/courses/course/177-developmental-and-educational-psychology</t>
  </si>
  <si>
    <t>Earth Dynamics</t>
  </si>
  <si>
    <t>https://apply.unipd.it/courses/course/187-earth-dynamic</t>
  </si>
  <si>
    <t>https://apply.unipd.it/courses/course/237-electrical-engineering</t>
  </si>
  <si>
    <t>Electronic Engineering</t>
  </si>
  <si>
    <t>https://apply.unipd.it/courses/course/202-electronic-engineering</t>
  </si>
  <si>
    <t>Energy Engineering</t>
  </si>
  <si>
    <t>https://apply.unipd.it/courses/course/50-energy-engineering</t>
  </si>
  <si>
    <t>English Studies</t>
  </si>
  <si>
    <t>https://apply.unipd.it/courses/course/178-english-studies</t>
  </si>
  <si>
    <t>https://apply.unipd.it/courses/course/22-environmental-engineering</t>
  </si>
  <si>
    <t>Environmental Sustainability and Education</t>
  </si>
  <si>
    <t>https://apply.unipd.it/courses/course/206-environmental-sustainability-and-education</t>
  </si>
  <si>
    <t>European and Global Studies</t>
  </si>
  <si>
    <t>https://apply.unipd.it/courses/course/25-european-and-global-studies</t>
  </si>
  <si>
    <t>Evolutionary Biology</t>
  </si>
  <si>
    <t>https://apply.unipd.it/courses/course/236-evolutionary-biology</t>
  </si>
  <si>
    <t>Food and Health</t>
  </si>
  <si>
    <t>https://apply.unipd.it/courses/course/179-food-and-health</t>
  </si>
  <si>
    <t>Food Industry Engineering</t>
  </si>
  <si>
    <t>https://apply.unipd.it/courses/course/233-food-industry-engineering</t>
  </si>
  <si>
    <t>Forest Sciences</t>
  </si>
  <si>
    <t>https://apply.unipd.it/courses/course/18-forest-science</t>
  </si>
  <si>
    <t>Geophysics for Natural Risks and Resources</t>
  </si>
  <si>
    <t>https://apply.unipd.it/courses/course/92-geophysics-natural-risks-and-resources</t>
  </si>
  <si>
    <t>Human Rights and Multi-Level Governance</t>
  </si>
  <si>
    <t>https://apply.unipd.it/courses/course/11-human-rights-and-multilevel-governance</t>
  </si>
  <si>
    <t>Ict for Internet and Multimedia</t>
  </si>
  <si>
    <t>https://apply.unipd.it/courses/course/21-ict-internet-and-multimedia</t>
  </si>
  <si>
    <t>Italian Food and Wine</t>
  </si>
  <si>
    <t>https://apply.unipd.it/courses/course/20-italian-food-and-wine</t>
  </si>
  <si>
    <t>Local Development</t>
  </si>
  <si>
    <t>https://apply.unipd.it/courses/course/24-local-development</t>
  </si>
  <si>
    <t>Management Engineering</t>
  </si>
  <si>
    <t>https://apply.unipd.it/courses/course/185-management-engineering</t>
  </si>
  <si>
    <t>Management for Sustainable Firms</t>
  </si>
  <si>
    <t>https://apply.unipd.it/courses/course/221-management-sustainable-firms</t>
  </si>
  <si>
    <t>Marine Biology</t>
  </si>
  <si>
    <t xml:space="preserve">Ingenería en Océanos </t>
  </si>
  <si>
    <t>https://apply.unipd.it/courses/course/56-marine-biology</t>
  </si>
  <si>
    <t>Materials Engineering</t>
  </si>
  <si>
    <t>https://apply.unipd.it/courses/course/205-materials-engineering</t>
  </si>
  <si>
    <t>Materials Science</t>
  </si>
  <si>
    <t>https://apply.unipd.it/courses/course/66-materials-science</t>
  </si>
  <si>
    <t>Mathematical Engineering</t>
  </si>
  <si>
    <t>https://www.unipd.it/en/educational-offer/master-s-degrees/school-of-engineering?ordinamento=2020&amp;key=IN2551&amp;tipo=LM&amp;scuola=IN</t>
  </si>
  <si>
    <t>https://apply.unipd.it/courses/course/203-mathematics</t>
  </si>
  <si>
    <t>Medical Biotechnologies</t>
  </si>
  <si>
    <t>https://apply.unipd.it/courses/course/35-medical-biotechnologies</t>
  </si>
  <si>
    <t>Mobiliy Studies</t>
  </si>
  <si>
    <t>https://apply.unipd.it/courses/course/88-mobility-studies</t>
  </si>
  <si>
    <t>Molecular Biology</t>
  </si>
  <si>
    <t>https://apply.unipd.it/courses/course/32-molecular-biology</t>
  </si>
  <si>
    <t>Pharmaceutical Biotechnologies</t>
  </si>
  <si>
    <t>https://apply.unipd.it/courses/course/34-pharmaceutical-biotechnologies</t>
  </si>
  <si>
    <t>https://apply.unipd.it/courses/course/15-physics</t>
  </si>
  <si>
    <t>Physics Of Data</t>
  </si>
  <si>
    <t>https://apply.unipd.it/courses/course/30-physics-data</t>
  </si>
  <si>
    <t>Psychological Science</t>
  </si>
  <si>
    <t>https://apply.unipd.it/courses/course/27-psychological-science</t>
  </si>
  <si>
    <t>Quantitative and Computational Biosciences</t>
  </si>
  <si>
    <t>https://apply.unipd.it/courses/course/234-quantitative-and-computational-biosciencess</t>
  </si>
  <si>
    <t>Sustainable Agriculture</t>
  </si>
  <si>
    <t>https://apply.unipd.it/courses/course/19-sustainable-agriculture</t>
  </si>
  <si>
    <t>Sustainable Chemistry and Technology for Circular Econonomy</t>
  </si>
  <si>
    <t>https://apply.unipd.it/courses/course/175-sustainable-science-and-technology-circular-economy</t>
  </si>
  <si>
    <t>Water and Geological Risk Engineering</t>
  </si>
  <si>
    <t>https://apply.unipd.it/courses/course/180-water-and-geological-risk-engineering</t>
  </si>
  <si>
    <t>Medicine and Surgery</t>
  </si>
  <si>
    <t>One (1) student selected for a Fundacion Beca Scholarship will obtain 100% tuition fee discount. Two (2) students selected for a Fundacion Beca Scholarship will obtain a 50% tuition fee discount when taking the bachelor’s and master’s program at University of Padua. "Single-cycle Master's Degree Porgramme. Accessible with High School Diploma, awards a Master's Degree Title  "</t>
  </si>
  <si>
    <t>www.unipd.it/en/medicine-surgery</t>
  </si>
  <si>
    <t>UOC / Universitat Oberta de Catalunya</t>
  </si>
  <si>
    <t>Edición Digital</t>
  </si>
  <si>
    <t>https://estudios.uoc.edu/es/masters-posgrados-especializaciones/master/artes-humanidades/edicion-digital/presentacion</t>
  </si>
  <si>
    <t>Cine Fantástico y Ficción Contemporánea (UOC, Sitges Festival Internacional de Cinema Fantàstic de Catalunya)</t>
  </si>
  <si>
    <t>https://estudios.uoc.edu/es/masters-posgrados-especializaciones/master/comunicacion-informacion/cine-fantastico-ficcion-sitges/presentacion</t>
  </si>
  <si>
    <t>Cooperación Internacional al Desarrollo y Acción Humanitaria (UOC, Cruz Roja)</t>
  </si>
  <si>
    <t>https://estudios.uoc.edu/es/masters-posgrados-especializaciones/master/cooperacion/cooperacion-internacional-accion-humanitaria/presentacion</t>
  </si>
  <si>
    <t>Gestión y Solución de Conflictos</t>
  </si>
  <si>
    <t>https://estudios.uoc.edu/es/masters-posgrados-especializaciones/master/derecho-ciencias-politicas/mediacion-conflictos-familiares-educativos-sociales-deportivos/presentacion</t>
  </si>
  <si>
    <t>Inteligencia de Negocio y Big Data Analytics</t>
  </si>
  <si>
    <t>https://estudios.uoc.edu/es/masters-posgrados-especializaciones/master/informatica-multimedia-telecomunicacion/inteligencia-negocio-big-data/presentacion</t>
  </si>
  <si>
    <t>https://estudios.uoc.edu/es/masters-posgrados-especializaciones/master/informatica-multimedia-telecomunicacion/industria/presentacion</t>
  </si>
  <si>
    <t>Cultura Contemporánea</t>
  </si>
  <si>
    <t>https://estudios.uoc.edu/es/masters-posgrados-especializaciones/diploma-posgrado/artes-humanidades/cultura-contemporanea/presentacion</t>
  </si>
  <si>
    <t>Gestión de Eventos culturales, Deportivos y Corporativos</t>
  </si>
  <si>
    <t>https://estudios.uoc.edu/es/masters-posgrados-especializaciones/diploma-posgrado/artes-humanidades/gestion-eventos-culturales-deportivos-corporativos/presentacion</t>
  </si>
  <si>
    <t>Herramientas Tecnológicas para la Traducción</t>
  </si>
  <si>
    <t>https://estudios.uoc.edu/es/masters-posgrados-especializaciones/diploma-posgrado/artes-humanidades/herramientas-tecnologicas-traduccion/presentacion</t>
  </si>
  <si>
    <t>Tecnologías de la Edición digital</t>
  </si>
  <si>
    <t>https://estudios.uoc.edu/es/masters-posgrados-especializaciones/diploma-posgrado/artes-humanidades/edicion-digital-tecnologias/presentacion</t>
  </si>
  <si>
    <t>Nutrición Aplicada a la Actividad Física y al Deporte</t>
  </si>
  <si>
    <t>https://estudios.uoc.edu/es/masters-posgrados-especializaciones/diploma-posgrado/ciencias-salud/nutricion-aplicada-deporte-actividad-fisica/presentacion</t>
  </si>
  <si>
    <t>eSalud Aplicada</t>
  </si>
  <si>
    <t>https://estudios.uoc.edu/es/masters-posgrados-especializaciones/diploma-posgrado/ciencias-salud/esalut-aplicada/presentacion</t>
  </si>
  <si>
    <t>Diseño de Espacios inteligentes</t>
  </si>
  <si>
    <t>https://estudios.uoc.edu/es/masters-posgrados-especializaciones/diploma-posgrado/dise%C3%B1o-creacion-multimedia/diseno-espacios-inteligentes/presentacion</t>
  </si>
  <si>
    <t>Implantación de Proyectos de Gestión de Documentos Electrónicos (EDRMS)</t>
  </si>
  <si>
    <t>https://estudios.uoc.edu/es/masters-posgrados-especializaciones/diploma-posgrado/comunicacion-informacion/documentos-electronicos-proyectos-gestion/presentacion</t>
  </si>
  <si>
    <t>https://estudios.uoc.edu/es/masters-posgrados-especializaciones/diploma-posgrado/derecho-ciencias-politicas/proteccion-datos/presentacion</t>
  </si>
  <si>
    <t>Compliance</t>
  </si>
  <si>
    <t>https://estudios.uoc.edu/es/masters-posgrados-especializaciones/diploma-posgrado/derecho-ciencias-politicas/compliance/presentacion</t>
  </si>
  <si>
    <t>Dirección y Gestión de la Calidad</t>
  </si>
  <si>
    <t>https://estudios.uoc.edu/es/masters-posgrados-especializaciones/diploma-posgrado/economia-empresa/direccion-gestion-calidad/presentacion</t>
  </si>
  <si>
    <t>Gestión Estratégica del Talento</t>
  </si>
  <si>
    <t>https://estudios.uoc.edu/es/masters-posgrados-especializaciones/diploma-posgrado/economia-empresa/gestion-estrategica-talento/presentacion</t>
  </si>
  <si>
    <t>Docencia en Línea</t>
  </si>
  <si>
    <t>https://estudios.uoc.edu/es/masters-posgrados-especializaciones/diploma-posgrado/e-learning-educacion-tic/docencia-universitaria-linea/presentacion</t>
  </si>
  <si>
    <t>Diseño Tecno-pedagógico de Programas, Entornos y Recursos</t>
  </si>
  <si>
    <t>https://estudios.uoc.edu/es/masters-posgrados-especializaciones/diploma-posgrado/e-learning-educacion-tic/dise%C3%B1o-tecno-pedagogico/presentacion</t>
  </si>
  <si>
    <t>Programa Avanzado en Desarrollo Directivo (PADD)</t>
  </si>
  <si>
    <t>https://estudios.uoc.edu/es/masters-posgrados-especializaciones/diploma-posgrado/executive-education/padd-programa-avanzado-desarrollo-directivo/presentacion</t>
  </si>
  <si>
    <t>IT Project Management</t>
  </si>
  <si>
    <t>https://estudios.uoc.edu/es/masters-posgrados-especializaciones/diploma-posgrado/informatica-multimedia-telecomunicacion/it-management-project/presentacion</t>
  </si>
  <si>
    <t>Big Data y Gestión de Datos</t>
  </si>
  <si>
    <t>https://estudios.uoc.edu/es/masters-posgrados-especializaciones/diploma-posgrado/informatica-multimedia-telecomunicacion/big-data-gestion-datos/presentacion</t>
  </si>
  <si>
    <t>Diseño de Experiencia de Usuario</t>
  </si>
  <si>
    <t>https://estudios.uoc.edu/es/masters-posgrados-especializaciones/diploma-posgrado/dise%C3%B1o-creacion-multimedia/diseno-experiencia-usuario/presentacion</t>
  </si>
  <si>
    <t>Ciberseguridad en Redes y Sistemas</t>
  </si>
  <si>
    <t>https://estudios.uoc.edu/es/masters-posgrados-especializaciones/diploma-posgrado/informatica-multimedia-telecomunicacion/ciberseguridad-redes-sistemas/presentacion</t>
  </si>
  <si>
    <t>Gestión de la Ciberseguridad y Privacidad</t>
  </si>
  <si>
    <t>https://estudios.uoc.edu/es/masters-posgrados-especializaciones/diploma-posgrado/informatica-multimedia-telecomunicacion/gestion-ciberseguridad-privacidad/presentacion</t>
  </si>
  <si>
    <t>Diseño y Programación para la web</t>
  </si>
  <si>
    <t>https://estudios.uoc.edu/es/masters-posgrados-especializaciones/diploma-posgrado/informatica-multimedia-telecomunicacion/desarrollo-aplicaciones-web/presentacion</t>
  </si>
  <si>
    <t>Programación de Aplicaciones para Dispositivos móviles</t>
  </si>
  <si>
    <t>https://estudios.uoc.edu/es/masters-posgrados-especializaciones/diploma-posgrado/informatica-multimedia-telecomunicacion/dise%C3%B1o-programacion-aplicaciones-dispositivos-moviles/presentacion</t>
  </si>
  <si>
    <t>Desarrollo e Integración de Sistemas Ciber-físicos</t>
  </si>
  <si>
    <t>https://estudios.uoc.edu/es/masters-posgrados-especializaciones/diploma-posgrado/informatica-multimedia-telecomunicacion/desarrollo-integracion-sistemas-ciber-fisicos/presentacion</t>
  </si>
  <si>
    <t>Fabricación Inteligente y Transformación digital de la empresa</t>
  </si>
  <si>
    <t>https://estudios.uoc.edu/es/masters-posgrados-especializaciones/diploma-posgrado/informatica-multimedia-telecomunicacion/fabricacion-inteligente-transformacion-digital-empresa/presentacion</t>
  </si>
  <si>
    <t>Desarrollo de videojuegos</t>
  </si>
  <si>
    <t>https://estudios.uoc.edu/es/masters-posgrados-especializaciones/diploma-posgrado/informatica-multimedia-telecomunicacion/desarrollo-videojuegos/presentacion</t>
  </si>
  <si>
    <t>Dificultades y Trastornos del Aprendizaje</t>
  </si>
  <si>
    <t>https://estudios.uoc.edu/es/masters-posgrados-especializaciones/diploma-posgrado/psicologia-ciencias-educacion/dificultades-trastornos-aprendizaje/presentacion</t>
  </si>
  <si>
    <t>Trastornos del Desarrollo</t>
  </si>
  <si>
    <t>https://estudios.uoc.edu/es/masters-posgrados-especializaciones/diploma-posgrado/psicologia-ciencias-educacion/trastornos-desarrollo/presentacion</t>
  </si>
  <si>
    <t>Aprendizaje de la lectura y sus dificultades</t>
  </si>
  <si>
    <t>https://estudios.uoc.edu/es/masters-posgrados-especializaciones/diploma-posgrado/psicologia-ciencias-educacion/aprendizaje-lectura-dificultades/presentacion</t>
  </si>
  <si>
    <t>Trastornos del habla y del lenguaje</t>
  </si>
  <si>
    <t>https://estudios.uoc.edu/es/masters-posgrados-especializaciones/diploma-posgrado/psicologia-ciencias-educacion/trastornos-habla-lenguaje/presentacion</t>
  </si>
  <si>
    <t>https://estudios.uoc.edu/es/masters-posgrados-especializaciones/diploma-posgrado/psicologia-ciencias-educacion/liderazgo-direccion-centros-educativos/presentacion</t>
  </si>
  <si>
    <t>Desarrollo de aplicaciones educativas</t>
  </si>
  <si>
    <t>https://estudios.uoc.edu/es/masters-posgrados-especializaciones/diploma-posgrado/artes-humanidades/desarrollo-aplicaciones-educativas/presentacion</t>
  </si>
  <si>
    <t>UWE Bristol</t>
  </si>
  <si>
    <t>MSc Business Management</t>
  </si>
  <si>
    <t>MSc Events Management</t>
  </si>
  <si>
    <t>MSc Human Resource Management (International)</t>
  </si>
  <si>
    <t>MSc Marketing Communications</t>
  </si>
  <si>
    <t>MSc Global Political Economy (MSc/Postgraduate Diploma/Postgraduate Certificate)</t>
  </si>
  <si>
    <t>Msc Finance</t>
  </si>
  <si>
    <t>MRes Architecture, Design and the Built Environment</t>
  </si>
  <si>
    <t>MSc Creative Technology</t>
  </si>
  <si>
    <t>MSc Environmental Management</t>
  </si>
  <si>
    <t>MRes Geography and Environmental Management</t>
  </si>
  <si>
    <t>MSc Information Management</t>
  </si>
  <si>
    <t>MSc Information Technology</t>
  </si>
  <si>
    <t>MA Urban Design</t>
  </si>
  <si>
    <t>MSc Real Estate Finance and Investment</t>
  </si>
  <si>
    <t>MSc Real Estate Management</t>
  </si>
  <si>
    <t>MSc Sustainable Development in Practice</t>
  </si>
  <si>
    <t>MSc Transport Planning</t>
  </si>
  <si>
    <t>MSc Transport Engineering and Planning</t>
  </si>
  <si>
    <t>MSc Urban Planning</t>
  </si>
  <si>
    <t>MSc Environmental Consultancy</t>
  </si>
  <si>
    <t>MSc Environmental Health</t>
  </si>
  <si>
    <t>MSc Environmental Health (Distance Learning)</t>
  </si>
  <si>
    <t>MSc Science Communication</t>
  </si>
  <si>
    <t>MSc Accounting and Financial Management (Fast Track route for qualified professionals)</t>
  </si>
  <si>
    <t>El costo es por año. Consultar la Duración del Posgrado con la Universidad.</t>
  </si>
  <si>
    <t>LLM Advanced Legal Practice (LPC LLM)</t>
  </si>
  <si>
    <t>MSc Advanced Wildlife Conservation in Practice</t>
  </si>
  <si>
    <t>MRes Applied Sciences</t>
  </si>
  <si>
    <t>MArch Architecture</t>
  </si>
  <si>
    <t>LLM Bar Professional Training Studies/PGDip BPTC</t>
  </si>
  <si>
    <t>MSc Biomedical Science</t>
  </si>
  <si>
    <t>MSc Building Information Modelling (BIM) in Design Construction and Operations</t>
  </si>
  <si>
    <t>MSc Building Services Engineering</t>
  </si>
  <si>
    <t>MSc Building Surveying</t>
  </si>
  <si>
    <t>MSc Civil Engineering</t>
  </si>
  <si>
    <t>MSc Commercial Games Development</t>
  </si>
  <si>
    <t>LLM Commercial Law</t>
  </si>
  <si>
    <t>MSc Construction Project Management</t>
  </si>
  <si>
    <t>MA/MFA Curating</t>
  </si>
  <si>
    <t>MSc Cyber Security</t>
  </si>
  <si>
    <t>MRes Data Science</t>
  </si>
  <si>
    <t>MA Design</t>
  </si>
  <si>
    <t>MRes Engineering</t>
  </si>
  <si>
    <t>LLM Environmental Law and Sustainable Development</t>
  </si>
  <si>
    <t>MSc Facade Engineering</t>
  </si>
  <si>
    <t>MSc Human Resource Management</t>
  </si>
  <si>
    <t>MSc Innovation and Applied Entrepreneurship</t>
  </si>
  <si>
    <t>LLM International Banking and Finance Law</t>
  </si>
  <si>
    <t>LLM International Law</t>
  </si>
  <si>
    <t>LLM International Trade and Economic Law</t>
  </si>
  <si>
    <t>MBA Master of Business Administration (Executive) MBA</t>
  </si>
  <si>
    <t>Part- Time</t>
  </si>
  <si>
    <t>MBA Master of Business Administration (MBA)</t>
  </si>
  <si>
    <t>MSc Mechanical Engineering</t>
  </si>
  <si>
    <t>MA Multi-Disciplinary Printmaking</t>
  </si>
  <si>
    <t>MSc Music Technology</t>
  </si>
  <si>
    <t>MSc Nuclear Medicine</t>
  </si>
  <si>
    <t>MSc Occupational Psychology</t>
  </si>
  <si>
    <t>Ma Photography</t>
  </si>
  <si>
    <t>MSc Physician Associate Studies</t>
  </si>
  <si>
    <t>MSc Planning Major Projects</t>
  </si>
  <si>
    <t>MSc Quantity Surveying</t>
  </si>
  <si>
    <t>MSc Rehabilitation</t>
  </si>
  <si>
    <t>MSc Risk Management and Insurance</t>
  </si>
  <si>
    <t>MSc Robotics</t>
  </si>
  <si>
    <t>MRes Social Research (Health and Wellbeing)</t>
  </si>
  <si>
    <t>MRes Social Research (Sustainable Futures)</t>
  </si>
  <si>
    <t>MRes Social Sciences</t>
  </si>
  <si>
    <t>MSc Software Engineering</t>
  </si>
  <si>
    <t>MScSport and Exercise Psychology</t>
  </si>
  <si>
    <t>MA Virtual Reality</t>
  </si>
  <si>
    <t>MA Wildlife Filmmaking</t>
  </si>
  <si>
    <t>Webster University  St. Louis</t>
  </si>
  <si>
    <t>(STEM) MBA Master of Business Administration in Analytics</t>
  </si>
  <si>
    <t>Cost and Scholarship per year</t>
  </si>
  <si>
    <t>Master of Business Administration (MBA) | Webster University</t>
  </si>
  <si>
    <t>(STEM) MS Business Analytics</t>
  </si>
  <si>
    <t>Business Analytics (MS) | Webster University</t>
  </si>
  <si>
    <t>(STEM) MS Marketing in Analytics</t>
  </si>
  <si>
    <t>Marketing (MS)* | Webster University</t>
  </si>
  <si>
    <t>MA Teaching English to Speakers of Other Languages</t>
  </si>
  <si>
    <t>Teaching English to Speakers of Other Languages (MA) | Webster University</t>
  </si>
  <si>
    <t>M.B.A. (Corporate Communications)</t>
  </si>
  <si>
    <t>M.B.A. (Enterprise Resource Planning)</t>
  </si>
  <si>
    <t>M.A. Human Resource Management</t>
  </si>
  <si>
    <t>Human Resources Management (MA) | Webster University</t>
  </si>
  <si>
    <t>(STEM) MS Environmental Management</t>
  </si>
  <si>
    <t>Environmental Management (MS) | Webster University</t>
  </si>
  <si>
    <t>M.S. Criminal Justice</t>
  </si>
  <si>
    <t>Criminal Justice (MS) | Webster University</t>
  </si>
  <si>
    <t>M.B.A. Media Corporate Communications</t>
  </si>
  <si>
    <t>M.A. Management and Leadership (Marketing)</t>
  </si>
  <si>
    <t>Management and Leadership (MA) | Grad | Webster University</t>
  </si>
  <si>
    <t>M.A. Management and Leadership (Health Administration)</t>
  </si>
  <si>
    <t>M.A. Management and Leadership (Digital Marketing)</t>
  </si>
  <si>
    <t>M.A. Management and Leadership (Cybersecurity)</t>
  </si>
  <si>
    <t>M.A. Management and Leadership</t>
  </si>
  <si>
    <t>M.A. Counseling</t>
  </si>
  <si>
    <t>Counseling (MA) | Webster University</t>
  </si>
  <si>
    <t>M.A. Management and Leadership (Project Management)</t>
  </si>
  <si>
    <t>M.A. Management and Leadership (Organizational Development)</t>
  </si>
  <si>
    <t>(STEM) M.S. Data Analytics</t>
  </si>
  <si>
    <t>Data Analytics (MS) | Webster University</t>
  </si>
  <si>
    <t>(STEM) M.S Cybersecurity Operations</t>
  </si>
  <si>
    <t>Cybersecurity Operations (MS) | Webster University</t>
  </si>
  <si>
    <t>(STEM) M.S Cybersecurity emphasis in Data Analytics</t>
  </si>
  <si>
    <t>Cybersecurity (MS) with an Emphasis in Data Analytics | Webster University</t>
  </si>
  <si>
    <t>(STEM) M.S Cybersecurity emphasis in Artificial Intelligence</t>
  </si>
  <si>
    <t>Cybersecurity (MS) with an Emphasis in Artificial Intelligence | Webster University</t>
  </si>
  <si>
    <t>M.A. International Relations</t>
  </si>
  <si>
    <t>International Relations (MA) | Webster University</t>
  </si>
  <si>
    <t>(STEM) M.A. Information Technology Management</t>
  </si>
  <si>
    <t>Information Technology Management (MA) | Grad | Webster University</t>
  </si>
  <si>
    <t>M.B.A. (Project Management)</t>
  </si>
  <si>
    <t>julio</t>
  </si>
  <si>
    <t>Cost and Scholarship per year. Available at Webster University/ San Antonio/ St. Louis</t>
  </si>
  <si>
    <t>M.B.A. (International Business)</t>
  </si>
  <si>
    <t>M.B.A. (Health Administration)</t>
  </si>
  <si>
    <t>M.B.A. (Information Technology Management)</t>
  </si>
  <si>
    <t>M.B.A. (Digital Marketing Management)</t>
  </si>
  <si>
    <t>M.B.A. (Cybersecurity)</t>
  </si>
  <si>
    <t>M.B.A. (Corporate Finance)</t>
  </si>
  <si>
    <t>M.B.A. (Marketing)</t>
  </si>
  <si>
    <t>M.B.A. (Digital Marketing)</t>
  </si>
  <si>
    <t>M.B.A. Business Administration</t>
  </si>
  <si>
    <t>B.A. English</t>
  </si>
  <si>
    <t>English (BA) | Webster University</t>
  </si>
  <si>
    <t>(STEM) B.S. Mathematics</t>
  </si>
  <si>
    <t>Mathematics (BS) | Webster University</t>
  </si>
  <si>
    <t>B.A. Management (Sports and Entertainment)</t>
  </si>
  <si>
    <t>Management (BA) | Webster University</t>
  </si>
  <si>
    <t>Pre-Engineering</t>
  </si>
  <si>
    <t>Pre-Professional Programs | Undergrad | Webster University</t>
  </si>
  <si>
    <t>Pre-Dentistry</t>
  </si>
  <si>
    <t>B.S. Sound Recording and Engineering</t>
  </si>
  <si>
    <t xml:space="preserve">Sonido </t>
  </si>
  <si>
    <t>Sound Recording and Engineering (BS) | Webster University</t>
  </si>
  <si>
    <t>B.S. Psychological Science</t>
  </si>
  <si>
    <t>Psychological Science (BS) | Webster University</t>
  </si>
  <si>
    <t>B.S. Finance</t>
  </si>
  <si>
    <t>Finance (BS) | Webster University</t>
  </si>
  <si>
    <t>B.S. Exercise Science</t>
  </si>
  <si>
    <t>Exercise Science (BS) | Webster University</t>
  </si>
  <si>
    <t>B.S. Data Science</t>
  </si>
  <si>
    <t>Computer Science (BS) with an Emphasis in Data Science | Webster University</t>
  </si>
  <si>
    <t>(STEM) B.S. Data Analytics</t>
  </si>
  <si>
    <t>Data Analytics (BS) | Webster University</t>
  </si>
  <si>
    <t>B.S. Business Administration(Sports and Entertainment Management)</t>
  </si>
  <si>
    <t>Business Administration (BS)* | Webster University</t>
  </si>
  <si>
    <t>B.S. Business Administration</t>
  </si>
  <si>
    <t>B.M.E.D. Music Education</t>
  </si>
  <si>
    <t>Music Education (BMEd) | Webster University</t>
  </si>
  <si>
    <t>B.M. Music Performance</t>
  </si>
  <si>
    <t>Music (BA) | Webster University</t>
  </si>
  <si>
    <t>B.M. Music (Music Composition)</t>
  </si>
  <si>
    <t>Music (BM) Composition with an Emphasis in Songwriting | Webster University</t>
  </si>
  <si>
    <t>B.F.A. Costume Construction</t>
  </si>
  <si>
    <t>Costume Construction (BFA) | Webster University</t>
  </si>
  <si>
    <t>B.F.A. Acting</t>
  </si>
  <si>
    <t>Acting (BFA) | Webster University</t>
  </si>
  <si>
    <t>B.F.A. Wig and Makeup Design</t>
  </si>
  <si>
    <t>Wig and Makeup Design (BFA) | Webster University</t>
  </si>
  <si>
    <t>B.F.A. Technical Direction for Theatre</t>
  </si>
  <si>
    <t>Technical Direction (BFA) | Webster University</t>
  </si>
  <si>
    <t>B.F.A. Sound Design</t>
  </si>
  <si>
    <t>Sound Design (BFA) | Webster University</t>
  </si>
  <si>
    <t>B.F.A. Stage Management</t>
  </si>
  <si>
    <t>Stage Management (BFA) | Webster University</t>
  </si>
  <si>
    <t>B.F.A. Scene Painting</t>
  </si>
  <si>
    <t>Scene Painting (BFA) | Webster University</t>
  </si>
  <si>
    <t>B.F.A. Scene Design</t>
  </si>
  <si>
    <t>Scene Design (BFA) | Webster University</t>
  </si>
  <si>
    <t>B.F.A. Musical Theater</t>
  </si>
  <si>
    <t>Musical Theatre (BFA) | Webster University</t>
  </si>
  <si>
    <t>B.F.A. Lighting Design</t>
  </si>
  <si>
    <t>Lighting Design (BFA) | Webster University</t>
  </si>
  <si>
    <t>B.E.D. Education Studies</t>
  </si>
  <si>
    <t>Education Studies (BEd) | Webster University</t>
  </si>
  <si>
    <t>B.A. Sports Communication</t>
  </si>
  <si>
    <t>Sports Communication (BA) | Webster University</t>
  </si>
  <si>
    <t>B.A. Scriptwriting</t>
  </si>
  <si>
    <t>Scriptwriting (BA) | Webster University</t>
  </si>
  <si>
    <t>B.A. Psychology (Mental Health)</t>
  </si>
  <si>
    <t>Psychology (BA) with an Emphasis in Mental Health | Webster University</t>
  </si>
  <si>
    <t>B.A. Psychology</t>
  </si>
  <si>
    <t>Psychology (BA) | Webster University</t>
  </si>
  <si>
    <t>B.A. Photography and Visual Communication</t>
  </si>
  <si>
    <t>Photography and Visual Communications (BA) | Webster University</t>
  </si>
  <si>
    <t>B.A. Philosophy</t>
  </si>
  <si>
    <t>Philosophy (BA) | Webster University</t>
  </si>
  <si>
    <t>B.A. Music</t>
  </si>
  <si>
    <t>B.A. Media Studies</t>
  </si>
  <si>
    <t>Media Studies (BA) | Webster University</t>
  </si>
  <si>
    <t>B.A. Media Production</t>
  </si>
  <si>
    <t>Media Production (BA) | Webster University</t>
  </si>
  <si>
    <t>B.A. Management (International Business)</t>
  </si>
  <si>
    <t>Management (BA) with an Emphasis in International Business | Webster University</t>
  </si>
  <si>
    <t>B.A. Management (Management)</t>
  </si>
  <si>
    <t>B.A. Journalism (Journalism)</t>
  </si>
  <si>
    <t>Journalism (BA) | Webster University</t>
  </si>
  <si>
    <t>B.A. International Relations and International Economics</t>
  </si>
  <si>
    <t>International Relations (BA) | Webster University</t>
  </si>
  <si>
    <t>B.A. International Relations</t>
  </si>
  <si>
    <t>B.A. International Human Rights</t>
  </si>
  <si>
    <t>International Human Rights (BA) | Webster University</t>
  </si>
  <si>
    <t>B.A. Interactive Digital Media</t>
  </si>
  <si>
    <t>Interactive Digital Media (BA) | Webster University</t>
  </si>
  <si>
    <t>B.A. Global Studies</t>
  </si>
  <si>
    <t>Global Studies (BA) | Webster University</t>
  </si>
  <si>
    <t>B.A. Games and Game Design</t>
  </si>
  <si>
    <t>Games and Game Design (BA) | Webster University</t>
  </si>
  <si>
    <t>B.A. Film Studies</t>
  </si>
  <si>
    <t>Film Studies (BA) | Webster University</t>
  </si>
  <si>
    <t>B.A. Directing</t>
  </si>
  <si>
    <t>Directing (BA) | Webster University</t>
  </si>
  <si>
    <t>B.A. Dance</t>
  </si>
  <si>
    <t>Dance (BA) | Webster University</t>
  </si>
  <si>
    <t>B.A. Criminology and Criminal Justice</t>
  </si>
  <si>
    <t>Criminology and Criminal Justice (BA) | Webster University</t>
  </si>
  <si>
    <t>(STEM) Biology emphasis in Health Science</t>
  </si>
  <si>
    <t>Biological Sciences (BS) | Webster University</t>
  </si>
  <si>
    <t>(STEM) B.A. Biology (Education)</t>
  </si>
  <si>
    <t>Biology (BA) | Webster University</t>
  </si>
  <si>
    <t>(STEM) B.A. Biology emphasis in Bioinformatics</t>
  </si>
  <si>
    <t>B.A. Audio in Media Arts</t>
  </si>
  <si>
    <t>Audio in Media Arts (BA) | Webster University</t>
  </si>
  <si>
    <t>B.A. Anthropology and Sociology</t>
  </si>
  <si>
    <t>Anthropology and Sociology (BA) | Webster University</t>
  </si>
  <si>
    <t>B.A. Advertising and Marketing Communications</t>
  </si>
  <si>
    <t>Strategic Communication (BA) | Webster University</t>
  </si>
  <si>
    <t>(STEM) B.S. Management Information Systems</t>
  </si>
  <si>
    <t>Management Information Systems (BS) | Webster University</t>
  </si>
  <si>
    <t>(STEM) B.S. Computer Science emphasis in Cybersecurity</t>
  </si>
  <si>
    <t>Computer Science (BS) with an Emphasis in Cybersecurity | Webster University</t>
  </si>
  <si>
    <t>(STEM) B.S. Computer Science</t>
  </si>
  <si>
    <t>Computer Science (BS) | Undergrad | Webster University</t>
  </si>
  <si>
    <t>(STEM) B.S. Chemistry</t>
  </si>
  <si>
    <t>Chemistry (BS) | Webster University</t>
  </si>
  <si>
    <t>(STEM) B.S. Biological Sciences emphasis in Research and Technology</t>
  </si>
  <si>
    <t>(STEM) B.S. Biological Sciences emphasis in Health and Medicine</t>
  </si>
  <si>
    <t>(STEM) B.S. Biological Sciences emphasis in Bioinformatics</t>
  </si>
  <si>
    <t>(STEM) B.S. Biological Sciences</t>
  </si>
  <si>
    <t>(STEM) B.A. Biology</t>
  </si>
  <si>
    <t>(STEM) B.A. Animation</t>
  </si>
  <si>
    <t>Animation (BA) | Webster University</t>
  </si>
  <si>
    <t>Webster University Irvine</t>
  </si>
  <si>
    <t>M.A. Human Resources Management</t>
  </si>
  <si>
    <t>Los porcentajes pueden varias por promedio: 3.8 a 4 USA – 9 México = 15% Beca / 3.3 a 3.7 USA – 8.5 México = 10-15% Beca / 3 USA – 8 México = 5% Beca"
Disponibles varias fechas de inicios durante el año. Revisar detalle en su página web.</t>
  </si>
  <si>
    <t>M.B.A. Business Administration: Cybersecurity</t>
  </si>
  <si>
    <t>M.B.A. Business Administration: Human Resources Management</t>
  </si>
  <si>
    <t>M.B.A. Business Administration: Management and Leadership</t>
  </si>
  <si>
    <t>M.S. Cybersecurity*</t>
  </si>
  <si>
    <t>M.B.A. Business Administration: Business &amp; Organizational Security Management</t>
  </si>
  <si>
    <t>Los porcentajes pueden varias por promedio: 3.8 a 4 USA – 9 México = 15% Beca / 3.3 a 3.7 USA – 8.5 México = 10-15% Beca / 3 USA – 8 México = 5% Beca"
Disponibles varias fechas de inicios durante el año. Revisar detalle en su página web. All M.B.A. programs require emphasis to be completed online</t>
  </si>
  <si>
    <t>M.B.A. Business Administration: Gerontology</t>
  </si>
  <si>
    <t>M.B.A. Business Administration: Human Resources Development</t>
  </si>
  <si>
    <t>M.B.A. Business Administration: Information Technology Management</t>
  </si>
  <si>
    <t>M.B.A. Business Administration: International Business</t>
  </si>
  <si>
    <t>M.B.A. Business Administration: International Relations</t>
  </si>
  <si>
    <t>M.B.A. Business Administration: Marketing</t>
  </si>
  <si>
    <t>M.B.A. Business Administration: Media Communications</t>
  </si>
  <si>
    <t>M.B.A. Business Administration: Procurement &amp; Acquisitions Management</t>
  </si>
  <si>
    <t>Países Bajos</t>
  </si>
  <si>
    <t>Webster University Leiden - Netherlands</t>
  </si>
  <si>
    <t>eu 66.400,00</t>
  </si>
  <si>
    <t>euros</t>
  </si>
  <si>
    <t>15% por año</t>
  </si>
  <si>
    <t>Los porcentajes pueden varias por promedio: 3.8 a 4 USA – 9 México = 15% Beca / 3.3 a 3.7 USA – 8.5 México = 10-15% Beca / 3 USA – 8 México = 5% Beca"
 Disponibles varias fechas de inicios durante el año. Revisar detalle en su página web.</t>
  </si>
  <si>
    <t>B.A. Management: International Business</t>
  </si>
  <si>
    <t>B.A. Media Communications</t>
  </si>
  <si>
    <t>B.S. Psychology</t>
  </si>
  <si>
    <t>M.B.A. Business Administration: Project</t>
  </si>
  <si>
    <t>M.A. Psychology: Counseling</t>
  </si>
  <si>
    <t>Webster University Orlando</t>
  </si>
  <si>
    <t>Dual MBA/FINC</t>
  </si>
  <si>
    <t>Dual MBA/MHA</t>
  </si>
  <si>
    <t>M.A. Counseling : Clinical Mental Health Counseling</t>
  </si>
  <si>
    <t>M.A. Counseling : Couples, Marriage, Family and Child Counseling</t>
  </si>
  <si>
    <t>M.A. Human Services</t>
  </si>
  <si>
    <t>M.A. Information Technology Management</t>
  </si>
  <si>
    <t>M.B.A. Business Administration: Health Administration</t>
  </si>
  <si>
    <t>M.H.A. Health Administration</t>
  </si>
  <si>
    <t>M.S. Finance</t>
  </si>
  <si>
    <r>
      <rPr>
        <sz val="11"/>
        <color rgb="FF000000"/>
        <rFont val="Calibri"/>
      </rPr>
      <t xml:space="preserve">Los porcentajes pueden varias por promedio: 3.8 a 4 USA – 9 México = 15% Beca / 3.3 a 3.7 USA – 8.5 México = 10-15% Beca / 3 USA – 8 México = 5% Beca"
Disponibles varias fechas de inicios durante el año. Revisar detalle en su página web.
</t>
    </r>
    <r>
      <rPr>
        <sz val="11"/>
        <color rgb="FF000000"/>
        <rFont val="Calibri"/>
      </rPr>
      <t>All M.B.A. programs require emphasis to be completed online</t>
    </r>
  </si>
  <si>
    <t>M.B.A. Business Administration: Environmental Management</t>
  </si>
  <si>
    <t>Webster University/ San Antonio/ St. Louis</t>
  </si>
  <si>
    <t>Westfield Business School</t>
  </si>
  <si>
    <t>MBA Dual Degree</t>
  </si>
  <si>
    <t>16 meses</t>
  </si>
  <si>
    <t>Abril, Julio, Octubre</t>
  </si>
  <si>
    <t>16 meses posterior a la fecha de inicio</t>
  </si>
  <si>
    <r>
      <rPr>
        <sz val="11"/>
        <color rgb="FF000000"/>
        <rFont val="Calibri"/>
      </rPr>
      <t xml:space="preserve">El estudiante debe tener más de 2 años de experiencia, Link de aplicación </t>
    </r>
    <r>
      <rPr>
        <sz val="11"/>
        <color rgb="FF000000"/>
        <rFont val="Calibri"/>
      </rPr>
      <t>https://www.westfield.edu/alianza-fundacion-beca/</t>
    </r>
  </si>
  <si>
    <t>https://www.westfield.edu/alianza-fundacion-beca/</t>
  </si>
  <si>
    <t>Executive MBA Dual Degree</t>
  </si>
  <si>
    <r>
      <rPr>
        <sz val="11"/>
        <color rgb="FF000000"/>
        <rFont val="Calibri"/>
      </rPr>
      <t xml:space="preserve">El estudiante debe tener 8 años o más de experiencia en cargos de alta gerencia, Link de aplicación 
</t>
    </r>
    <r>
      <rPr>
        <sz val="11"/>
        <color rgb="FF000000"/>
        <rFont val="Calibri"/>
      </rPr>
      <t>https://www.westfield.edu/alianza-fundacion-beca/</t>
    </r>
  </si>
  <si>
    <t>Croacia</t>
  </si>
  <si>
    <t>Zagreb School of Economics and Management</t>
  </si>
  <si>
    <t>Summer School</t>
  </si>
  <si>
    <t>3 semanas</t>
  </si>
  <si>
    <t>Euros</t>
  </si>
  <si>
    <t>Cross-Cultural Negotiations</t>
  </si>
  <si>
    <t>2 semanas</t>
  </si>
  <si>
    <t>General MBA</t>
  </si>
  <si>
    <t>Inicio del programa en septiembre Termina en julio. inicio en marzo Termina en enero</t>
  </si>
  <si>
    <t>MBA in Management</t>
  </si>
  <si>
    <t>MBA in Supply Chain Management</t>
  </si>
  <si>
    <t>MBA in Accounting, Auditing and Taxes</t>
  </si>
  <si>
    <t>MBA in Finance and Banking</t>
  </si>
  <si>
    <t>MBA in Corporate Finance</t>
  </si>
  <si>
    <t>MBA in Quantitative Finance</t>
  </si>
  <si>
    <t>MBA in Marketing</t>
  </si>
  <si>
    <t>MBA in Human Resources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</si>
</sst>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8" formatCode="&quot;$&quot;#,##0.00;[Red]\-&quot;$&quot;#,##0.00"/>
    <numFmt numFmtId="164" formatCode="#,##0.00\ [$€-1]"/>
    <numFmt numFmtId="165" formatCode="[$$]#,##0.00"/>
    <numFmt numFmtId="166" formatCode="_-&quot;$&quot;* #,##0.00_-;\-&quot;$&quot;* #,##0.00_-;_-&quot;$&quot;* &quot;-&quot;??_-;_-@"/>
    <numFmt numFmtId="167" formatCode="_-[$£-809]* #,##0.00_-;\-[$£-809]* #,##0.00_-;_-[$£-809]* &quot;-&quot;??_-;_-@"/>
    <numFmt numFmtId="168" formatCode="_-[$$-80A]* #,##0.00_-;\-[$$-80A]* #,##0.00_-;_-[$$-80A]* &quot;-&quot;??_-;_-@"/>
    <numFmt numFmtId="169" formatCode="mmmm\ yyyy"/>
    <numFmt numFmtId="170" formatCode="_-* #,##0.00\ [$€-C0A]_-;\-* #,##0.00\ [$€-C0A]_-;_-* &quot;-&quot;??\ [$€-C0A]_-;_-@"/>
    <numFmt numFmtId="171" formatCode="[$£]#,##0.00"/>
    <numFmt numFmtId="172" formatCode="#,##0.00&quot;€&quot;"/>
    <numFmt numFmtId="173" formatCode="_-[$$-409]* #,##0.00_ ;_-[$$-409]* \-#,##0.00\ ;_-[$$-409]* &quot;-&quot;??_ ;_-@_ "/>
    <numFmt numFmtId="174" formatCode="[$$]#,##0"/>
    <numFmt numFmtId="175" formatCode="#,##0.00\ [$€-1];[Red]\-#,##0.00\ [$€-1]"/>
    <numFmt numFmtId="176" formatCode="_-[$€-2]\ * #,##0.00_-;\-[$€-2]\ * #,##0.00_-;_-[$€-2]\ * &quot;-&quot;??_-;_-@"/>
    <numFmt numFmtId="177" formatCode="[$AED]#,##0.00"/>
    <numFmt numFmtId="178" formatCode="[$€]#,##0.00"/>
    <numFmt numFmtId="179" formatCode="&quot;$&quot;#,##0.00"/>
    <numFmt numFmtId="180" formatCode="#,##0.00\ &quot;€&quot;"/>
    <numFmt numFmtId="181" formatCode="#,##0.00\ &quot;€&quot;;[Red]\-#,##0.00\ &quot;€&quot;"/>
    <numFmt numFmtId="182" formatCode="_-* #,##0.00\ [$€-1]_-;\-* #,##0.00\ [$€-1]_-;_-* &quot;-&quot;??\ [$€-1]_-;_-@"/>
    <numFmt numFmtId="183" formatCode="_-[$$-1009]* #,##0.00_-;\-[$$-1009]* #,##0.00_-;_-[$$-1009]* &quot;-&quot;??_-;_-@"/>
    <numFmt numFmtId="184" formatCode="&quot;£&quot;#,##0;[Red]\-&quot;£&quot;#,##0"/>
  </numFmts>
  <fonts count="42">
    <font>
      <sz val="11"/>
      <color theme="1"/>
      <name val="Aptos Narrow"/>
      <family val="2"/>
      <scheme val="minor"/>
    </font>
    <font>
      <b/>
      <sz val="11"/>
      <color rgb="FFFFFFFF"/>
      <name val="Calibri"/>
    </font>
    <font>
      <sz val="11"/>
      <color theme="1"/>
      <name val="Calibri"/>
    </font>
    <font>
      <sz val="11"/>
      <color rgb="FF000000"/>
      <name val="Calibri"/>
    </font>
    <font>
      <i/>
      <sz val="11"/>
      <color theme="4"/>
      <name val="Calibri"/>
    </font>
    <font>
      <i/>
      <u/>
      <sz val="11"/>
      <color theme="4"/>
      <name val="Calibri"/>
    </font>
    <font>
      <sz val="11"/>
      <color rgb="FFFF0000"/>
      <name val="Calibri"/>
    </font>
    <font>
      <i/>
      <u/>
      <sz val="11"/>
      <color rgb="FF4472C4"/>
      <name val="Calibri"/>
    </font>
    <font>
      <i/>
      <sz val="11"/>
      <color rgb="FF4472C4"/>
      <name val="Calibri"/>
    </font>
    <font>
      <i/>
      <u/>
      <sz val="11"/>
      <color rgb="FF0000FF"/>
      <name val="Calibri"/>
    </font>
    <font>
      <b/>
      <sz val="11"/>
      <color theme="1"/>
      <name val="Calibri"/>
    </font>
    <font>
      <sz val="11"/>
      <color rgb="FF000000"/>
      <name val="Arial"/>
    </font>
    <font>
      <u/>
      <sz val="11"/>
      <color rgb="FF0000FF"/>
      <name val="Calibri"/>
    </font>
    <font>
      <sz val="11"/>
      <color theme="1"/>
      <name val="Arial"/>
    </font>
    <font>
      <u/>
      <sz val="11"/>
      <color rgb="FF0563C1"/>
      <name val="Calibri"/>
    </font>
    <font>
      <sz val="9"/>
      <color theme="1"/>
      <name val="Arial"/>
    </font>
    <font>
      <u/>
      <sz val="12"/>
      <color rgb="FF073763"/>
      <name val="Trebuchet MS"/>
    </font>
    <font>
      <sz val="12"/>
      <color rgb="FF073763"/>
      <name val="Trebuchet MS"/>
    </font>
    <font>
      <u/>
      <sz val="11"/>
      <color rgb="FF000000"/>
      <name val="Calibri"/>
    </font>
    <font>
      <i/>
      <u/>
      <sz val="11"/>
      <color theme="4"/>
      <name val="Arial"/>
    </font>
    <font>
      <u/>
      <sz val="11"/>
      <color rgb="FF1155CC"/>
      <name val="Calibri, sans-serif"/>
    </font>
    <font>
      <i/>
      <sz val="11"/>
      <color theme="4"/>
      <name val="Arial"/>
    </font>
    <font>
      <i/>
      <sz val="11"/>
      <color theme="1"/>
      <name val="Calibri"/>
    </font>
    <font>
      <i/>
      <sz val="11"/>
      <color theme="4"/>
      <name val="Trebuchet MS"/>
    </font>
    <font>
      <sz val="11"/>
      <color rgb="FF000000"/>
      <name val="Calibri, sans-serif"/>
    </font>
    <font>
      <u/>
      <sz val="11"/>
      <color theme="1"/>
      <name val="Calibri"/>
    </font>
    <font>
      <i/>
      <u/>
      <sz val="11"/>
      <color rgb="FF0563C1"/>
      <name val="Calibri"/>
    </font>
    <font>
      <sz val="11"/>
      <color rgb="FF222222"/>
      <name val="Calibri"/>
    </font>
    <font>
      <u/>
      <sz val="12"/>
      <color rgb="FF0563C1"/>
      <name val="Calibri"/>
    </font>
    <font>
      <u/>
      <sz val="11"/>
      <color rgb="FF1155CC"/>
      <name val="Calibri"/>
    </font>
    <font>
      <u/>
      <sz val="12"/>
      <color rgb="FF0000FF"/>
      <name val="Calibri"/>
    </font>
    <font>
      <sz val="12"/>
      <color theme="1"/>
      <name val="Arial"/>
    </font>
    <font>
      <u/>
      <sz val="12"/>
      <color rgb="FF0563C1"/>
      <name val="Arial"/>
    </font>
    <font>
      <u/>
      <sz val="11"/>
      <color rgb="FF0000FF"/>
      <name val="Arial"/>
    </font>
    <font>
      <u/>
      <sz val="11"/>
      <color rgb="FF1155CC"/>
      <name val="Arial"/>
    </font>
    <font>
      <u/>
      <sz val="12"/>
      <color rgb="FF0000FF"/>
      <name val="Arial"/>
    </font>
    <font>
      <u/>
      <sz val="12"/>
      <color theme="1"/>
      <name val="Arial"/>
    </font>
    <font>
      <sz val="10"/>
      <color theme="1"/>
      <name val="Arial"/>
    </font>
    <font>
      <b/>
      <sz val="10"/>
      <color theme="1"/>
      <name val="Arial"/>
    </font>
    <font>
      <u/>
      <sz val="10"/>
      <color theme="1"/>
      <name val="Arial"/>
    </font>
    <font>
      <sz val="11"/>
      <color rgb="FF434343"/>
      <name val="Calibri"/>
    </font>
    <font>
      <sz val="11"/>
      <color rgb="FF000000"/>
      <name val="Aptos Narrow"/>
      <scheme val="minor"/>
    </font>
  </fonts>
  <fills count="8">
    <fill>
      <patternFill patternType="none"/>
    </fill>
    <fill>
      <patternFill patternType="gray125"/>
    </fill>
    <fill>
      <patternFill patternType="solid">
        <fgColor rgb="FFD26467"/>
        <bgColor rgb="FFD26467"/>
      </patternFill>
    </fill>
    <fill>
      <patternFill patternType="solid">
        <fgColor rgb="FFD46A6D"/>
        <bgColor rgb="FFD46A6D"/>
      </patternFill>
    </fill>
    <fill>
      <patternFill patternType="solid">
        <fgColor rgb="FFC00000"/>
        <bgColor rgb="FFC00000"/>
      </patternFill>
    </fill>
    <fill>
      <patternFill patternType="solid">
        <fgColor rgb="FF4472C4"/>
        <bgColor rgb="FF4472C4"/>
      </patternFill>
    </fill>
    <fill>
      <patternFill patternType="solid">
        <fgColor theme="0"/>
        <bgColor theme="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s>
  <cellStyleXfs count="1">
    <xf numFmtId="0" fontId="0" fillId="0" borderId="0"/>
  </cellStyleXfs>
  <cellXfs count="459">
    <xf numFmtId="0" fontId="0" fillId="0" borderId="0" xfId="0"/>
    <xf numFmtId="0" fontId="1" fillId="2" borderId="1" xfId="0" applyFont="1" applyFill="1" applyBorder="1" applyAlignment="1">
      <alignment horizontal="left" vertical="center"/>
    </xf>
    <xf numFmtId="0" fontId="1" fillId="2" borderId="1" xfId="0" applyFont="1" applyFill="1" applyBorder="1" applyAlignment="1">
      <alignment wrapText="1"/>
    </xf>
    <xf numFmtId="0" fontId="1" fillId="2" borderId="1" xfId="0" applyFont="1" applyFill="1" applyBorder="1" applyAlignment="1">
      <alignment horizontal="left" wrapText="1"/>
    </xf>
    <xf numFmtId="0" fontId="1" fillId="3" borderId="1" xfId="0" applyFont="1" applyFill="1" applyBorder="1" applyAlignment="1">
      <alignment horizontal="center" wrapText="1"/>
    </xf>
    <xf numFmtId="0" fontId="1" fillId="3" borderId="1" xfId="0" applyFont="1" applyFill="1" applyBorder="1" applyAlignment="1">
      <alignment horizontal="center"/>
    </xf>
    <xf numFmtId="9" fontId="1" fillId="3" borderId="1" xfId="0" applyNumberFormat="1" applyFont="1" applyFill="1" applyBorder="1" applyAlignment="1">
      <alignment horizontal="center" wrapText="1"/>
    </xf>
    <xf numFmtId="9" fontId="1" fillId="4" borderId="1" xfId="0" applyNumberFormat="1" applyFont="1" applyFill="1" applyBorder="1" applyAlignment="1">
      <alignment horizontal="center" wrapText="1"/>
    </xf>
    <xf numFmtId="164" fontId="1" fillId="4" borderId="1" xfId="0" applyNumberFormat="1" applyFont="1" applyFill="1" applyBorder="1" applyAlignment="1">
      <alignment horizontal="right" wrapText="1"/>
    </xf>
    <xf numFmtId="165" fontId="1" fillId="4" borderId="1" xfId="0" applyNumberFormat="1" applyFont="1" applyFill="1" applyBorder="1" applyAlignment="1">
      <alignment horizontal="center" wrapText="1"/>
    </xf>
    <xf numFmtId="0" fontId="1" fillId="4" borderId="1" xfId="0" applyFont="1" applyFill="1" applyBorder="1" applyAlignment="1">
      <alignment horizontal="center" wrapText="1"/>
    </xf>
    <xf numFmtId="166" fontId="1" fillId="5" borderId="1" xfId="0" applyNumberFormat="1" applyFont="1" applyFill="1" applyBorder="1" applyAlignment="1">
      <alignment horizontal="center" wrapText="1"/>
    </xf>
    <xf numFmtId="165" fontId="1" fillId="2" borderId="1" xfId="0" applyNumberFormat="1" applyFont="1" applyFill="1" applyBorder="1" applyAlignment="1">
      <alignment wrapText="1"/>
    </xf>
    <xf numFmtId="0" fontId="1" fillId="2" borderId="1" xfId="0" applyFont="1" applyFill="1" applyBorder="1" applyAlignment="1">
      <alignment horizontal="center" wrapText="1"/>
    </xf>
    <xf numFmtId="0" fontId="2" fillId="0" borderId="1" xfId="0" applyFon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center"/>
    </xf>
    <xf numFmtId="0" fontId="2" fillId="6" borderId="1" xfId="0" applyFont="1" applyFill="1" applyBorder="1" applyAlignment="1">
      <alignment horizontal="left" vertical="top"/>
    </xf>
    <xf numFmtId="167" fontId="2" fillId="0" borderId="1" xfId="0" applyNumberFormat="1" applyFont="1" applyBorder="1" applyAlignment="1">
      <alignment horizontal="center" vertical="center"/>
    </xf>
    <xf numFmtId="0" fontId="3" fillId="0" borderId="1" xfId="0" applyFont="1" applyBorder="1" applyAlignment="1">
      <alignment horizontal="center" vertical="top"/>
    </xf>
    <xf numFmtId="9" fontId="3" fillId="0" borderId="1" xfId="0" applyNumberFormat="1" applyFont="1" applyBorder="1" applyAlignment="1">
      <alignment horizontal="center" vertical="center"/>
    </xf>
    <xf numFmtId="167" fontId="3" fillId="0" borderId="1" xfId="0" applyNumberFormat="1" applyFont="1" applyBorder="1" applyAlignment="1">
      <alignment horizontal="right" vertical="center"/>
    </xf>
    <xf numFmtId="165" fontId="3" fillId="0" borderId="1" xfId="0" applyNumberFormat="1" applyFont="1" applyBorder="1" applyAlignment="1">
      <alignment horizontal="center" vertical="center"/>
    </xf>
    <xf numFmtId="168"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7" fontId="3" fillId="0" borderId="1" xfId="0" applyNumberFormat="1" applyFont="1" applyBorder="1" applyAlignment="1">
      <alignment horizontal="left" vertical="top"/>
    </xf>
    <xf numFmtId="166" fontId="3" fillId="0" borderId="1" xfId="0" applyNumberFormat="1" applyFont="1" applyBorder="1" applyAlignment="1">
      <alignment horizontal="left" vertical="top"/>
    </xf>
    <xf numFmtId="167" fontId="3" fillId="0" borderId="1" xfId="0" applyNumberFormat="1" applyFont="1" applyBorder="1" applyAlignment="1">
      <alignment horizontal="right" vertical="top"/>
    </xf>
    <xf numFmtId="0" fontId="4" fillId="0" borderId="1" xfId="0" applyFont="1" applyBorder="1" applyAlignment="1">
      <alignment horizontal="left" vertical="top"/>
    </xf>
    <xf numFmtId="0" fontId="4" fillId="0" borderId="0" xfId="0" applyFont="1" applyAlignment="1">
      <alignment horizontal="left" vertical="top"/>
    </xf>
    <xf numFmtId="169" fontId="3" fillId="0" borderId="1" xfId="0" applyNumberFormat="1" applyFont="1" applyBorder="1" applyAlignment="1">
      <alignment horizontal="left" vertical="top"/>
    </xf>
    <xf numFmtId="164" fontId="2" fillId="0" borderId="1" xfId="0" applyNumberFormat="1" applyFont="1" applyBorder="1" applyAlignment="1">
      <alignment horizontal="center" vertical="center"/>
    </xf>
    <xf numFmtId="0" fontId="3" fillId="0" borderId="1" xfId="0" applyFont="1" applyBorder="1" applyAlignment="1">
      <alignment horizontal="left"/>
    </xf>
    <xf numFmtId="0" fontId="3" fillId="0" borderId="1" xfId="0" applyFont="1" applyBorder="1"/>
    <xf numFmtId="170" fontId="3" fillId="0" borderId="1" xfId="0" applyNumberFormat="1" applyFont="1" applyBorder="1" applyAlignment="1">
      <alignment horizontal="right" vertical="center"/>
    </xf>
    <xf numFmtId="166" fontId="3" fillId="0" borderId="1" xfId="0" applyNumberFormat="1" applyFont="1" applyBorder="1" applyAlignment="1">
      <alignment horizontal="center" vertical="center"/>
    </xf>
    <xf numFmtId="170" fontId="3" fillId="0" borderId="1" xfId="0" applyNumberFormat="1" applyFont="1" applyBorder="1" applyAlignment="1">
      <alignment horizontal="left" vertical="top"/>
    </xf>
    <xf numFmtId="0" fontId="5" fillId="0" borderId="1" xfId="0" applyFont="1" applyBorder="1" applyAlignment="1">
      <alignment horizontal="left" vertical="top"/>
    </xf>
    <xf numFmtId="0" fontId="4" fillId="0" borderId="0" xfId="0" applyFont="1"/>
    <xf numFmtId="170" fontId="2" fillId="0" borderId="1" xfId="0" applyNumberFormat="1" applyFont="1" applyBorder="1" applyAlignment="1">
      <alignment horizontal="center" vertical="center"/>
    </xf>
    <xf numFmtId="0" fontId="2" fillId="0" borderId="1" xfId="0" applyFont="1" applyBorder="1" applyAlignment="1">
      <alignment horizontal="left"/>
    </xf>
    <xf numFmtId="0" fontId="2" fillId="0" borderId="1" xfId="0" applyFont="1" applyBorder="1"/>
    <xf numFmtId="171" fontId="2" fillId="0" borderId="1" xfId="0" applyNumberFormat="1" applyFont="1" applyBorder="1" applyAlignment="1">
      <alignment horizontal="center" vertical="center"/>
    </xf>
    <xf numFmtId="0" fontId="2" fillId="0" borderId="1" xfId="0" applyFont="1" applyBorder="1" applyAlignment="1">
      <alignment horizontal="center"/>
    </xf>
    <xf numFmtId="9" fontId="6" fillId="0" borderId="1" xfId="0" applyNumberFormat="1" applyFont="1" applyBorder="1" applyAlignment="1">
      <alignment horizontal="center" vertical="center"/>
    </xf>
    <xf numFmtId="167" fontId="2" fillId="0" borderId="1" xfId="0" applyNumberFormat="1" applyFont="1" applyBorder="1" applyAlignment="1">
      <alignment horizontal="right" vertical="center"/>
    </xf>
    <xf numFmtId="0" fontId="2" fillId="0" borderId="1" xfId="0" applyFont="1" applyBorder="1" applyAlignment="1">
      <alignment horizontal="center" vertical="center"/>
    </xf>
    <xf numFmtId="167" fontId="2" fillId="0" borderId="1" xfId="0" applyNumberFormat="1" applyFont="1" applyBorder="1" applyAlignment="1">
      <alignment horizontal="right"/>
    </xf>
    <xf numFmtId="166" fontId="3" fillId="0" borderId="1" xfId="0" applyNumberFormat="1" applyFont="1" applyBorder="1"/>
    <xf numFmtId="0" fontId="7" fillId="0" borderId="1" xfId="0" applyFont="1" applyBorder="1" applyAlignment="1">
      <alignment horizontal="left" vertical="top"/>
    </xf>
    <xf numFmtId="0" fontId="8" fillId="0" borderId="0" xfId="0" applyFont="1"/>
    <xf numFmtId="0" fontId="2" fillId="0" borderId="1" xfId="0" applyFont="1" applyBorder="1" applyAlignment="1">
      <alignment horizontal="left" vertical="center"/>
    </xf>
    <xf numFmtId="0" fontId="2" fillId="0" borderId="1" xfId="0" applyFont="1" applyBorder="1" applyAlignment="1">
      <alignment horizontal="center" vertical="top"/>
    </xf>
    <xf numFmtId="9" fontId="2" fillId="0" borderId="1" xfId="0" applyNumberFormat="1" applyFont="1" applyBorder="1" applyAlignment="1">
      <alignment horizontal="center" vertical="center"/>
    </xf>
    <xf numFmtId="170" fontId="2" fillId="0" borderId="1" xfId="0" applyNumberFormat="1" applyFont="1" applyBorder="1" applyAlignment="1">
      <alignment horizontal="right" vertical="center"/>
    </xf>
    <xf numFmtId="165" fontId="2" fillId="0" borderId="1" xfId="0" applyNumberFormat="1" applyFont="1" applyBorder="1" applyAlignment="1">
      <alignment horizontal="center" vertical="center"/>
    </xf>
    <xf numFmtId="168" fontId="2" fillId="0" borderId="1" xfId="0" applyNumberFormat="1" applyFont="1" applyBorder="1" applyAlignment="1">
      <alignment horizontal="center" vertical="center"/>
    </xf>
    <xf numFmtId="170" fontId="2" fillId="0" borderId="1" xfId="0" applyNumberFormat="1" applyFont="1" applyBorder="1" applyAlignment="1">
      <alignment horizontal="left" vertical="top"/>
    </xf>
    <xf numFmtId="166" fontId="2" fillId="0" borderId="1" xfId="0" applyNumberFormat="1" applyFont="1" applyBorder="1" applyAlignment="1">
      <alignment horizontal="left" vertical="top"/>
    </xf>
    <xf numFmtId="0" fontId="4" fillId="0" borderId="1" xfId="0" applyFont="1" applyBorder="1"/>
    <xf numFmtId="0" fontId="3" fillId="0" borderId="1" xfId="0" applyFont="1" applyBorder="1" applyAlignment="1">
      <alignment vertical="top"/>
    </xf>
    <xf numFmtId="0" fontId="7" fillId="0" borderId="0" xfId="0" applyFont="1" applyAlignment="1">
      <alignment horizontal="left" vertical="top"/>
    </xf>
    <xf numFmtId="0" fontId="2" fillId="0" borderId="0" xfId="0" applyFont="1" applyAlignment="1">
      <alignment horizontal="left" vertical="top"/>
    </xf>
    <xf numFmtId="0" fontId="2" fillId="0" borderId="1" xfId="0" applyFont="1" applyBorder="1" applyAlignment="1">
      <alignment vertical="top"/>
    </xf>
    <xf numFmtId="0" fontId="7" fillId="0" borderId="1" xfId="0" applyFont="1" applyBorder="1"/>
    <xf numFmtId="0" fontId="2" fillId="0" borderId="1" xfId="0" applyFont="1" applyBorder="1" applyAlignment="1">
      <alignment horizontal="left" wrapText="1"/>
    </xf>
    <xf numFmtId="0" fontId="3" fillId="7" borderId="1" xfId="0" applyFont="1" applyFill="1" applyBorder="1" applyAlignment="1">
      <alignment horizontal="left"/>
    </xf>
    <xf numFmtId="165" fontId="2" fillId="0" borderId="1" xfId="0" applyNumberFormat="1" applyFont="1" applyBorder="1" applyAlignment="1">
      <alignment horizontal="right" vertical="center"/>
    </xf>
    <xf numFmtId="0" fontId="3" fillId="0" borderId="1" xfId="0" applyFont="1" applyBorder="1" applyAlignment="1">
      <alignment horizontal="center"/>
    </xf>
    <xf numFmtId="165" fontId="2" fillId="0" borderId="1" xfId="0" applyNumberFormat="1" applyFont="1" applyBorder="1" applyAlignment="1">
      <alignment horizontal="right"/>
    </xf>
    <xf numFmtId="165" fontId="2" fillId="0" borderId="1" xfId="0" applyNumberFormat="1" applyFont="1" applyBorder="1"/>
    <xf numFmtId="0" fontId="3" fillId="7" borderId="1" xfId="0" applyFont="1" applyFill="1" applyBorder="1"/>
    <xf numFmtId="0" fontId="5" fillId="0" borderId="1" xfId="0" applyFont="1" applyBorder="1" applyAlignment="1">
      <alignment horizontal="center"/>
    </xf>
    <xf numFmtId="0" fontId="9" fillId="0" borderId="1" xfId="0" applyFont="1" applyBorder="1" applyAlignment="1">
      <alignment horizontal="center"/>
    </xf>
    <xf numFmtId="0" fontId="4" fillId="0" borderId="1" xfId="0" applyFont="1" applyBorder="1" applyAlignment="1">
      <alignment horizontal="center"/>
    </xf>
    <xf numFmtId="0" fontId="2" fillId="7" borderId="1" xfId="0" applyFont="1" applyFill="1" applyBorder="1" applyAlignment="1">
      <alignment horizontal="left" vertical="top"/>
    </xf>
    <xf numFmtId="0" fontId="2" fillId="7" borderId="1" xfId="0" applyFont="1" applyFill="1" applyBorder="1" applyAlignment="1">
      <alignment horizontal="left"/>
    </xf>
    <xf numFmtId="0" fontId="3" fillId="7" borderId="1" xfId="0" applyFont="1" applyFill="1" applyBorder="1" applyAlignment="1">
      <alignment horizontal="left" vertical="top"/>
    </xf>
    <xf numFmtId="164" fontId="3" fillId="0" borderId="1" xfId="0" applyNumberFormat="1" applyFont="1" applyBorder="1" applyAlignment="1">
      <alignment horizontal="right" vertical="center"/>
    </xf>
    <xf numFmtId="170" fontId="3" fillId="0" borderId="1" xfId="0" applyNumberFormat="1" applyFont="1" applyBorder="1" applyAlignment="1">
      <alignment horizontal="right" vertical="top"/>
    </xf>
    <xf numFmtId="164" fontId="2" fillId="0" borderId="1" xfId="0" applyNumberFormat="1" applyFont="1" applyBorder="1" applyAlignment="1">
      <alignment horizontal="right" vertical="center"/>
    </xf>
    <xf numFmtId="0" fontId="9" fillId="0" borderId="1" xfId="0" applyFont="1" applyBorder="1" applyAlignment="1">
      <alignment horizontal="left" vertical="top"/>
    </xf>
    <xf numFmtId="0" fontId="2" fillId="6" borderId="1" xfId="0" applyFont="1" applyFill="1" applyBorder="1" applyAlignment="1">
      <alignment horizontal="left"/>
    </xf>
    <xf numFmtId="0" fontId="2" fillId="6" borderId="1" xfId="0" applyFont="1" applyFill="1" applyBorder="1" applyAlignment="1">
      <alignment horizontal="left" vertical="center"/>
    </xf>
    <xf numFmtId="0" fontId="3" fillId="6" borderId="1" xfId="0" applyFont="1" applyFill="1" applyBorder="1" applyAlignment="1">
      <alignment horizontal="left" vertical="top"/>
    </xf>
    <xf numFmtId="164" fontId="2" fillId="6" borderId="1" xfId="0" applyNumberFormat="1" applyFont="1" applyFill="1" applyBorder="1" applyAlignment="1">
      <alignment horizontal="center" vertical="center"/>
    </xf>
    <xf numFmtId="0" fontId="3" fillId="6" borderId="1" xfId="0" applyFont="1" applyFill="1" applyBorder="1" applyAlignment="1">
      <alignment horizontal="center" vertical="top"/>
    </xf>
    <xf numFmtId="9" fontId="3" fillId="6" borderId="1" xfId="0" applyNumberFormat="1" applyFont="1" applyFill="1" applyBorder="1" applyAlignment="1">
      <alignment horizontal="center" vertical="center"/>
    </xf>
    <xf numFmtId="164" fontId="3" fillId="6" borderId="1" xfId="0" applyNumberFormat="1" applyFont="1" applyFill="1" applyBorder="1" applyAlignment="1">
      <alignment horizontal="right" vertical="center"/>
    </xf>
    <xf numFmtId="165" fontId="3" fillId="6" borderId="1" xfId="0" applyNumberFormat="1" applyFont="1" applyFill="1" applyBorder="1" applyAlignment="1">
      <alignment horizontal="center" vertical="center"/>
    </xf>
    <xf numFmtId="166" fontId="3" fillId="6" borderId="1" xfId="0" applyNumberFormat="1" applyFont="1" applyFill="1" applyBorder="1" applyAlignment="1">
      <alignment horizontal="center" vertical="center"/>
    </xf>
    <xf numFmtId="0" fontId="3" fillId="6" borderId="1" xfId="0" applyFont="1" applyFill="1" applyBorder="1" applyAlignment="1">
      <alignment horizontal="center" vertical="center"/>
    </xf>
    <xf numFmtId="170" fontId="3" fillId="6" borderId="1" xfId="0" applyNumberFormat="1" applyFont="1" applyFill="1" applyBorder="1" applyAlignment="1">
      <alignment horizontal="left" vertical="top"/>
    </xf>
    <xf numFmtId="166" fontId="3" fillId="6" borderId="1" xfId="0" applyNumberFormat="1" applyFont="1" applyFill="1" applyBorder="1" applyAlignment="1">
      <alignment horizontal="left" vertical="top"/>
    </xf>
    <xf numFmtId="172" fontId="2" fillId="0" borderId="1" xfId="0" applyNumberFormat="1" applyFont="1" applyBorder="1" applyAlignment="1">
      <alignment horizontal="center"/>
    </xf>
    <xf numFmtId="172" fontId="2" fillId="0" borderId="1" xfId="0" applyNumberFormat="1" applyFont="1" applyBorder="1" applyAlignment="1">
      <alignment horizontal="right"/>
    </xf>
    <xf numFmtId="164" fontId="2" fillId="0" borderId="1" xfId="0" applyNumberFormat="1" applyFont="1" applyBorder="1" applyAlignment="1">
      <alignment horizontal="right"/>
    </xf>
    <xf numFmtId="0" fontId="2" fillId="0" borderId="2" xfId="0" applyFont="1" applyBorder="1" applyAlignment="1">
      <alignment horizontal="left" vertical="top"/>
    </xf>
    <xf numFmtId="0" fontId="2" fillId="0" borderId="2" xfId="0" applyFont="1" applyBorder="1"/>
    <xf numFmtId="172" fontId="2" fillId="0" borderId="2" xfId="0" applyNumberFormat="1" applyFont="1" applyBorder="1" applyAlignment="1">
      <alignment horizontal="center"/>
    </xf>
    <xf numFmtId="172" fontId="2" fillId="0" borderId="2" xfId="0" applyNumberFormat="1" applyFont="1" applyBorder="1" applyAlignment="1">
      <alignment horizontal="right"/>
    </xf>
    <xf numFmtId="0" fontId="2" fillId="0" borderId="2" xfId="0" applyFont="1" applyBorder="1" applyAlignment="1">
      <alignment horizontal="center"/>
    </xf>
    <xf numFmtId="9" fontId="2" fillId="0" borderId="2" xfId="0" applyNumberFormat="1" applyFont="1" applyBorder="1" applyAlignment="1">
      <alignment horizontal="center" vertical="center"/>
    </xf>
    <xf numFmtId="164" fontId="2" fillId="0" borderId="2" xfId="0" applyNumberFormat="1" applyFont="1" applyBorder="1" applyAlignment="1">
      <alignment horizontal="right" vertical="center"/>
    </xf>
    <xf numFmtId="165" fontId="3" fillId="0" borderId="2" xfId="0" applyNumberFormat="1" applyFont="1" applyBorder="1" applyAlignment="1">
      <alignment horizontal="center" vertical="center"/>
    </xf>
    <xf numFmtId="168" fontId="3" fillId="0" borderId="2" xfId="0" applyNumberFormat="1" applyFont="1" applyBorder="1" applyAlignment="1">
      <alignment horizontal="center" vertical="center"/>
    </xf>
    <xf numFmtId="164" fontId="2" fillId="0" borderId="2" xfId="0" applyNumberFormat="1" applyFont="1" applyBorder="1" applyAlignment="1">
      <alignment horizontal="right"/>
    </xf>
    <xf numFmtId="165" fontId="2" fillId="0" borderId="2" xfId="0" applyNumberFormat="1" applyFont="1" applyBorder="1"/>
    <xf numFmtId="170" fontId="3" fillId="0" borderId="2" xfId="0" applyNumberFormat="1" applyFont="1" applyBorder="1" applyAlignment="1">
      <alignment horizontal="left" vertical="top"/>
    </xf>
    <xf numFmtId="0" fontId="3" fillId="0" borderId="2" xfId="0" applyFont="1" applyBorder="1"/>
    <xf numFmtId="0" fontId="5" fillId="0" borderId="3" xfId="0" applyFont="1" applyBorder="1" applyAlignment="1">
      <alignment horizontal="center"/>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5" xfId="0" applyFont="1" applyBorder="1"/>
    <xf numFmtId="0" fontId="2" fillId="0" borderId="5" xfId="0" applyFont="1" applyBorder="1" applyAlignment="1">
      <alignment horizontal="center"/>
    </xf>
    <xf numFmtId="172" fontId="2" fillId="0" borderId="5" xfId="0" applyNumberFormat="1" applyFont="1" applyBorder="1" applyAlignment="1">
      <alignment horizontal="right"/>
    </xf>
    <xf numFmtId="164" fontId="2" fillId="0" borderId="5" xfId="0" applyNumberFormat="1" applyFont="1" applyBorder="1" applyAlignment="1">
      <alignment horizontal="right" vertical="center"/>
    </xf>
    <xf numFmtId="165" fontId="3" fillId="0" borderId="5" xfId="0" applyNumberFormat="1" applyFont="1" applyBorder="1" applyAlignment="1">
      <alignment horizontal="center" vertical="center"/>
    </xf>
    <xf numFmtId="168" fontId="3" fillId="0" borderId="5" xfId="0" applyNumberFormat="1" applyFont="1" applyBorder="1" applyAlignment="1">
      <alignment horizontal="center" vertical="center"/>
    </xf>
    <xf numFmtId="164" fontId="2" fillId="0" borderId="5" xfId="0" applyNumberFormat="1" applyFont="1" applyBorder="1" applyAlignment="1">
      <alignment horizontal="right"/>
    </xf>
    <xf numFmtId="165" fontId="2" fillId="0" borderId="5" xfId="0" applyNumberFormat="1" applyFont="1" applyBorder="1"/>
    <xf numFmtId="170" fontId="3" fillId="0" borderId="5" xfId="0" applyNumberFormat="1" applyFont="1" applyBorder="1" applyAlignment="1">
      <alignment horizontal="left" vertical="top"/>
    </xf>
    <xf numFmtId="0" fontId="3" fillId="0" borderId="5" xfId="0" applyFont="1" applyBorder="1"/>
    <xf numFmtId="0" fontId="5" fillId="0" borderId="6" xfId="0" applyFont="1" applyBorder="1" applyAlignment="1">
      <alignment horizontal="center"/>
    </xf>
    <xf numFmtId="0" fontId="4" fillId="0" borderId="0" xfId="0" applyFont="1" applyAlignment="1">
      <alignment vertical="top"/>
    </xf>
    <xf numFmtId="0" fontId="10" fillId="0" borderId="1" xfId="0" applyFont="1" applyBorder="1"/>
    <xf numFmtId="172" fontId="3" fillId="0" borderId="1" xfId="0" applyNumberFormat="1" applyFont="1" applyBorder="1"/>
    <xf numFmtId="0" fontId="2" fillId="0" borderId="1" xfId="0" applyFont="1" applyBorder="1" applyAlignment="1">
      <alignment horizontal="left" vertical="center" wrapText="1"/>
    </xf>
    <xf numFmtId="166" fontId="11" fillId="0" borderId="1" xfId="0" applyNumberFormat="1" applyFont="1" applyBorder="1" applyAlignment="1">
      <alignment horizontal="left" vertical="center"/>
    </xf>
    <xf numFmtId="0" fontId="3" fillId="0" borderId="1" xfId="0" applyFont="1" applyBorder="1" applyAlignment="1">
      <alignment wrapText="1"/>
    </xf>
    <xf numFmtId="0" fontId="12" fillId="0" borderId="1" xfId="0" applyFont="1" applyBorder="1"/>
    <xf numFmtId="173" fontId="2" fillId="0" borderId="1" xfId="0" applyNumberFormat="1" applyFont="1" applyBorder="1" applyAlignment="1">
      <alignment horizontal="center" vertical="center"/>
    </xf>
    <xf numFmtId="173" fontId="3" fillId="0" borderId="1" xfId="0" applyNumberFormat="1" applyFont="1" applyBorder="1" applyAlignment="1">
      <alignment horizontal="right" vertical="center"/>
    </xf>
    <xf numFmtId="173" fontId="3" fillId="0" borderId="1" xfId="0" applyNumberFormat="1" applyFont="1" applyBorder="1" applyAlignment="1">
      <alignment horizontal="left" vertical="top"/>
    </xf>
    <xf numFmtId="164" fontId="3" fillId="0" borderId="1" xfId="0" applyNumberFormat="1" applyFont="1" applyBorder="1" applyAlignment="1">
      <alignment horizontal="left" vertical="top"/>
    </xf>
    <xf numFmtId="164" fontId="2" fillId="0" borderId="1" xfId="0" applyNumberFormat="1" applyFont="1" applyBorder="1"/>
    <xf numFmtId="164" fontId="10" fillId="0" borderId="1" xfId="0" applyNumberFormat="1" applyFont="1" applyBorder="1" applyAlignment="1">
      <alignment horizontal="center" vertical="center"/>
    </xf>
    <xf numFmtId="0" fontId="13" fillId="0" borderId="1" xfId="0" applyFont="1" applyBorder="1" applyAlignment="1">
      <alignment horizontal="center" vertical="center"/>
    </xf>
    <xf numFmtId="164" fontId="3" fillId="0" borderId="1" xfId="0" applyNumberFormat="1" applyFont="1" applyBorder="1"/>
    <xf numFmtId="0" fontId="2" fillId="7" borderId="1" xfId="0" applyFont="1" applyFill="1" applyBorder="1"/>
    <xf numFmtId="9" fontId="2" fillId="7" borderId="1" xfId="0" applyNumberFormat="1" applyFont="1" applyFill="1" applyBorder="1" applyAlignment="1">
      <alignment horizontal="center"/>
    </xf>
    <xf numFmtId="0" fontId="14" fillId="7" borderId="1" xfId="0" applyFont="1" applyFill="1" applyBorder="1"/>
    <xf numFmtId="0" fontId="14" fillId="0" borderId="1" xfId="0" applyFont="1" applyBorder="1"/>
    <xf numFmtId="0" fontId="2" fillId="7" borderId="1" xfId="0" applyFont="1" applyFill="1" applyBorder="1" applyAlignment="1">
      <alignment wrapText="1"/>
    </xf>
    <xf numFmtId="0" fontId="14" fillId="7" borderId="1" xfId="0" applyFont="1" applyFill="1" applyBorder="1" applyAlignment="1">
      <alignment wrapText="1"/>
    </xf>
    <xf numFmtId="0" fontId="15" fillId="0" borderId="1" xfId="0" applyFont="1" applyBorder="1" applyAlignment="1">
      <alignment horizontal="left" wrapText="1"/>
    </xf>
    <xf numFmtId="164" fontId="2" fillId="7" borderId="1" xfId="0" applyNumberFormat="1" applyFont="1" applyFill="1" applyBorder="1" applyAlignment="1">
      <alignment horizontal="center"/>
    </xf>
    <xf numFmtId="0" fontId="14" fillId="0" borderId="1" xfId="0" applyFont="1" applyBorder="1" applyAlignment="1">
      <alignment horizontal="center" wrapText="1"/>
    </xf>
    <xf numFmtId="0" fontId="14" fillId="7" borderId="1" xfId="0" applyFont="1" applyFill="1" applyBorder="1" applyAlignment="1">
      <alignment horizontal="center" wrapText="1"/>
    </xf>
    <xf numFmtId="166" fontId="3" fillId="0" borderId="1" xfId="0" applyNumberFormat="1" applyFont="1" applyBorder="1" applyAlignment="1">
      <alignment horizontal="right" vertical="center"/>
    </xf>
    <xf numFmtId="174" fontId="2" fillId="0" borderId="1" xfId="0" applyNumberFormat="1" applyFont="1" applyBorder="1" applyAlignment="1">
      <alignment horizontal="center" vertical="center"/>
    </xf>
    <xf numFmtId="174" fontId="3" fillId="0" borderId="1" xfId="0" applyNumberFormat="1" applyFont="1" applyBorder="1" applyAlignment="1">
      <alignment horizontal="left" vertical="top"/>
    </xf>
    <xf numFmtId="175" fontId="3" fillId="0" borderId="1" xfId="0" applyNumberFormat="1" applyFont="1" applyBorder="1" applyAlignment="1">
      <alignment horizontal="left" vertical="top"/>
    </xf>
    <xf numFmtId="174" fontId="3" fillId="0" borderId="1" xfId="0" applyNumberFormat="1" applyFont="1" applyBorder="1" applyAlignment="1">
      <alignment horizontal="right" vertical="top"/>
    </xf>
    <xf numFmtId="0" fontId="5" fillId="0" borderId="1" xfId="0" applyFont="1" applyBorder="1"/>
    <xf numFmtId="0" fontId="2" fillId="7" borderId="1" xfId="0" applyFont="1" applyFill="1" applyBorder="1" applyAlignment="1">
      <alignment horizontal="center"/>
    </xf>
    <xf numFmtId="176" fontId="2" fillId="7" borderId="1" xfId="0" applyNumberFormat="1" applyFont="1" applyFill="1" applyBorder="1" applyAlignment="1">
      <alignment horizontal="center"/>
    </xf>
    <xf numFmtId="170" fontId="2" fillId="0" borderId="1" xfId="0" applyNumberFormat="1" applyFont="1" applyBorder="1" applyAlignment="1">
      <alignment horizontal="right"/>
    </xf>
    <xf numFmtId="165" fontId="2" fillId="0" borderId="1" xfId="0" applyNumberFormat="1" applyFont="1" applyBorder="1" applyAlignment="1">
      <alignment horizontal="center"/>
    </xf>
    <xf numFmtId="170" fontId="2" fillId="0" borderId="1" xfId="0" applyNumberFormat="1" applyFont="1" applyBorder="1" applyAlignment="1">
      <alignment vertical="top"/>
    </xf>
    <xf numFmtId="166" fontId="2" fillId="0" borderId="1" xfId="0" applyNumberFormat="1" applyFont="1" applyBorder="1" applyAlignment="1">
      <alignment vertical="top"/>
    </xf>
    <xf numFmtId="168" fontId="2" fillId="0" borderId="1" xfId="0" applyNumberFormat="1" applyFont="1" applyBorder="1" applyAlignment="1">
      <alignment vertical="top"/>
    </xf>
    <xf numFmtId="9" fontId="2" fillId="7" borderId="1" xfId="0" applyNumberFormat="1" applyFont="1" applyFill="1" applyBorder="1"/>
    <xf numFmtId="164" fontId="16" fillId="0" borderId="1" xfId="0" applyNumberFormat="1" applyFont="1" applyBorder="1"/>
    <xf numFmtId="164" fontId="17" fillId="0" borderId="1" xfId="0" applyNumberFormat="1" applyFont="1" applyBorder="1"/>
    <xf numFmtId="170" fontId="16" fillId="0" borderId="1" xfId="0" applyNumberFormat="1" applyFont="1" applyBorder="1"/>
    <xf numFmtId="170" fontId="17" fillId="0" borderId="1" xfId="0" applyNumberFormat="1" applyFont="1" applyBorder="1"/>
    <xf numFmtId="164" fontId="3" fillId="7" borderId="1" xfId="0" applyNumberFormat="1" applyFont="1" applyFill="1" applyBorder="1" applyAlignment="1">
      <alignment horizontal="left" vertical="top"/>
    </xf>
    <xf numFmtId="0" fontId="3" fillId="7" borderId="1" xfId="0" applyFont="1" applyFill="1" applyBorder="1" applyAlignment="1">
      <alignment horizontal="center" vertical="top"/>
    </xf>
    <xf numFmtId="9" fontId="3" fillId="7" borderId="1" xfId="0" applyNumberFormat="1" applyFont="1" applyFill="1" applyBorder="1" applyAlignment="1">
      <alignment horizontal="center" vertical="center"/>
    </xf>
    <xf numFmtId="170" fontId="3" fillId="7" borderId="1" xfId="0" applyNumberFormat="1" applyFont="1" applyFill="1" applyBorder="1" applyAlignment="1">
      <alignment horizontal="right" vertical="center"/>
    </xf>
    <xf numFmtId="165" fontId="3" fillId="7" borderId="1" xfId="0" applyNumberFormat="1" applyFont="1" applyFill="1" applyBorder="1" applyAlignment="1">
      <alignment horizontal="center" vertical="center"/>
    </xf>
    <xf numFmtId="166" fontId="3" fillId="7" borderId="1" xfId="0" applyNumberFormat="1" applyFont="1" applyFill="1" applyBorder="1" applyAlignment="1">
      <alignment horizontal="center" vertical="center"/>
    </xf>
    <xf numFmtId="0" fontId="3" fillId="7" borderId="1" xfId="0" applyFont="1" applyFill="1" applyBorder="1" applyAlignment="1">
      <alignment horizontal="center" vertical="center"/>
    </xf>
    <xf numFmtId="170" fontId="3" fillId="7" borderId="1" xfId="0" applyNumberFormat="1" applyFont="1" applyFill="1" applyBorder="1" applyAlignment="1">
      <alignment horizontal="left" vertical="top"/>
    </xf>
    <xf numFmtId="166" fontId="3" fillId="7" borderId="1" xfId="0" applyNumberFormat="1" applyFont="1" applyFill="1" applyBorder="1" applyAlignment="1">
      <alignment horizontal="left" vertical="top"/>
    </xf>
    <xf numFmtId="164" fontId="4" fillId="0" borderId="0" xfId="0" applyNumberFormat="1" applyFont="1" applyAlignment="1">
      <alignment vertical="top"/>
    </xf>
    <xf numFmtId="164" fontId="7" fillId="0" borderId="0" xfId="0" applyNumberFormat="1" applyFont="1" applyAlignment="1">
      <alignment vertical="top"/>
    </xf>
    <xf numFmtId="177" fontId="2" fillId="0" borderId="1" xfId="0" applyNumberFormat="1" applyFont="1" applyBorder="1" applyAlignment="1">
      <alignment horizontal="center" vertical="center"/>
    </xf>
    <xf numFmtId="177" fontId="2" fillId="0" borderId="1" xfId="0" applyNumberFormat="1" applyFont="1" applyBorder="1" applyAlignment="1">
      <alignment horizontal="right" vertical="center"/>
    </xf>
    <xf numFmtId="177" fontId="2" fillId="0" borderId="1" xfId="0" applyNumberFormat="1" applyFont="1" applyBorder="1"/>
    <xf numFmtId="0" fontId="7" fillId="0" borderId="1" xfId="0" applyFont="1" applyBorder="1" applyAlignment="1">
      <alignment horizontal="center"/>
    </xf>
    <xf numFmtId="177" fontId="2" fillId="0" borderId="1" xfId="0" applyNumberFormat="1" applyFont="1" applyBorder="1" applyAlignment="1">
      <alignment horizontal="right"/>
    </xf>
    <xf numFmtId="168" fontId="3" fillId="0" borderId="1" xfId="0" applyNumberFormat="1" applyFont="1" applyBorder="1" applyAlignment="1">
      <alignment horizontal="left" vertical="top"/>
    </xf>
    <xf numFmtId="0" fontId="18" fillId="0" borderId="1" xfId="0" applyFont="1" applyBorder="1"/>
    <xf numFmtId="164" fontId="3" fillId="0" borderId="1" xfId="0" applyNumberFormat="1" applyFont="1" applyBorder="1" applyAlignment="1">
      <alignment horizontal="center"/>
    </xf>
    <xf numFmtId="165" fontId="3" fillId="0" borderId="1" xfId="0" applyNumberFormat="1" applyFont="1" applyBorder="1" applyAlignment="1">
      <alignment horizontal="right" vertical="center"/>
    </xf>
    <xf numFmtId="166" fontId="3" fillId="0" borderId="1" xfId="0" applyNumberFormat="1" applyFont="1" applyBorder="1" applyAlignment="1">
      <alignment horizontal="right" vertical="top"/>
    </xf>
    <xf numFmtId="0" fontId="5" fillId="0" borderId="1" xfId="0" applyFont="1" applyBorder="1" applyAlignment="1">
      <alignment horizontal="left"/>
    </xf>
    <xf numFmtId="0" fontId="19" fillId="0" borderId="1" xfId="0" applyFont="1" applyBorder="1"/>
    <xf numFmtId="9" fontId="2" fillId="0" borderId="1" xfId="0" applyNumberFormat="1" applyFont="1" applyBorder="1" applyAlignment="1">
      <alignment horizontal="center"/>
    </xf>
    <xf numFmtId="164" fontId="3" fillId="0" borderId="1" xfId="0" applyNumberFormat="1" applyFont="1" applyBorder="1" applyAlignment="1">
      <alignment horizontal="center" vertical="center"/>
    </xf>
    <xf numFmtId="0" fontId="6" fillId="0" borderId="1" xfId="0" applyFont="1" applyBorder="1"/>
    <xf numFmtId="0" fontId="21" fillId="7" borderId="0" xfId="0" applyFont="1" applyFill="1"/>
    <xf numFmtId="166" fontId="2" fillId="0" borderId="1" xfId="0" applyNumberFormat="1" applyFont="1" applyBorder="1" applyAlignment="1">
      <alignment horizontal="center" vertical="center"/>
    </xf>
    <xf numFmtId="0" fontId="11" fillId="0" borderId="1" xfId="0" applyFont="1" applyBorder="1" applyAlignment="1">
      <alignment horizontal="center" vertical="center"/>
    </xf>
    <xf numFmtId="170" fontId="11" fillId="0" borderId="1" xfId="0" applyNumberFormat="1" applyFont="1" applyBorder="1" applyAlignment="1">
      <alignment horizontal="right" vertical="center" wrapText="1"/>
    </xf>
    <xf numFmtId="165" fontId="11" fillId="0" borderId="1" xfId="0" applyNumberFormat="1" applyFont="1" applyBorder="1" applyAlignment="1">
      <alignment horizontal="center" vertical="center" wrapText="1"/>
    </xf>
    <xf numFmtId="170" fontId="11" fillId="0" borderId="1" xfId="0" applyNumberFormat="1" applyFont="1" applyBorder="1" applyAlignment="1">
      <alignment horizontal="left" vertical="center"/>
    </xf>
    <xf numFmtId="0" fontId="14" fillId="0" borderId="0" xfId="0" applyFont="1"/>
    <xf numFmtId="178" fontId="2" fillId="0" borderId="1" xfId="0" applyNumberFormat="1" applyFont="1" applyBorder="1" applyAlignment="1">
      <alignment horizontal="center"/>
    </xf>
    <xf numFmtId="179" fontId="2" fillId="0" borderId="1" xfId="0" applyNumberFormat="1" applyFont="1" applyBorder="1" applyAlignment="1">
      <alignment horizontal="center"/>
    </xf>
    <xf numFmtId="179" fontId="2" fillId="0" borderId="1" xfId="0" applyNumberFormat="1" applyFont="1" applyBorder="1"/>
    <xf numFmtId="178" fontId="2" fillId="0" borderId="1" xfId="0" applyNumberFormat="1" applyFont="1" applyBorder="1" applyAlignment="1">
      <alignment horizontal="right"/>
    </xf>
    <xf numFmtId="172" fontId="2" fillId="0" borderId="1" xfId="0" applyNumberFormat="1" applyFont="1" applyBorder="1" applyAlignment="1">
      <alignment horizontal="right" vertical="top"/>
    </xf>
    <xf numFmtId="165" fontId="14" fillId="0" borderId="1" xfId="0" applyNumberFormat="1" applyFont="1" applyBorder="1"/>
    <xf numFmtId="9" fontId="3" fillId="0" borderId="1" xfId="0" applyNumberFormat="1" applyFont="1" applyBorder="1" applyAlignment="1">
      <alignment horizontal="right" vertical="center"/>
    </xf>
    <xf numFmtId="166" fontId="2" fillId="7" borderId="1" xfId="0" applyNumberFormat="1" applyFont="1" applyFill="1" applyBorder="1" applyAlignment="1">
      <alignment horizontal="center"/>
    </xf>
    <xf numFmtId="175" fontId="2" fillId="0" borderId="1" xfId="0" applyNumberFormat="1" applyFont="1" applyBorder="1"/>
    <xf numFmtId="8" fontId="2" fillId="0" borderId="1" xfId="0" applyNumberFormat="1" applyFont="1" applyBorder="1"/>
    <xf numFmtId="0" fontId="9" fillId="0" borderId="1" xfId="0" applyFont="1" applyBorder="1"/>
    <xf numFmtId="164" fontId="3" fillId="0" borderId="1" xfId="0" applyNumberFormat="1" applyFont="1" applyBorder="1" applyAlignment="1">
      <alignment horizontal="right" vertical="top"/>
    </xf>
    <xf numFmtId="180" fontId="2" fillId="0" borderId="1" xfId="0" applyNumberFormat="1" applyFont="1" applyBorder="1" applyAlignment="1">
      <alignment horizontal="center"/>
    </xf>
    <xf numFmtId="181" fontId="13" fillId="0" borderId="1" xfId="0" applyNumberFormat="1" applyFont="1" applyBorder="1" applyAlignment="1">
      <alignment horizontal="right"/>
    </xf>
    <xf numFmtId="164" fontId="2" fillId="0" borderId="1" xfId="0" applyNumberFormat="1" applyFont="1" applyBorder="1" applyAlignment="1">
      <alignment vertical="top"/>
    </xf>
    <xf numFmtId="179" fontId="13" fillId="0" borderId="1" xfId="0" applyNumberFormat="1" applyFont="1" applyBorder="1"/>
    <xf numFmtId="181" fontId="2" fillId="0" borderId="1" xfId="0" applyNumberFormat="1" applyFont="1" applyBorder="1" applyAlignment="1">
      <alignment horizontal="center"/>
    </xf>
    <xf numFmtId="0" fontId="19" fillId="0" borderId="1" xfId="0" applyFont="1" applyBorder="1" applyAlignment="1">
      <alignment horizontal="left" vertical="center"/>
    </xf>
    <xf numFmtId="0" fontId="13" fillId="0" borderId="1" xfId="0" applyFont="1" applyBorder="1" applyAlignment="1">
      <alignment horizontal="left" vertical="center" wrapText="1"/>
    </xf>
    <xf numFmtId="182" fontId="2" fillId="0" borderId="1" xfId="0" applyNumberFormat="1" applyFont="1" applyBorder="1" applyAlignment="1">
      <alignment horizontal="center"/>
    </xf>
    <xf numFmtId="9" fontId="13" fillId="0" borderId="1" xfId="0" applyNumberFormat="1" applyFont="1" applyBorder="1" applyAlignment="1">
      <alignment horizontal="center"/>
    </xf>
    <xf numFmtId="170" fontId="13" fillId="0" borderId="1" xfId="0" applyNumberFormat="1" applyFont="1" applyBorder="1" applyAlignment="1">
      <alignment horizontal="right"/>
    </xf>
    <xf numFmtId="0" fontId="13" fillId="0" borderId="1" xfId="0" applyFont="1" applyBorder="1"/>
    <xf numFmtId="180" fontId="13" fillId="0" borderId="1" xfId="0" applyNumberFormat="1" applyFont="1" applyBorder="1" applyAlignment="1">
      <alignment horizontal="right"/>
    </xf>
    <xf numFmtId="0" fontId="22" fillId="0" borderId="0" xfId="0" applyFont="1" applyAlignment="1">
      <alignment horizontal="left" vertical="top"/>
    </xf>
    <xf numFmtId="10" fontId="2" fillId="0" borderId="1" xfId="0" applyNumberFormat="1" applyFont="1" applyBorder="1" applyAlignment="1">
      <alignment vertical="top"/>
    </xf>
    <xf numFmtId="165" fontId="3" fillId="0" borderId="1" xfId="0" applyNumberFormat="1" applyFont="1" applyBorder="1"/>
    <xf numFmtId="9" fontId="3" fillId="0" borderId="1" xfId="0" applyNumberFormat="1" applyFont="1" applyBorder="1" applyAlignment="1">
      <alignment horizontal="center" vertical="center" wrapText="1"/>
    </xf>
    <xf numFmtId="0" fontId="18" fillId="0" borderId="1" xfId="0" applyFont="1" applyBorder="1" applyAlignment="1">
      <alignment vertical="center"/>
    </xf>
    <xf numFmtId="0" fontId="3" fillId="0" borderId="1" xfId="0" applyFont="1" applyBorder="1" applyAlignment="1">
      <alignment horizontal="left" vertical="center" wrapText="1"/>
    </xf>
    <xf numFmtId="173" fontId="2" fillId="0" borderId="1" xfId="0" applyNumberFormat="1" applyFont="1" applyBorder="1" applyAlignment="1">
      <alignment horizontal="center" vertical="center" wrapText="1"/>
    </xf>
    <xf numFmtId="166" fontId="3" fillId="0" borderId="1" xfId="0" applyNumberFormat="1" applyFont="1" applyBorder="1" applyAlignment="1">
      <alignment horizontal="right" vertical="center" wrapText="1"/>
    </xf>
    <xf numFmtId="165" fontId="3" fillId="0" borderId="1" xfId="0" applyNumberFormat="1" applyFont="1" applyBorder="1" applyAlignment="1">
      <alignment horizontal="center" vertical="center" wrapText="1"/>
    </xf>
    <xf numFmtId="166" fontId="3" fillId="0" borderId="1" xfId="0" applyNumberFormat="1" applyFont="1" applyBorder="1" applyAlignment="1">
      <alignment horizontal="left" vertical="center"/>
    </xf>
    <xf numFmtId="173" fontId="3" fillId="0" borderId="1" xfId="0" applyNumberFormat="1" applyFont="1" applyBorder="1" applyAlignment="1">
      <alignment horizontal="left" vertical="center"/>
    </xf>
    <xf numFmtId="10" fontId="3" fillId="0" borderId="1" xfId="0" applyNumberFormat="1" applyFont="1" applyBorder="1" applyAlignment="1">
      <alignment horizontal="center" vertical="center"/>
    </xf>
    <xf numFmtId="171" fontId="3" fillId="0" borderId="1" xfId="0" applyNumberFormat="1" applyFont="1" applyBorder="1" applyAlignment="1">
      <alignment horizontal="right" vertical="center"/>
    </xf>
    <xf numFmtId="171" fontId="3" fillId="0" borderId="1" xfId="0" applyNumberFormat="1" applyFont="1" applyBorder="1" applyAlignment="1">
      <alignment horizontal="left" vertical="top"/>
    </xf>
    <xf numFmtId="164" fontId="5" fillId="0" borderId="1" xfId="0" applyNumberFormat="1" applyFont="1" applyBorder="1"/>
    <xf numFmtId="164" fontId="9" fillId="0" borderId="1" xfId="0" applyNumberFormat="1" applyFont="1" applyBorder="1"/>
    <xf numFmtId="0" fontId="5" fillId="6" borderId="1" xfId="0" applyFont="1" applyFill="1" applyBorder="1" applyAlignment="1">
      <alignment vertical="center"/>
    </xf>
    <xf numFmtId="0" fontId="4" fillId="0" borderId="0" xfId="0" applyFont="1" applyAlignment="1">
      <alignment horizontal="center"/>
    </xf>
    <xf numFmtId="164" fontId="4" fillId="0" borderId="1" xfId="0" applyNumberFormat="1" applyFont="1" applyBorder="1"/>
    <xf numFmtId="165" fontId="4" fillId="0" borderId="1" xfId="0" applyNumberFormat="1" applyFont="1" applyBorder="1"/>
    <xf numFmtId="165" fontId="5" fillId="0" borderId="1" xfId="0" applyNumberFormat="1" applyFont="1" applyBorder="1"/>
    <xf numFmtId="165" fontId="9" fillId="0" borderId="1" xfId="0" applyNumberFormat="1" applyFont="1" applyBorder="1"/>
    <xf numFmtId="0" fontId="7" fillId="0" borderId="0" xfId="0" applyFont="1" applyAlignment="1">
      <alignment horizontal="center"/>
    </xf>
    <xf numFmtId="0" fontId="2" fillId="0" borderId="0" xfId="0" applyFont="1" applyAlignment="1">
      <alignment horizontal="left"/>
    </xf>
    <xf numFmtId="165" fontId="7" fillId="0" borderId="1" xfId="0" applyNumberFormat="1" applyFont="1" applyBorder="1"/>
    <xf numFmtId="0" fontId="2" fillId="0" borderId="1" xfId="0" applyFont="1" applyBorder="1" applyAlignment="1">
      <alignment vertical="center"/>
    </xf>
    <xf numFmtId="0" fontId="2" fillId="7" borderId="1" xfId="0" applyFont="1" applyFill="1" applyBorder="1" applyAlignment="1">
      <alignment horizontal="left" wrapText="1"/>
    </xf>
    <xf numFmtId="164" fontId="4" fillId="7" borderId="1" xfId="0" applyNumberFormat="1" applyFont="1" applyFill="1" applyBorder="1"/>
    <xf numFmtId="168" fontId="2" fillId="0" borderId="1" xfId="0" applyNumberFormat="1" applyFont="1" applyBorder="1" applyAlignment="1">
      <alignment horizontal="center"/>
    </xf>
    <xf numFmtId="164" fontId="7" fillId="0" borderId="1" xfId="0" applyNumberFormat="1" applyFont="1" applyBorder="1"/>
    <xf numFmtId="9" fontId="2" fillId="0" borderId="1" xfId="0" applyNumberFormat="1" applyFont="1" applyBorder="1" applyAlignment="1">
      <alignment horizontal="center" vertical="center" wrapText="1"/>
    </xf>
    <xf numFmtId="166" fontId="2" fillId="0" borderId="1" xfId="0" applyNumberFormat="1" applyFont="1" applyBorder="1" applyAlignment="1">
      <alignment horizontal="center"/>
    </xf>
    <xf numFmtId="165" fontId="3" fillId="0" borderId="1" xfId="0" applyNumberFormat="1" applyFont="1" applyBorder="1" applyAlignment="1">
      <alignment horizontal="left" vertical="top"/>
    </xf>
    <xf numFmtId="165" fontId="3" fillId="0" borderId="1" xfId="0" applyNumberFormat="1" applyFont="1" applyBorder="1" applyAlignment="1">
      <alignment horizontal="right" vertical="top"/>
    </xf>
    <xf numFmtId="9" fontId="2" fillId="0" borderId="1" xfId="0" applyNumberFormat="1" applyFont="1" applyBorder="1" applyAlignment="1">
      <alignment horizontal="center" wrapText="1"/>
    </xf>
    <xf numFmtId="178" fontId="2" fillId="0" borderId="1" xfId="0" applyNumberFormat="1" applyFont="1" applyBorder="1" applyAlignment="1">
      <alignment horizontal="right" vertical="center"/>
    </xf>
    <xf numFmtId="178" fontId="2" fillId="0" borderId="1" xfId="0" applyNumberFormat="1" applyFont="1" applyBorder="1"/>
    <xf numFmtId="178" fontId="2" fillId="0" borderId="1" xfId="0" applyNumberFormat="1" applyFont="1" applyBorder="1" applyAlignment="1">
      <alignment horizontal="center" vertical="center"/>
    </xf>
    <xf numFmtId="0" fontId="14" fillId="0" borderId="1" xfId="0" applyFont="1" applyBorder="1" applyAlignment="1">
      <alignment wrapText="1"/>
    </xf>
    <xf numFmtId="9" fontId="3" fillId="0" borderId="1" xfId="0" applyNumberFormat="1" applyFont="1" applyBorder="1" applyAlignment="1">
      <alignment horizontal="center"/>
    </xf>
    <xf numFmtId="166" fontId="2" fillId="0" borderId="1" xfId="0" applyNumberFormat="1" applyFont="1" applyBorder="1"/>
    <xf numFmtId="164" fontId="5" fillId="0" borderId="1" xfId="0" applyNumberFormat="1" applyFont="1" applyBorder="1" applyAlignment="1">
      <alignment vertical="top"/>
    </xf>
    <xf numFmtId="164" fontId="7" fillId="0" borderId="1" xfId="0" applyNumberFormat="1" applyFont="1" applyBorder="1" applyAlignment="1">
      <alignment vertical="top"/>
    </xf>
    <xf numFmtId="164" fontId="4" fillId="0" borderId="1" xfId="0" applyNumberFormat="1" applyFont="1" applyBorder="1" applyAlignment="1">
      <alignment vertical="top"/>
    </xf>
    <xf numFmtId="0" fontId="3" fillId="0" borderId="2" xfId="0" applyFont="1" applyBorder="1" applyAlignment="1">
      <alignment horizontal="left"/>
    </xf>
    <xf numFmtId="0" fontId="3" fillId="0" borderId="2" xfId="0" applyFont="1" applyBorder="1" applyAlignment="1">
      <alignment horizontal="left" vertical="top"/>
    </xf>
    <xf numFmtId="170" fontId="2" fillId="0" borderId="2" xfId="0" applyNumberFormat="1" applyFont="1" applyBorder="1" applyAlignment="1">
      <alignment horizontal="center" vertical="center"/>
    </xf>
    <xf numFmtId="0" fontId="3" fillId="0" borderId="2" xfId="0" applyFont="1" applyBorder="1" applyAlignment="1">
      <alignment horizontal="center" vertical="top"/>
    </xf>
    <xf numFmtId="9" fontId="3" fillId="0" borderId="2" xfId="0" applyNumberFormat="1" applyFont="1" applyBorder="1" applyAlignment="1">
      <alignment horizontal="center" vertical="center"/>
    </xf>
    <xf numFmtId="170" fontId="2" fillId="0" borderId="2" xfId="0" applyNumberFormat="1" applyFont="1" applyBorder="1" applyAlignment="1">
      <alignment horizontal="right" vertical="center"/>
    </xf>
    <xf numFmtId="0" fontId="3" fillId="0" borderId="2" xfId="0" applyFont="1" applyBorder="1" applyAlignment="1">
      <alignment horizontal="center" vertical="center"/>
    </xf>
    <xf numFmtId="170" fontId="2" fillId="0" borderId="2" xfId="0" applyNumberFormat="1" applyFont="1" applyBorder="1" applyAlignment="1">
      <alignment horizontal="left" vertical="top"/>
    </xf>
    <xf numFmtId="166" fontId="3" fillId="0" borderId="2" xfId="0" applyNumberFormat="1" applyFont="1" applyBorder="1" applyAlignment="1">
      <alignment horizontal="left" vertical="top"/>
    </xf>
    <xf numFmtId="0" fontId="3" fillId="0" borderId="2" xfId="0" applyFont="1" applyBorder="1" applyAlignment="1">
      <alignment vertical="top"/>
    </xf>
    <xf numFmtId="0" fontId="5" fillId="0" borderId="7" xfId="0" applyFont="1" applyBorder="1" applyAlignment="1">
      <alignment horizontal="left" vertical="top"/>
    </xf>
    <xf numFmtId="0" fontId="23" fillId="0" borderId="0" xfId="0" applyFont="1"/>
    <xf numFmtId="0" fontId="3" fillId="0" borderId="4" xfId="0" applyFont="1" applyBorder="1" applyAlignment="1">
      <alignment horizontal="left" vertical="top"/>
    </xf>
    <xf numFmtId="0" fontId="3" fillId="0" borderId="5" xfId="0" applyFont="1" applyBorder="1" applyAlignment="1">
      <alignment horizontal="left"/>
    </xf>
    <xf numFmtId="0" fontId="3" fillId="0" borderId="5" xfId="0" applyFont="1" applyBorder="1" applyAlignment="1">
      <alignment horizontal="left" vertical="top"/>
    </xf>
    <xf numFmtId="170" fontId="2" fillId="0" borderId="5" xfId="0" applyNumberFormat="1" applyFont="1" applyBorder="1" applyAlignment="1">
      <alignment horizontal="center" vertical="center"/>
    </xf>
    <xf numFmtId="0" fontId="3" fillId="0" borderId="5" xfId="0" applyFont="1" applyBorder="1" applyAlignment="1">
      <alignment horizontal="center" vertical="top"/>
    </xf>
    <xf numFmtId="9" fontId="3" fillId="0" borderId="5" xfId="0" applyNumberFormat="1" applyFont="1" applyBorder="1" applyAlignment="1">
      <alignment horizontal="center" vertical="center"/>
    </xf>
    <xf numFmtId="170" fontId="2" fillId="0" borderId="5" xfId="0" applyNumberFormat="1" applyFont="1" applyBorder="1" applyAlignment="1">
      <alignment horizontal="right" vertical="center"/>
    </xf>
    <xf numFmtId="0" fontId="3" fillId="0" borderId="5" xfId="0" applyFont="1" applyBorder="1" applyAlignment="1">
      <alignment horizontal="center" vertical="center"/>
    </xf>
    <xf numFmtId="170" fontId="2" fillId="0" borderId="5" xfId="0" applyNumberFormat="1" applyFont="1" applyBorder="1" applyAlignment="1">
      <alignment horizontal="left" vertical="top"/>
    </xf>
    <xf numFmtId="166" fontId="3" fillId="0" borderId="5" xfId="0" applyNumberFormat="1" applyFont="1" applyBorder="1" applyAlignment="1">
      <alignment horizontal="left" vertical="top"/>
    </xf>
    <xf numFmtId="0" fontId="3" fillId="0" borderId="5" xfId="0" applyFont="1" applyBorder="1" applyAlignment="1">
      <alignment vertical="top"/>
    </xf>
    <xf numFmtId="0" fontId="5" fillId="0" borderId="0" xfId="0" applyFont="1" applyAlignment="1">
      <alignment horizontal="left" vertical="top"/>
    </xf>
    <xf numFmtId="0" fontId="5" fillId="0" borderId="0" xfId="0" applyFont="1" applyAlignment="1">
      <alignment vertical="top"/>
    </xf>
    <xf numFmtId="0" fontId="5" fillId="0" borderId="1" xfId="0" applyFont="1" applyBorder="1" applyAlignment="1">
      <alignment vertical="top"/>
    </xf>
    <xf numFmtId="0" fontId="4" fillId="0" borderId="0" xfId="0" applyFont="1" applyAlignment="1">
      <alignment horizontal="left"/>
    </xf>
    <xf numFmtId="0" fontId="18" fillId="0" borderId="1" xfId="0" applyFont="1" applyBorder="1" applyAlignment="1">
      <alignment horizontal="left"/>
    </xf>
    <xf numFmtId="0" fontId="21" fillId="0" borderId="0" xfId="0" applyFont="1"/>
    <xf numFmtId="0" fontId="4" fillId="7" borderId="0" xfId="0" applyFont="1" applyFill="1"/>
    <xf numFmtId="165" fontId="2" fillId="0" borderId="1" xfId="0" applyNumberFormat="1" applyFont="1" applyBorder="1" applyAlignment="1">
      <alignment horizontal="left" vertical="top"/>
    </xf>
    <xf numFmtId="0" fontId="19" fillId="7" borderId="1" xfId="0" applyFont="1" applyFill="1" applyBorder="1"/>
    <xf numFmtId="0" fontId="21" fillId="7" borderId="1" xfId="0" applyFont="1" applyFill="1" applyBorder="1"/>
    <xf numFmtId="182" fontId="2" fillId="7" borderId="1" xfId="0" applyNumberFormat="1" applyFont="1" applyFill="1" applyBorder="1" applyAlignment="1">
      <alignment horizontal="center"/>
    </xf>
    <xf numFmtId="164" fontId="14" fillId="7" borderId="1" xfId="0" applyNumberFormat="1" applyFont="1" applyFill="1" applyBorder="1"/>
    <xf numFmtId="0" fontId="4" fillId="7" borderId="0" xfId="0" applyFont="1" applyFill="1" applyAlignment="1">
      <alignment vertical="center"/>
    </xf>
    <xf numFmtId="166" fontId="13" fillId="0" borderId="1" xfId="0" applyNumberFormat="1" applyFont="1" applyBorder="1"/>
    <xf numFmtId="0" fontId="2" fillId="7" borderId="8" xfId="0" applyFont="1" applyFill="1" applyBorder="1" applyAlignment="1">
      <alignment horizontal="left"/>
    </xf>
    <xf numFmtId="0" fontId="2" fillId="7" borderId="8" xfId="0" applyFont="1" applyFill="1" applyBorder="1"/>
    <xf numFmtId="0" fontId="2" fillId="0" borderId="8" xfId="0" applyFont="1" applyBorder="1"/>
    <xf numFmtId="0" fontId="2" fillId="0" borderId="8" xfId="0" applyFont="1" applyBorder="1" applyAlignment="1">
      <alignment vertical="top"/>
    </xf>
    <xf numFmtId="0" fontId="2" fillId="7" borderId="8" xfId="0" applyFont="1" applyFill="1" applyBorder="1" applyAlignment="1">
      <alignment horizontal="center"/>
    </xf>
    <xf numFmtId="182" fontId="2" fillId="7" borderId="8" xfId="0" applyNumberFormat="1" applyFont="1" applyFill="1" applyBorder="1" applyAlignment="1">
      <alignment horizontal="center"/>
    </xf>
    <xf numFmtId="0" fontId="2" fillId="0" borderId="8" xfId="0" applyFont="1" applyBorder="1" applyAlignment="1">
      <alignment horizontal="center" vertical="top"/>
    </xf>
    <xf numFmtId="9" fontId="2" fillId="0" borderId="8" xfId="0" applyNumberFormat="1" applyFont="1" applyBorder="1" applyAlignment="1">
      <alignment horizontal="center" wrapText="1"/>
    </xf>
    <xf numFmtId="170" fontId="2" fillId="0" borderId="8" xfId="0" applyNumberFormat="1" applyFont="1" applyBorder="1" applyAlignment="1">
      <alignment horizontal="right"/>
    </xf>
    <xf numFmtId="165" fontId="2" fillId="0" borderId="8" xfId="0" applyNumberFormat="1" applyFont="1" applyBorder="1" applyAlignment="1">
      <alignment horizontal="center"/>
    </xf>
    <xf numFmtId="0" fontId="2" fillId="0" borderId="8" xfId="0" applyFont="1" applyBorder="1" applyAlignment="1">
      <alignment horizontal="center"/>
    </xf>
    <xf numFmtId="164" fontId="2" fillId="0" borderId="8" xfId="0" applyNumberFormat="1" applyFont="1" applyBorder="1" applyAlignment="1">
      <alignment horizontal="right"/>
    </xf>
    <xf numFmtId="166" fontId="2" fillId="0" borderId="8" xfId="0" applyNumberFormat="1" applyFont="1" applyBorder="1" applyAlignment="1">
      <alignment vertical="top"/>
    </xf>
    <xf numFmtId="170" fontId="2" fillId="0" borderId="8" xfId="0" applyNumberFormat="1" applyFont="1" applyBorder="1" applyAlignment="1">
      <alignment vertical="top"/>
    </xf>
    <xf numFmtId="166" fontId="13" fillId="0" borderId="8" xfId="0" applyNumberFormat="1" applyFont="1" applyBorder="1"/>
    <xf numFmtId="0" fontId="14" fillId="7" borderId="8" xfId="0" applyFont="1" applyFill="1" applyBorder="1"/>
    <xf numFmtId="0" fontId="2" fillId="7" borderId="4" xfId="0" applyFont="1" applyFill="1" applyBorder="1" applyAlignment="1">
      <alignment horizontal="left"/>
    </xf>
    <xf numFmtId="0" fontId="2" fillId="7" borderId="4" xfId="0" applyFont="1" applyFill="1" applyBorder="1"/>
    <xf numFmtId="0" fontId="2" fillId="0" borderId="4" xfId="0" applyFont="1" applyBorder="1"/>
    <xf numFmtId="0" fontId="2" fillId="0" borderId="4" xfId="0" applyFont="1" applyBorder="1" applyAlignment="1">
      <alignment vertical="top"/>
    </xf>
    <xf numFmtId="0" fontId="2" fillId="7" borderId="4" xfId="0" applyFont="1" applyFill="1" applyBorder="1" applyAlignment="1">
      <alignment horizontal="center"/>
    </xf>
    <xf numFmtId="182" fontId="2" fillId="7" borderId="4" xfId="0" applyNumberFormat="1" applyFont="1" applyFill="1" applyBorder="1" applyAlignment="1">
      <alignment horizontal="center"/>
    </xf>
    <xf numFmtId="0" fontId="2" fillId="0" borderId="4" xfId="0" applyFont="1" applyBorder="1" applyAlignment="1">
      <alignment horizontal="center" vertical="top"/>
    </xf>
    <xf numFmtId="9" fontId="2" fillId="0" borderId="4" xfId="0" applyNumberFormat="1" applyFont="1" applyBorder="1" applyAlignment="1">
      <alignment horizontal="center" wrapText="1"/>
    </xf>
    <xf numFmtId="170" fontId="2" fillId="0" borderId="4" xfId="0" applyNumberFormat="1" applyFont="1" applyBorder="1" applyAlignment="1">
      <alignment horizontal="right"/>
    </xf>
    <xf numFmtId="165" fontId="2" fillId="0" borderId="4" xfId="0" applyNumberFormat="1" applyFont="1" applyBorder="1" applyAlignment="1">
      <alignment horizontal="center"/>
    </xf>
    <xf numFmtId="0" fontId="2" fillId="0" borderId="4" xfId="0" applyFont="1" applyBorder="1" applyAlignment="1">
      <alignment horizontal="center"/>
    </xf>
    <xf numFmtId="164" fontId="2" fillId="0" borderId="4" xfId="0" applyNumberFormat="1" applyFont="1" applyBorder="1" applyAlignment="1">
      <alignment horizontal="right"/>
    </xf>
    <xf numFmtId="166" fontId="2" fillId="0" borderId="4" xfId="0" applyNumberFormat="1" applyFont="1" applyBorder="1" applyAlignment="1">
      <alignment vertical="top"/>
    </xf>
    <xf numFmtId="170" fontId="2" fillId="0" borderId="4" xfId="0" applyNumberFormat="1" applyFont="1" applyBorder="1" applyAlignment="1">
      <alignment vertical="top"/>
    </xf>
    <xf numFmtId="166" fontId="13" fillId="0" borderId="4" xfId="0" applyNumberFormat="1" applyFont="1" applyBorder="1"/>
    <xf numFmtId="0" fontId="14" fillId="7" borderId="4" xfId="0" applyFont="1" applyFill="1" applyBorder="1"/>
    <xf numFmtId="0" fontId="14" fillId="7" borderId="0" xfId="0" applyFont="1" applyFill="1"/>
    <xf numFmtId="165" fontId="14" fillId="0" borderId="0" xfId="0" applyNumberFormat="1" applyFont="1"/>
    <xf numFmtId="0" fontId="7" fillId="0" borderId="0" xfId="0" applyFont="1"/>
    <xf numFmtId="9" fontId="2" fillId="0" borderId="1" xfId="0" applyNumberFormat="1" applyFont="1" applyBorder="1"/>
    <xf numFmtId="175" fontId="2" fillId="0" borderId="1" xfId="0" applyNumberFormat="1" applyFont="1" applyBorder="1" applyAlignment="1">
      <alignment horizontal="center" vertical="center"/>
    </xf>
    <xf numFmtId="175" fontId="3" fillId="0" borderId="1" xfId="0" applyNumberFormat="1" applyFont="1" applyBorder="1"/>
    <xf numFmtId="175" fontId="3" fillId="0" borderId="1" xfId="0" applyNumberFormat="1" applyFont="1" applyBorder="1" applyAlignment="1">
      <alignment horizontal="right"/>
    </xf>
    <xf numFmtId="166" fontId="2" fillId="0" borderId="1" xfId="0" applyNumberFormat="1" applyFont="1" applyBorder="1" applyAlignment="1">
      <alignment horizontal="right" vertical="center"/>
    </xf>
    <xf numFmtId="0" fontId="4" fillId="0" borderId="1" xfId="0" applyFont="1" applyBorder="1" applyAlignment="1">
      <alignment vertical="top"/>
    </xf>
    <xf numFmtId="0" fontId="2" fillId="0" borderId="0" xfId="0" applyFont="1" applyAlignment="1">
      <alignment vertical="top"/>
    </xf>
    <xf numFmtId="0" fontId="7" fillId="7" borderId="0" xfId="0" applyFont="1" applyFill="1"/>
    <xf numFmtId="164" fontId="4" fillId="0" borderId="0" xfId="0" applyNumberFormat="1" applyFont="1"/>
    <xf numFmtId="164" fontId="22" fillId="0" borderId="0" xfId="0" applyNumberFormat="1" applyFont="1"/>
    <xf numFmtId="0" fontId="4" fillId="6" borderId="0" xfId="0" applyFont="1" applyFill="1" applyAlignment="1">
      <alignment vertical="center"/>
    </xf>
    <xf numFmtId="0" fontId="22" fillId="0" borderId="0" xfId="0" applyFont="1" applyAlignment="1">
      <alignment horizontal="center"/>
    </xf>
    <xf numFmtId="165" fontId="4" fillId="0" borderId="0" xfId="0" applyNumberFormat="1" applyFont="1"/>
    <xf numFmtId="165" fontId="22" fillId="0" borderId="0" xfId="0" applyNumberFormat="1" applyFont="1"/>
    <xf numFmtId="165" fontId="7" fillId="0" borderId="0" xfId="0" applyNumberFormat="1" applyFont="1"/>
    <xf numFmtId="164" fontId="4" fillId="7" borderId="0" xfId="0" applyNumberFormat="1" applyFont="1" applyFill="1"/>
    <xf numFmtId="0" fontId="3" fillId="7" borderId="1" xfId="0" applyFont="1" applyFill="1" applyBorder="1" applyAlignment="1">
      <alignment horizontal="left" vertical="center"/>
    </xf>
    <xf numFmtId="0" fontId="11" fillId="0" borderId="1" xfId="0" applyFont="1" applyBorder="1" applyAlignment="1">
      <alignment horizontal="left" vertical="center"/>
    </xf>
    <xf numFmtId="168" fontId="13" fillId="0" borderId="1" xfId="0" applyNumberFormat="1" applyFont="1" applyBorder="1" applyAlignment="1">
      <alignment horizontal="center" vertical="center"/>
    </xf>
    <xf numFmtId="9" fontId="11" fillId="0" borderId="1" xfId="0" applyNumberFormat="1" applyFont="1" applyBorder="1" applyAlignment="1">
      <alignment horizontal="center" vertical="center" wrapText="1"/>
    </xf>
    <xf numFmtId="166" fontId="11" fillId="0" borderId="1" xfId="0" applyNumberFormat="1" applyFont="1" applyBorder="1" applyAlignment="1">
      <alignment horizontal="right" vertical="center" wrapText="1"/>
    </xf>
    <xf numFmtId="166" fontId="11" fillId="0" borderId="1" xfId="0" applyNumberFormat="1" applyFont="1" applyBorder="1" applyAlignment="1">
      <alignment horizontal="left" vertical="center" wrapText="1"/>
    </xf>
    <xf numFmtId="0" fontId="4" fillId="7" borderId="1" xfId="0" applyFont="1" applyFill="1" applyBorder="1"/>
    <xf numFmtId="0" fontId="5" fillId="7" borderId="1" xfId="0" applyFont="1" applyFill="1" applyBorder="1"/>
    <xf numFmtId="0" fontId="5" fillId="7" borderId="1" xfId="0" applyFont="1" applyFill="1" applyBorder="1" applyAlignment="1">
      <alignment vertical="center"/>
    </xf>
    <xf numFmtId="0" fontId="2" fillId="0" borderId="1" xfId="0" applyFont="1" applyBorder="1" applyAlignment="1">
      <alignment horizontal="center" wrapText="1"/>
    </xf>
    <xf numFmtId="165" fontId="2" fillId="0" borderId="1" xfId="0" applyNumberFormat="1" applyFont="1" applyBorder="1" applyAlignment="1">
      <alignment horizontal="center" wrapText="1"/>
    </xf>
    <xf numFmtId="166" fontId="13" fillId="0" borderId="1" xfId="0" applyNumberFormat="1" applyFont="1" applyBorder="1" applyAlignment="1">
      <alignment horizontal="left" vertical="center"/>
    </xf>
    <xf numFmtId="0" fontId="25" fillId="0" borderId="1" xfId="0" applyFont="1" applyBorder="1" applyAlignment="1">
      <alignment horizontal="left" wrapText="1"/>
    </xf>
    <xf numFmtId="0" fontId="26" fillId="0" borderId="1" xfId="0" applyFont="1" applyBorder="1"/>
    <xf numFmtId="0" fontId="22" fillId="0" borderId="1" xfId="0" applyFont="1" applyBorder="1"/>
    <xf numFmtId="0" fontId="2" fillId="0" borderId="0" xfId="0" applyFont="1" applyAlignment="1">
      <alignment horizontal="left" wrapText="1"/>
    </xf>
    <xf numFmtId="0" fontId="22" fillId="0" borderId="0" xfId="0" applyFont="1"/>
    <xf numFmtId="0" fontId="26" fillId="0" borderId="0" xfId="0" applyFont="1"/>
    <xf numFmtId="183" fontId="3" fillId="0" borderId="1" xfId="0" applyNumberFormat="1" applyFont="1" applyBorder="1" applyAlignment="1">
      <alignment horizontal="right" vertical="center"/>
    </xf>
    <xf numFmtId="183" fontId="3" fillId="0" borderId="1" xfId="0" applyNumberFormat="1" applyFont="1" applyBorder="1" applyAlignment="1">
      <alignment horizontal="left" vertical="top"/>
    </xf>
    <xf numFmtId="166" fontId="3" fillId="0" borderId="5" xfId="0" applyNumberFormat="1" applyFont="1" applyBorder="1" applyAlignment="1">
      <alignment horizontal="center" vertical="center"/>
    </xf>
    <xf numFmtId="0" fontId="4" fillId="0" borderId="6" xfId="0" applyFont="1" applyBorder="1" applyAlignment="1">
      <alignment horizontal="left" vertical="top"/>
    </xf>
    <xf numFmtId="0" fontId="3" fillId="0" borderId="5" xfId="0" applyFont="1" applyBorder="1" applyAlignment="1">
      <alignment horizontal="left" vertical="center"/>
    </xf>
    <xf numFmtId="167" fontId="2" fillId="0" borderId="5" xfId="0" applyNumberFormat="1" applyFont="1" applyBorder="1" applyAlignment="1">
      <alignment horizontal="center" vertical="center"/>
    </xf>
    <xf numFmtId="167" fontId="2" fillId="0" borderId="5" xfId="0" applyNumberFormat="1" applyFont="1" applyBorder="1" applyAlignment="1">
      <alignment horizontal="right" vertical="center"/>
    </xf>
    <xf numFmtId="167" fontId="2" fillId="0" borderId="5" xfId="0" applyNumberFormat="1" applyFont="1" applyBorder="1" applyAlignment="1">
      <alignment horizontal="left" vertical="top"/>
    </xf>
    <xf numFmtId="167" fontId="3" fillId="0" borderId="2" xfId="0" applyNumberFormat="1" applyFont="1" applyBorder="1" applyAlignment="1">
      <alignment horizontal="left" vertical="top"/>
    </xf>
    <xf numFmtId="164" fontId="4" fillId="0" borderId="0" xfId="0" applyNumberFormat="1" applyFont="1" applyAlignment="1">
      <alignment horizontal="center"/>
    </xf>
    <xf numFmtId="164" fontId="2" fillId="0" borderId="5" xfId="0" applyNumberFormat="1" applyFont="1" applyBorder="1" applyAlignment="1">
      <alignment horizontal="center" vertical="center"/>
    </xf>
    <xf numFmtId="0" fontId="27" fillId="0" borderId="5" xfId="0" applyFont="1" applyBorder="1" applyAlignment="1">
      <alignment horizontal="left" vertical="center"/>
    </xf>
    <xf numFmtId="0" fontId="8" fillId="0" borderId="0" xfId="0" applyFont="1" applyAlignment="1">
      <alignment horizontal="center"/>
    </xf>
    <xf numFmtId="167" fontId="2" fillId="0" borderId="1" xfId="0" applyNumberFormat="1" applyFont="1" applyBorder="1" applyAlignment="1">
      <alignment horizontal="left" vertical="top"/>
    </xf>
    <xf numFmtId="164" fontId="7" fillId="0" borderId="0" xfId="0" applyNumberFormat="1" applyFont="1"/>
    <xf numFmtId="0" fontId="2" fillId="0" borderId="0" xfId="0" applyFont="1"/>
    <xf numFmtId="0" fontId="28" fillId="0" borderId="0" xfId="0" applyFont="1"/>
    <xf numFmtId="0" fontId="28" fillId="0" borderId="0" xfId="0" applyFont="1" applyAlignment="1">
      <alignment horizontal="left"/>
    </xf>
    <xf numFmtId="0" fontId="29" fillId="7" borderId="0" xfId="0" applyFont="1" applyFill="1"/>
    <xf numFmtId="0" fontId="12" fillId="0" borderId="0" xfId="0" applyFont="1"/>
    <xf numFmtId="0" fontId="30" fillId="0" borderId="0" xfId="0" applyFont="1"/>
    <xf numFmtId="0" fontId="12" fillId="7" borderId="0" xfId="0" applyFont="1" applyFill="1"/>
    <xf numFmtId="0" fontId="29" fillId="0" borderId="0" xfId="0" applyFont="1"/>
    <xf numFmtId="0" fontId="3" fillId="0" borderId="0" xfId="0" applyFont="1"/>
    <xf numFmtId="0" fontId="7" fillId="7" borderId="1" xfId="0" applyFont="1" applyFill="1" applyBorder="1"/>
    <xf numFmtId="0" fontId="3" fillId="0" borderId="1" xfId="0" applyFont="1" applyBorder="1" applyAlignment="1">
      <alignment vertical="center" wrapText="1"/>
    </xf>
    <xf numFmtId="0" fontId="5" fillId="0" borderId="0" xfId="0" applyFont="1"/>
    <xf numFmtId="0" fontId="13" fillId="0" borderId="0" xfId="0" applyFont="1"/>
    <xf numFmtId="0" fontId="31" fillId="0" borderId="0" xfId="0" applyFont="1" applyAlignment="1">
      <alignment wrapText="1"/>
    </xf>
    <xf numFmtId="0" fontId="32" fillId="0" borderId="0" xfId="0" applyFont="1" applyAlignment="1">
      <alignment wrapText="1"/>
    </xf>
    <xf numFmtId="0" fontId="3" fillId="0" borderId="0" xfId="0" applyFont="1" applyAlignment="1">
      <alignment horizontal="left" vertical="center" wrapText="1"/>
    </xf>
    <xf numFmtId="0" fontId="14" fillId="0" borderId="0" xfId="0" applyFont="1" applyAlignment="1">
      <alignment horizontal="center" wrapText="1"/>
    </xf>
    <xf numFmtId="0" fontId="14" fillId="7" borderId="0" xfId="0" applyFont="1" applyFill="1" applyAlignment="1">
      <alignment horizontal="center" wrapText="1"/>
    </xf>
    <xf numFmtId="171" fontId="3" fillId="0" borderId="1" xfId="0" applyNumberFormat="1" applyFont="1" applyBorder="1" applyAlignment="1">
      <alignment horizontal="center"/>
    </xf>
    <xf numFmtId="10" fontId="2" fillId="0" borderId="1" xfId="0" applyNumberFormat="1" applyFont="1" applyBorder="1" applyAlignment="1">
      <alignment horizontal="center"/>
    </xf>
    <xf numFmtId="171" fontId="2" fillId="0" borderId="1" xfId="0" applyNumberFormat="1" applyFont="1" applyBorder="1" applyAlignment="1">
      <alignment horizontal="right"/>
    </xf>
    <xf numFmtId="171" fontId="2" fillId="0" borderId="1" xfId="0" applyNumberFormat="1" applyFont="1" applyBorder="1"/>
    <xf numFmtId="167" fontId="2" fillId="0" borderId="1" xfId="0" applyNumberFormat="1" applyFont="1" applyBorder="1"/>
    <xf numFmtId="0" fontId="33" fillId="0" borderId="1" xfId="0" applyFont="1" applyBorder="1"/>
    <xf numFmtId="0" fontId="35" fillId="0" borderId="1" xfId="0" applyFont="1" applyBorder="1" applyAlignment="1">
      <alignment wrapText="1"/>
    </xf>
    <xf numFmtId="0" fontId="32" fillId="0" borderId="1" xfId="0" applyFont="1" applyBorder="1" applyAlignment="1">
      <alignment wrapText="1"/>
    </xf>
    <xf numFmtId="0" fontId="36" fillId="0" borderId="1" xfId="0" applyFont="1" applyBorder="1" applyAlignment="1">
      <alignment wrapText="1"/>
    </xf>
    <xf numFmtId="0" fontId="37" fillId="0" borderId="1" xfId="0" applyFont="1" applyBorder="1" applyAlignment="1">
      <alignment horizontal="left" vertical="top" wrapText="1"/>
    </xf>
    <xf numFmtId="184" fontId="37" fillId="0" borderId="1" xfId="0" applyNumberFormat="1" applyFont="1" applyBorder="1" applyAlignment="1">
      <alignment horizontal="left" vertical="top" wrapText="1"/>
    </xf>
    <xf numFmtId="184" fontId="39" fillId="0" borderId="1" xfId="0" applyNumberFormat="1" applyFont="1" applyBorder="1" applyAlignment="1">
      <alignment horizontal="left" vertical="top" wrapText="1"/>
    </xf>
    <xf numFmtId="0" fontId="28" fillId="0" borderId="1" xfId="0" applyFont="1" applyBorder="1"/>
    <xf numFmtId="0" fontId="28" fillId="0" borderId="1" xfId="0" applyFont="1" applyBorder="1" applyAlignment="1">
      <alignment horizontal="left"/>
    </xf>
    <xf numFmtId="0" fontId="29" fillId="7" borderId="1" xfId="0" applyFont="1" applyFill="1" applyBorder="1"/>
    <xf numFmtId="0" fontId="2" fillId="0" borderId="0" xfId="0" applyFont="1" applyAlignment="1">
      <alignment horizontal="left" vertical="center" wrapText="1"/>
    </xf>
    <xf numFmtId="0" fontId="2" fillId="7" borderId="0" xfId="0" applyFont="1" applyFill="1" applyAlignment="1">
      <alignment horizontal="center"/>
    </xf>
    <xf numFmtId="9" fontId="2" fillId="0" borderId="0" xfId="0" applyNumberFormat="1" applyFont="1" applyAlignment="1">
      <alignment horizontal="center" vertical="center"/>
    </xf>
    <xf numFmtId="0" fontId="3" fillId="7" borderId="0" xfId="0" applyFont="1" applyFill="1"/>
    <xf numFmtId="0" fontId="14" fillId="0" borderId="0" xfId="0" applyFont="1" applyAlignment="1">
      <alignment wrapText="1"/>
    </xf>
    <xf numFmtId="0" fontId="30" fillId="0" borderId="1" xfId="0" applyFont="1" applyBorder="1"/>
    <xf numFmtId="0" fontId="12" fillId="7" borderId="1" xfId="0" applyFont="1" applyFill="1" applyBorder="1"/>
    <xf numFmtId="0" fontId="14" fillId="7" borderId="0" xfId="0" applyFont="1" applyFill="1" applyAlignment="1">
      <alignment wrapText="1"/>
    </xf>
    <xf numFmtId="0" fontId="29" fillId="0" borderId="1" xfId="0" applyFont="1" applyBorder="1"/>
    <xf numFmtId="0" fontId="3" fillId="0" borderId="0" xfId="0" applyFont="1" applyAlignment="1">
      <alignment horizontal="left" vertical="top"/>
    </xf>
    <xf numFmtId="0" fontId="3" fillId="0" borderId="0" xfId="0" applyFont="1" applyAlignment="1">
      <alignment horizontal="left" vertical="center"/>
    </xf>
    <xf numFmtId="0" fontId="2" fillId="7" borderId="2" xfId="0" applyFont="1" applyFill="1" applyBorder="1" applyAlignment="1">
      <alignment horizontal="left"/>
    </xf>
    <xf numFmtId="166" fontId="2" fillId="6" borderId="1" xfId="0" applyNumberFormat="1" applyFont="1" applyFill="1" applyBorder="1" applyAlignment="1">
      <alignment horizontal="center" vertical="center"/>
    </xf>
    <xf numFmtId="173" fontId="3" fillId="0" borderId="1" xfId="0" applyNumberFormat="1" applyFont="1" applyBorder="1" applyAlignment="1">
      <alignment horizontal="center" vertical="center"/>
    </xf>
    <xf numFmtId="0" fontId="2" fillId="7" borderId="5" xfId="0" applyFont="1" applyFill="1" applyBorder="1" applyAlignment="1">
      <alignment horizontal="left"/>
    </xf>
    <xf numFmtId="0" fontId="2" fillId="7" borderId="0" xfId="0" applyFont="1" applyFill="1" applyAlignment="1">
      <alignment horizontal="left"/>
    </xf>
    <xf numFmtId="0" fontId="40" fillId="0" borderId="1" xfId="0" applyFont="1" applyBorder="1" applyAlignment="1">
      <alignment horizontal="left" vertical="center"/>
    </xf>
    <xf numFmtId="0" fontId="2" fillId="0" borderId="9" xfId="0" applyFont="1" applyBorder="1" applyAlignment="1">
      <alignment horizontal="left" vertical="top"/>
    </xf>
    <xf numFmtId="173" fontId="2" fillId="0" borderId="5" xfId="0" applyNumberFormat="1" applyFont="1" applyBorder="1" applyAlignment="1">
      <alignment horizontal="center" vertical="center"/>
    </xf>
    <xf numFmtId="173" fontId="3" fillId="0" borderId="5" xfId="0" applyNumberFormat="1" applyFont="1" applyBorder="1" applyAlignment="1">
      <alignment horizontal="right" vertical="center"/>
    </xf>
    <xf numFmtId="173" fontId="3" fillId="0" borderId="5" xfId="0" applyNumberFormat="1" applyFont="1" applyBorder="1" applyAlignment="1">
      <alignment horizontal="left" vertical="top"/>
    </xf>
    <xf numFmtId="173" fontId="3" fillId="0" borderId="2" xfId="0" applyNumberFormat="1" applyFont="1" applyBorder="1" applyAlignment="1">
      <alignment horizontal="left" vertical="top"/>
    </xf>
    <xf numFmtId="174" fontId="2" fillId="0" borderId="5" xfId="0" applyNumberFormat="1" applyFont="1" applyBorder="1" applyAlignment="1">
      <alignment horizontal="center" vertical="center"/>
    </xf>
    <xf numFmtId="0" fontId="3" fillId="0" borderId="5" xfId="0" applyFont="1" applyBorder="1" applyAlignment="1">
      <alignment horizontal="right" vertical="center"/>
    </xf>
    <xf numFmtId="9" fontId="3" fillId="0" borderId="5" xfId="0" applyNumberFormat="1" applyFont="1" applyBorder="1" applyAlignment="1">
      <alignment horizontal="right" vertical="center"/>
    </xf>
    <xf numFmtId="0" fontId="3" fillId="0" borderId="9" xfId="0" applyFont="1" applyBorder="1" applyAlignment="1">
      <alignment horizontal="left" vertical="top"/>
    </xf>
    <xf numFmtId="182" fontId="2" fillId="7" borderId="0" xfId="0" applyNumberFormat="1" applyFont="1" applyFill="1" applyAlignment="1">
      <alignment horizontal="center"/>
    </xf>
    <xf numFmtId="0" fontId="2" fillId="0" borderId="0" xfId="0" applyFont="1" applyAlignment="1">
      <alignment horizontal="center" vertical="top"/>
    </xf>
    <xf numFmtId="9" fontId="2" fillId="0" borderId="0" xfId="0" applyNumberFormat="1" applyFont="1" applyAlignment="1">
      <alignment horizontal="center" wrapText="1"/>
    </xf>
    <xf numFmtId="170" fontId="2" fillId="0" borderId="0" xfId="0" applyNumberFormat="1" applyFont="1" applyAlignment="1">
      <alignment horizontal="right"/>
    </xf>
    <xf numFmtId="165" fontId="2" fillId="0" borderId="0" xfId="0" applyNumberFormat="1" applyFont="1" applyAlignment="1">
      <alignment horizontal="center"/>
    </xf>
    <xf numFmtId="168" fontId="2" fillId="0" borderId="0" xfId="0" applyNumberFormat="1" applyFont="1" applyAlignment="1">
      <alignment horizontal="center"/>
    </xf>
    <xf numFmtId="0" fontId="2" fillId="0" borderId="0" xfId="0" applyFont="1" applyAlignment="1">
      <alignment horizontal="center"/>
    </xf>
    <xf numFmtId="164" fontId="2" fillId="0" borderId="0" xfId="0" applyNumberFormat="1" applyFont="1" applyAlignment="1">
      <alignment horizontal="right"/>
    </xf>
    <xf numFmtId="166" fontId="2" fillId="0" borderId="0" xfId="0" applyNumberFormat="1" applyFont="1" applyAlignment="1">
      <alignment vertical="top"/>
    </xf>
    <xf numFmtId="170" fontId="2" fillId="0" borderId="0" xfId="0" applyNumberFormat="1" applyFont="1" applyAlignment="1">
      <alignment vertical="top"/>
    </xf>
    <xf numFmtId="166" fontId="1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ceballos.JUVENTUDESGTO\Downloads\OFERTA%20ACADE&#769;MICA%20FB%202025%20(1).xlsx" TargetMode="External"/><Relationship Id="rId1" Type="http://schemas.openxmlformats.org/officeDocument/2006/relationships/externalLinkPath" Target="file:///C:\Users\eceballos.JUVENTUDESGTO\Downloads\OFERTA%20ACADE&#769;MICA%20FB%2020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C"/>
      <sheetName val="Menú"/>
      <sheetName val="OFERTA 2025"/>
      <sheetName val="Referencias"/>
    </sheetNames>
    <sheetDataSet>
      <sheetData sheetId="0">
        <row r="3">
          <cell r="C3">
            <v>23</v>
          </cell>
          <cell r="F3">
            <v>15000</v>
          </cell>
          <cell r="G3" t="str">
            <v>$ 15.000,00</v>
          </cell>
        </row>
        <row r="4">
          <cell r="C4">
            <v>20</v>
          </cell>
          <cell r="F4">
            <v>1100</v>
          </cell>
          <cell r="G4">
            <v>22000</v>
          </cell>
        </row>
        <row r="5">
          <cell r="C5">
            <v>15.99</v>
          </cell>
          <cell r="F5">
            <v>1500</v>
          </cell>
          <cell r="G5">
            <v>41355</v>
          </cell>
        </row>
        <row r="6">
          <cell r="C6">
            <v>20</v>
          </cell>
          <cell r="F6">
            <v>1000</v>
          </cell>
          <cell r="G6">
            <v>20000</v>
          </cell>
        </row>
        <row r="7">
          <cell r="C7">
            <v>5</v>
          </cell>
          <cell r="F7">
            <v>1500</v>
          </cell>
          <cell r="G7">
            <v>23985</v>
          </cell>
        </row>
        <row r="8">
          <cell r="F8">
            <v>4500</v>
          </cell>
          <cell r="G8">
            <v>22500</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1" Type="http://schemas.openxmlformats.org/officeDocument/2006/relationships/hyperlink" Target="https://www.gisma.com/programmes/undergraduate" TargetMode="External"/><Relationship Id="rId170" Type="http://schemas.openxmlformats.org/officeDocument/2006/relationships/hyperlink" Target="https://www.webster.edu/catalog/current/graduate-catalog/degrees/cybersecurity-emphasis-artificial-intelligence-ms.html" TargetMode="External"/><Relationship Id="rId268" Type="http://schemas.openxmlformats.org/officeDocument/2006/relationships/hyperlink" Target="https://london.northumbria.ac.uk/course/msc-business-with-marketing-management/" TargetMode="External"/><Relationship Id="rId475" Type="http://schemas.openxmlformats.org/officeDocument/2006/relationships/hyperlink" Target="https://mondragonmexico.edu.mx/ejecutivas/mercadotecnia/" TargetMode="External"/><Relationship Id="rId682" Type="http://schemas.openxmlformats.org/officeDocument/2006/relationships/hyperlink" Target="https://www.nebrija.com/programas-postgrado/master/marketing-y-publicidad-digital/" TargetMode="External"/><Relationship Id="rId128" Type="http://schemas.openxmlformats.org/officeDocument/2006/relationships/hyperlink" Target="https://www.webster.edu/catalog/current/graduate-catalog/degrees/cybersecurity-emphasis-artificial-intelligence-ms.html" TargetMode="External"/><Relationship Id="rId335" Type="http://schemas.openxmlformats.org/officeDocument/2006/relationships/hyperlink" Target="https://estudios.uoc.edu/es/masters-posgrados-especializaciones/master/informatica-multimedia-telecomunicacion/industria/presentacion" TargetMode="External"/><Relationship Id="rId542" Type="http://schemas.openxmlformats.org/officeDocument/2006/relationships/hyperlink" Target="https://www.ue-germany.com/uploads/sites/9/2025/01/CD_MA_EN_Digital.pdf" TargetMode="External"/><Relationship Id="rId987" Type="http://schemas.openxmlformats.org/officeDocument/2006/relationships/hyperlink" Target="https://www.law.ac.uk/study/postgraduate/law/llm-international-arbitration/?" TargetMode="External"/><Relationship Id="rId1172" Type="http://schemas.openxmlformats.org/officeDocument/2006/relationships/hyperlink" Target="https://isde.es/curso/master-en-derecho-laboral-compliance-sociolaboral-y-nuevas-tecnologias/" TargetMode="External"/><Relationship Id="rId402" Type="http://schemas.openxmlformats.org/officeDocument/2006/relationships/hyperlink" Target="https://www.spainbs.com/master-online-analitica-web-big-data" TargetMode="External"/><Relationship Id="rId847" Type="http://schemas.openxmlformats.org/officeDocument/2006/relationships/hyperlink" Target="https://apply.unipd.it/courses/course/223-accounting-finance--business-consulting" TargetMode="External"/><Relationship Id="rId1032" Type="http://schemas.openxmlformats.org/officeDocument/2006/relationships/hyperlink" Target="https://www.enae.es/master/master-en-direccion-de-recursos-humanos-y-people-analytics?_adin=11551547647" TargetMode="External"/><Relationship Id="rId1477" Type="http://schemas.openxmlformats.org/officeDocument/2006/relationships/hyperlink" Target="https://www.ucam.edu/estudios/grados/derecho-presencial" TargetMode="External"/><Relationship Id="rId707" Type="http://schemas.openxmlformats.org/officeDocument/2006/relationships/hyperlink" Target="https://www.nebrija.com/carreras-universitarias/carreras.php" TargetMode="External"/><Relationship Id="rId914" Type="http://schemas.openxmlformats.org/officeDocument/2006/relationships/hyperlink" Target="https://gbs.ac.ae/" TargetMode="External"/><Relationship Id="rId1337" Type="http://schemas.openxmlformats.org/officeDocument/2006/relationships/hyperlink" Target="https://www.ieb.es/executive-education/programas-directivos/agro-commodities/" TargetMode="External"/><Relationship Id="rId43" Type="http://schemas.openxmlformats.org/officeDocument/2006/relationships/hyperlink" Target="https://www.gisma.com/programmes/postgraduate" TargetMode="External"/><Relationship Id="rId1404" Type="http://schemas.openxmlformats.org/officeDocument/2006/relationships/hyperlink" Target="https://www.avila.edu/academics/school-of-visual-and-communication-arts/" TargetMode="External"/><Relationship Id="rId192" Type="http://schemas.openxmlformats.org/officeDocument/2006/relationships/hyperlink" Target="https://www.berlinsbi.com/courses" TargetMode="External"/><Relationship Id="rId497" Type="http://schemas.openxmlformats.org/officeDocument/2006/relationships/hyperlink" Target="https://mondragonmexico.edu.mx/maestrias/madiees/" TargetMode="External"/><Relationship Id="rId357" Type="http://schemas.openxmlformats.org/officeDocument/2006/relationships/hyperlink" Target="https://estudios.uoc.edu/es/masters-posgrados-especializaciones/diploma-posgrado/informatica-multimedia-telecomunicacion/dise%C3%B1o-programacion-aplicaciones-dispositivos-moviles/presentacion" TargetMode="External"/><Relationship Id="rId1194" Type="http://schemas.openxmlformats.org/officeDocument/2006/relationships/hyperlink" Target="https://samp.itesm.mx/Programas/VistaPrograma?clave=eNA21V&amp;modoVista=Default&amp;idioma=ES&amp;cols=0&amp;_gl=1*c6rot2*_ga*OTA1OTkwNjk3LjE3MDA2MTA4MjU.*_ga_D9LSDN87GD*MTcwODExMDczMi41OS4xLjE3MDgxMTA4MjkuNjAuMC4w&amp;_ga=2.104597760.1225314795.1708101816-905990697.1700610825&amp;_gac=1.152394187.1707436598.Cj0KCQiAn-2tBhDVARIsAGmStVlaBuyFFT6pO2bx4ZwPrVDYJ-9MkRQXJJPvFp7X22N8uy-Hk5TO3fsaAmfAEALw_wcB" TargetMode="External"/><Relationship Id="rId217" Type="http://schemas.openxmlformats.org/officeDocument/2006/relationships/hyperlink" Target="https://www.ucanwest.ca/undergraduate-programs/associate-of-arts/" TargetMode="External"/><Relationship Id="rId564" Type="http://schemas.openxmlformats.org/officeDocument/2006/relationships/hyperlink" Target="https://www.ue-germany.com/uploads/sites/9/2024/07/IBM-MSc_EN-_MPP-_DACH-_2022-11-09_digital.pdf" TargetMode="External"/><Relationship Id="rId771" Type="http://schemas.openxmlformats.org/officeDocument/2006/relationships/hyperlink" Target="https://www.ucam.edu/online/postgrados/master-universitario-avances-cardiologia" TargetMode="External"/><Relationship Id="rId869" Type="http://schemas.openxmlformats.org/officeDocument/2006/relationships/hyperlink" Target="https://apply.unipd.it/courses/course/22-environmental-engineering" TargetMode="External"/><Relationship Id="rId1499" Type="http://schemas.openxmlformats.org/officeDocument/2006/relationships/hyperlink" Target="https://www.ucam.edu/estudios/grados/medicina-presencial" TargetMode="External"/><Relationship Id="rId424" Type="http://schemas.openxmlformats.org/officeDocument/2006/relationships/hyperlink" Target="https://www.eude.es/master/master-en-gestion-ambiental-calidad-y-auditoria-para-empresas/" TargetMode="External"/><Relationship Id="rId631" Type="http://schemas.openxmlformats.org/officeDocument/2006/relationships/hyperlink" Target="https://schiller.edu/program/bachelor-science-computer-science" TargetMode="External"/><Relationship Id="rId729" Type="http://schemas.openxmlformats.org/officeDocument/2006/relationships/hyperlink" Target="https://www.macromedia-fachhochschule.de/en/lp/you-change/?gad=1&amp;gclid=CjwKCAjwtuOlBhBREiwA7agf1jWMYgNJsC4TxuSZAumCYngh7zS0IR11sPGKSyDfqSp0cPHYC3qumhoClBAQAvD_BwE" TargetMode="External"/><Relationship Id="rId1054" Type="http://schemas.openxmlformats.org/officeDocument/2006/relationships/hyperlink" Target="https://www.webster.edu/catalog/current/undergraduate-catalog/majors/music-ba.html" TargetMode="External"/><Relationship Id="rId1261" Type="http://schemas.openxmlformats.org/officeDocument/2006/relationships/hyperlink" Target="https://www.cerem.es/academic-offer/mba-con-especializacion-en-gerencia-de-servicios-de-salud/" TargetMode="External"/><Relationship Id="rId1359" Type="http://schemas.openxmlformats.org/officeDocument/2006/relationships/hyperlink" Target="https://www.ieb.es/executive-education/cursos/construccion-y-analisis-de-modelos-financieros/" TargetMode="External"/><Relationship Id="rId936" Type="http://schemas.openxmlformats.org/officeDocument/2006/relationships/hyperlink" Target="https://www.law.ac.uk/study/undergraduate/law/llb-hons-law-with-criminology/" TargetMode="External"/><Relationship Id="rId1121" Type="http://schemas.openxmlformats.org/officeDocument/2006/relationships/hyperlink" Target="https://www.nebrija.com/carreras-universitarias/carreras.php" TargetMode="External"/><Relationship Id="rId1219" Type="http://schemas.openxmlformats.org/officeDocument/2006/relationships/hyperlink" Target="https://www.law.ac.uk/study/postgraduate/law/llm-international-energy-law/?" TargetMode="External"/><Relationship Id="rId65" Type="http://schemas.openxmlformats.org/officeDocument/2006/relationships/hyperlink" Target="https://arden.ac.uk/berlin/our-courses" TargetMode="External"/><Relationship Id="rId1426" Type="http://schemas.openxmlformats.org/officeDocument/2006/relationships/hyperlink" Target="https://www.avila.edu/program/business-analytics-program/" TargetMode="External"/><Relationship Id="rId281" Type="http://schemas.openxmlformats.org/officeDocument/2006/relationships/hyperlink" Target="https://www.roehampton.ac.uk/postgraduate-courses/global-business-management/" TargetMode="External"/><Relationship Id="rId141" Type="http://schemas.openxmlformats.org/officeDocument/2006/relationships/hyperlink" Target="https://www.webster.edu/catalog/current/graduate-catalog/degrees/management-and-leadership-ma.html" TargetMode="External"/><Relationship Id="rId379" Type="http://schemas.openxmlformats.org/officeDocument/2006/relationships/hyperlink" Target="https://www.naba.it/" TargetMode="External"/><Relationship Id="rId586" Type="http://schemas.openxmlformats.org/officeDocument/2006/relationships/hyperlink" Target="https://www.ue-germany.com/uploads/sites/9/2023/11/ds-msc_en_a5-2022-07-07_digital.pdf" TargetMode="External"/><Relationship Id="rId793" Type="http://schemas.openxmlformats.org/officeDocument/2006/relationships/hyperlink" Target="https://www.ucam.edu/estudios/postgrados/master-formacion-profesorado-semipresencial" TargetMode="External"/><Relationship Id="rId7" Type="http://schemas.openxmlformats.org/officeDocument/2006/relationships/hyperlink" Target="https://esden.es/the-fashion-bs/global-mba-direccion-empresas-moda-hybrid/" TargetMode="External"/><Relationship Id="rId239" Type="http://schemas.openxmlformats.org/officeDocument/2006/relationships/hyperlink" Target="https://www.nexteducacion.com/masters/master-en-direccion-financiera/" TargetMode="External"/><Relationship Id="rId446" Type="http://schemas.openxmlformats.org/officeDocument/2006/relationships/hyperlink" Target="https://mit-lab.com/Posgrado-experimental-en-biotecnologia-microbiana/" TargetMode="External"/><Relationship Id="rId653" Type="http://schemas.openxmlformats.org/officeDocument/2006/relationships/hyperlink" Target="https://www.dtu.dk/english/education/graduate/msc-programmes/biotechnology" TargetMode="External"/><Relationship Id="rId1076" Type="http://schemas.openxmlformats.org/officeDocument/2006/relationships/hyperlink" Target="https://www.webster.edu/catalog/current/undergraduate-catalog/majors/management-emphasis-international-business-ba.html" TargetMode="External"/><Relationship Id="rId1283" Type="http://schemas.openxmlformats.org/officeDocument/2006/relationships/hyperlink" Target="https://www.cerem.es/academic-offer/master-en-project-management/" TargetMode="External"/><Relationship Id="rId1490" Type="http://schemas.openxmlformats.org/officeDocument/2006/relationships/hyperlink" Target="https://www.ucam.edu/online/grados/ingenieria-informatica-a-distancia" TargetMode="External"/><Relationship Id="rId306" Type="http://schemas.openxmlformats.org/officeDocument/2006/relationships/hyperlink" Target="https://www.roehampton.ac.uk/postgraduate-courses/theology-and-religious-studies/" TargetMode="External"/><Relationship Id="rId860" Type="http://schemas.openxmlformats.org/officeDocument/2006/relationships/hyperlink" Target="https://apply.unipd.it/courses/course/89-control-systems-engineering" TargetMode="External"/><Relationship Id="rId958" Type="http://schemas.openxmlformats.org/officeDocument/2006/relationships/hyperlink" Target="https://www.law.ac.uk/study/postgraduate/business/msc-project-management/?" TargetMode="External"/><Relationship Id="rId1143" Type="http://schemas.openxmlformats.org/officeDocument/2006/relationships/hyperlink" Target="https://isde.es/curso/master-en-abogacia-internacional/" TargetMode="External"/><Relationship Id="rId87" Type="http://schemas.openxmlformats.org/officeDocument/2006/relationships/hyperlink" Target="https://info.escueladenegociosydireccion.com/master-marketing-digital-convenio/?utm_source=FundacionBecaENyD&amp;utm_medium=email&amp;utm_campaign=FundacionBeca&amp;utm_content=OfertaFormativaENyD" TargetMode="External"/><Relationship Id="rId513" Type="http://schemas.openxmlformats.org/officeDocument/2006/relationships/hyperlink" Target="https://web.ue-germany.com/all/general?utm_source=google&amp;utm_medium=cpc&amp;utm_campaign=b:ue_s:google_n:search_g:mexico_p:brand-ap&amp;gad_source=1&amp;gclid=CjwKCAiA75itBhA6EiwAkho9eyOchK_XbmcwIatCv1ZFlbWD1sZpEQMA4N3DptkiWsrzwQf4MQRuqxoCBBgQAvD_BwE" TargetMode="External"/><Relationship Id="rId720" Type="http://schemas.openxmlformats.org/officeDocument/2006/relationships/hyperlink" Target="https://www.nebrija.com/carreras-universitarias/carreras.php" TargetMode="External"/><Relationship Id="rId818" Type="http://schemas.openxmlformats.org/officeDocument/2006/relationships/hyperlink" Target="https://schilleriu.my.salesforce.com/sfc/p/" TargetMode="External"/><Relationship Id="rId1350" Type="http://schemas.openxmlformats.org/officeDocument/2006/relationships/hyperlink" Target="https://www.ieb.es/executive-education/programas-especializacion/derecho-de-los-mercados-financieros/" TargetMode="External"/><Relationship Id="rId1448" Type="http://schemas.openxmlformats.org/officeDocument/2006/relationships/hyperlink" Target="https://www.maynoothuniversity.ie/study-maynooth/find-course/music-technology" TargetMode="External"/><Relationship Id="rId1003" Type="http://schemas.openxmlformats.org/officeDocument/2006/relationships/hyperlink" Target="https://www.nebrija.com/carreras-universitarias/carreras.php" TargetMode="External"/><Relationship Id="rId1210" Type="http://schemas.openxmlformats.org/officeDocument/2006/relationships/hyperlink" Target="https://maestriasydiplomados.tec.mx/posgrados/maestria-en-administracion-y-direccion-de-empresas-tiempo-parcial" TargetMode="External"/><Relationship Id="rId1308" Type="http://schemas.openxmlformats.org/officeDocument/2006/relationships/hyperlink" Target="https://www.maynoothuniversity.ie/study-maynooth/postgraduate-studies/courses/msc-immunology-global-health" TargetMode="External"/><Relationship Id="rId14" Type="http://schemas.openxmlformats.org/officeDocument/2006/relationships/hyperlink" Target="https://esden.es/masters-mba/master-en-project-management/" TargetMode="External"/><Relationship Id="rId163" Type="http://schemas.openxmlformats.org/officeDocument/2006/relationships/hyperlink" Target="https://www.webster.edu/catalog/current/graduate-catalog/degrees/master-of-business-administration-mba.html" TargetMode="External"/><Relationship Id="rId370" Type="http://schemas.openxmlformats.org/officeDocument/2006/relationships/hyperlink" Target="https://www.naba.it/" TargetMode="External"/><Relationship Id="rId230" Type="http://schemas.openxmlformats.org/officeDocument/2006/relationships/hyperlink" Target="https://www.nexteducacion.com/masters/master-universitario-en-comunicacion-politica-avanzada/" TargetMode="External"/><Relationship Id="rId468" Type="http://schemas.openxmlformats.org/officeDocument/2006/relationships/hyperlink" Target="https://bit.ly/3vTaeWn" TargetMode="External"/><Relationship Id="rId675" Type="http://schemas.openxmlformats.org/officeDocument/2006/relationships/hyperlink" Target="https://www.dtu.dk/english/education/graduate/msc-programmes/sustainable-energy" TargetMode="External"/><Relationship Id="rId882" Type="http://schemas.openxmlformats.org/officeDocument/2006/relationships/hyperlink" Target="https://apply.unipd.it/courses/course/221-management-sustainable-firms?search=2070667" TargetMode="External"/><Relationship Id="rId1098" Type="http://schemas.openxmlformats.org/officeDocument/2006/relationships/hyperlink" Target="https://www.webster.edu/catalog/current/undergraduate-catalog/majors/chemistry-bs.html" TargetMode="External"/><Relationship Id="rId328" Type="http://schemas.openxmlformats.org/officeDocument/2006/relationships/hyperlink" Target="https://www.roehampton.ac.uk/postgraduate-courses/play-therapy/" TargetMode="External"/><Relationship Id="rId535" Type="http://schemas.openxmlformats.org/officeDocument/2006/relationships/hyperlink" Target="https://www.ue-germany.com/uploads/sites/9/2025/01/IHub_AD_EN_2024_IDM.pdf" TargetMode="External"/><Relationship Id="rId742" Type="http://schemas.openxmlformats.org/officeDocument/2006/relationships/hyperlink" Target="https://www.macromedia-fachhochschule.de/en/lp/you-change/?gad=1&amp;gclid=CjwKCAjwtuOlBhBREiwA7agf1jWMYgNJsC4TxuSZAumCYngh7zS0IR11sPGKSyDfqSp0cPHYC3qumhoClBAQAvD_BwE" TargetMode="External"/><Relationship Id="rId1165" Type="http://schemas.openxmlformats.org/officeDocument/2006/relationships/hyperlink" Target="https://isde.es/curso/master-internacional-en-asesoria-fiscal/" TargetMode="External"/><Relationship Id="rId1372" Type="http://schemas.openxmlformats.org/officeDocument/2006/relationships/hyperlink" Target="https://www.ieb.es/executive-education/cursos/python/" TargetMode="External"/><Relationship Id="rId602" Type="http://schemas.openxmlformats.org/officeDocument/2006/relationships/hyperlink" Target="https://www.ue-germany.com/uploads/sites/9/2023/11/mba_water_en_digital.pdf" TargetMode="External"/><Relationship Id="rId1025" Type="http://schemas.openxmlformats.org/officeDocument/2006/relationships/hyperlink" Target="https://www.enae.es/master/master-en-data-science-business-0?_adin=11551547647" TargetMode="External"/><Relationship Id="rId1232" Type="http://schemas.openxmlformats.org/officeDocument/2006/relationships/hyperlink" Target="https://www.law.ac.uk/study/postgraduate/law/llm-public-international-law/" TargetMode="External"/><Relationship Id="rId907" Type="http://schemas.openxmlformats.org/officeDocument/2006/relationships/hyperlink" Target="https://www.ema.education/mastere-management-applique" TargetMode="External"/><Relationship Id="rId36" Type="http://schemas.openxmlformats.org/officeDocument/2006/relationships/hyperlink" Target="https://www.gisma.com/programmes/postgraduate" TargetMode="External"/><Relationship Id="rId185" Type="http://schemas.openxmlformats.org/officeDocument/2006/relationships/hyperlink" Target="https://www.berlinsbi.com/courses" TargetMode="External"/><Relationship Id="rId392" Type="http://schemas.openxmlformats.org/officeDocument/2006/relationships/hyperlink" Target="https://neoma-bs.com/programmes/msc-global-management/" TargetMode="External"/><Relationship Id="rId697" Type="http://schemas.openxmlformats.org/officeDocument/2006/relationships/hyperlink" Target="https://www.nebrija.com/carreras-universitarias/carreras.php" TargetMode="External"/><Relationship Id="rId252" Type="http://schemas.openxmlformats.org/officeDocument/2006/relationships/hyperlink" Target="https://www.mioti.es/es/machine-learning-online" TargetMode="External"/><Relationship Id="rId1187" Type="http://schemas.openxmlformats.org/officeDocument/2006/relationships/hyperlink" Target="https://tepinstitute.com/masteres-con-aval-universitario/master-en-ciberseguridad-nebrija/" TargetMode="External"/><Relationship Id="rId112"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557" Type="http://schemas.openxmlformats.org/officeDocument/2006/relationships/hyperlink" Target="https://www.ue-germany.com/uploads/sites/9/2025/01/IHub_AD_EN_2024_DT.pdf" TargetMode="External"/><Relationship Id="rId764" Type="http://schemas.openxmlformats.org/officeDocument/2006/relationships/hyperlink" Target="http://www.tio.nl/en/international_tourism_management/" TargetMode="External"/><Relationship Id="rId971" Type="http://schemas.openxmlformats.org/officeDocument/2006/relationships/hyperlink" Target="https://www.law.ac.uk/study/postgraduate/law/llm-employment-law/?" TargetMode="External"/><Relationship Id="rId1394" Type="http://schemas.openxmlformats.org/officeDocument/2006/relationships/hyperlink" Target="https://www.avila.edu/program/k-12-education-degree-2/" TargetMode="External"/><Relationship Id="rId417" Type="http://schemas.openxmlformats.org/officeDocument/2006/relationships/hyperlink" Target="https://www.eude.es/master/master-en-direccion-de-recursos-humanos/" TargetMode="External"/><Relationship Id="rId624" Type="http://schemas.openxmlformats.org/officeDocument/2006/relationships/hyperlink" Target="https://schilleriu.my.salesforce.com/sfc/p/" TargetMode="External"/><Relationship Id="rId831" Type="http://schemas.openxmlformats.org/officeDocument/2006/relationships/hyperlink" Target="https://unfc.com/programs/master-of-management/" TargetMode="External"/><Relationship Id="rId1047" Type="http://schemas.openxmlformats.org/officeDocument/2006/relationships/hyperlink" Target="https://www.webster.edu/catalog/current/undergraduate-catalog/majors/finance-bs.html" TargetMode="External"/><Relationship Id="rId1254" Type="http://schemas.openxmlformats.org/officeDocument/2006/relationships/hyperlink" Target="https://www.cerem.es/academic-offer/mba-con-especializacion-en-profesionalizacion-de-la-gestion-publica/" TargetMode="External"/><Relationship Id="rId1461" Type="http://schemas.openxmlformats.org/officeDocument/2006/relationships/hyperlink" Target="https://www.ucam.edu/estudios?f=M%C3%A1ster%20Oficial&amp;f=M%C3%A1ster%20de%20Formaci%C3%B3n%20Permanente" TargetMode="External"/><Relationship Id="rId929" Type="http://schemas.openxmlformats.org/officeDocument/2006/relationships/hyperlink" Target="https://www.law.ac.uk/study/undergraduate/law/international-law-foundation-programme/online/?&amp;&amp;&amp;" TargetMode="External"/><Relationship Id="rId1114" Type="http://schemas.openxmlformats.org/officeDocument/2006/relationships/hyperlink" Target="https://www.nebrija.com/carreras-universitarias/carreras.php" TargetMode="External"/><Relationship Id="rId1321" Type="http://schemas.openxmlformats.org/officeDocument/2006/relationships/hyperlink" Target="https://www.maynoothuniversity.ie/study-maynooth/postgraduate-studies/courses/msc-theoretical-physics-and-mathematics-0" TargetMode="External"/><Relationship Id="rId58" Type="http://schemas.openxmlformats.org/officeDocument/2006/relationships/hyperlink" Target="https://arden.ac.uk/berlin/our-courses" TargetMode="External"/><Relationship Id="rId1419" Type="http://schemas.openxmlformats.org/officeDocument/2006/relationships/hyperlink" Target="https://catalog.avila.edu/preview_program.php?catoid=22&amp;poid=2942&amp;returnto=957" TargetMode="External"/><Relationship Id="rId274" Type="http://schemas.openxmlformats.org/officeDocument/2006/relationships/hyperlink" Target="https://london.northumbria.ac.uk/course/msc-cyber-security-technology-with-advanced-practice/" TargetMode="External"/><Relationship Id="rId481" Type="http://schemas.openxmlformats.org/officeDocument/2006/relationships/hyperlink" Target="https://mondragonmexico.edu.mx/ejecutivas/derecho/" TargetMode="External"/><Relationship Id="rId134" Type="http://schemas.openxmlformats.org/officeDocument/2006/relationships/hyperlink" Target="https://www.webster.edu/catalog/current/graduate-catalog/degrees/master-of-business-administration-mba.html" TargetMode="External"/><Relationship Id="rId579" Type="http://schemas.openxmlformats.org/officeDocument/2006/relationships/hyperlink" Target="https://www.ue-germany.com/uploads/sites/9/2023/11/ue-prflyer-en_b-tech_2023-10-10_digital.pdf" TargetMode="External"/><Relationship Id="rId786" Type="http://schemas.openxmlformats.org/officeDocument/2006/relationships/hyperlink" Target="https://www.ucam.edu/estudios/postgrados/master-ejercicio-fisico-y-entrenamiento-para-la-salud" TargetMode="External"/><Relationship Id="rId993" Type="http://schemas.openxmlformats.org/officeDocument/2006/relationships/hyperlink" Target="https://www.nebrija.com/carreras-universitarias/carreras.php" TargetMode="External"/><Relationship Id="rId341" Type="http://schemas.openxmlformats.org/officeDocument/2006/relationships/hyperlink" Target="https://estudios.uoc.edu/es/masters-posgrados-especializaciones/diploma-posgrado/ciencias-salud/esalut-aplicada/presentacion" TargetMode="External"/><Relationship Id="rId439" Type="http://schemas.openxmlformats.org/officeDocument/2006/relationships/hyperlink" Target="https://mit-lab.com/Posgrado-en-alimentos-funcionales-y-productos-nutraceuticos-novel-foods-online/" TargetMode="External"/><Relationship Id="rId646" Type="http://schemas.openxmlformats.org/officeDocument/2006/relationships/hyperlink" Target="https://www.dtu.dk/english/education/graduate/msc-programmes/advanced-materials-and-healthcare-engineering" TargetMode="External"/><Relationship Id="rId1069" Type="http://schemas.openxmlformats.org/officeDocument/2006/relationships/hyperlink" Target="https://www.webster.edu/catalog/current/undergraduate-catalog/majors/psychology-emphasis-mental-health-ba.html" TargetMode="External"/><Relationship Id="rId1276" Type="http://schemas.openxmlformats.org/officeDocument/2006/relationships/hyperlink" Target="https://www.cerem.es/academic-offer/master-en-alta-direccion-internacional/" TargetMode="External"/><Relationship Id="rId1483" Type="http://schemas.openxmlformats.org/officeDocument/2006/relationships/hyperlink" Target="https://www.ucam.edu/estudios/grados/enfermeria-presencial" TargetMode="External"/><Relationship Id="rId201" Type="http://schemas.openxmlformats.org/officeDocument/2006/relationships/hyperlink" Target="https://www.berlinsbi.com/courses" TargetMode="External"/><Relationship Id="rId506" Type="http://schemas.openxmlformats.org/officeDocument/2006/relationships/hyperlink" Target="https://www.isdi.education/es/programas/dmba-digital-mba" TargetMode="External"/><Relationship Id="rId853" Type="http://schemas.openxmlformats.org/officeDocument/2006/relationships/hyperlink" Target="https://apply.unipd.it/courses/course/176-clinical-social-and-intercultural-psychology" TargetMode="External"/><Relationship Id="rId1136" Type="http://schemas.openxmlformats.org/officeDocument/2006/relationships/hyperlink" Target="https://www.nebrija.com/carreras-universitarias/carreras.php" TargetMode="External"/><Relationship Id="rId713" Type="http://schemas.openxmlformats.org/officeDocument/2006/relationships/hyperlink" Target="https://www.nebrija.com/carreras-universitarias/carreras.php" TargetMode="External"/><Relationship Id="rId920" Type="http://schemas.openxmlformats.org/officeDocument/2006/relationships/hyperlink" Target="https://gbs.ac.ae/" TargetMode="External"/><Relationship Id="rId1343" Type="http://schemas.openxmlformats.org/officeDocument/2006/relationships/hyperlink" Target="https://www.ieb.es/executive-education/programas-especializacion/derecho-regulatorio-de-seguros/" TargetMode="External"/><Relationship Id="rId1203" Type="http://schemas.openxmlformats.org/officeDocument/2006/relationships/hyperlink" Target="https://bit.ly/3MMWbdN" TargetMode="External"/><Relationship Id="rId1410" Type="http://schemas.openxmlformats.org/officeDocument/2006/relationships/hyperlink" Target="https://arizona.avila.edu/academics/graduate/master-of-business-administration-in-healthcare-administration" TargetMode="External"/><Relationship Id="rId1508" Type="http://schemas.openxmlformats.org/officeDocument/2006/relationships/hyperlink" Target="https://www.ucam.edu/estudios/grados/terapia-ocupacional-presencial" TargetMode="External"/><Relationship Id="rId296" Type="http://schemas.openxmlformats.org/officeDocument/2006/relationships/hyperlink" Target="https://www.roehampton.ac.uk/postgraduate-courses/llm-human-rights-and-legal-practice/" TargetMode="External"/><Relationship Id="rId156" Type="http://schemas.openxmlformats.org/officeDocument/2006/relationships/hyperlink" Target="https://www.webster.edu/catalog/current/graduate-catalog/degrees/master-of-business-administration-mba.html" TargetMode="External"/><Relationship Id="rId363" Type="http://schemas.openxmlformats.org/officeDocument/2006/relationships/hyperlink" Target="https://estudios.uoc.edu/es/masters-posgrados-especializaciones/diploma-posgrado/psicologia-ciencias-educacion/aprendizaje-lectura-dificultades/presentacion" TargetMode="External"/><Relationship Id="rId570" Type="http://schemas.openxmlformats.org/officeDocument/2006/relationships/hyperlink" Target="https://www.ue-germany.com/uploads/sites/9/2023/11/health-mgnt-msc_digital.pdf" TargetMode="External"/><Relationship Id="rId223" Type="http://schemas.openxmlformats.org/officeDocument/2006/relationships/hyperlink" Target="https://www.nexteducacion.com/masters/master-internacional-en-creacion-y-aceleracion-empresarial/" TargetMode="External"/><Relationship Id="rId430" Type="http://schemas.openxmlformats.org/officeDocument/2006/relationships/hyperlink" Target="https://www.eude.es/master/master-en-direccion-de-empresas-y-gestion-de-proyectos/" TargetMode="External"/><Relationship Id="rId668" Type="http://schemas.openxmlformats.org/officeDocument/2006/relationships/hyperlink" Target="https://www.dtu.dk/english/education/graduate/msc-programmes/mathematical-modelling-and-computation" TargetMode="External"/><Relationship Id="rId875" Type="http://schemas.openxmlformats.org/officeDocument/2006/relationships/hyperlink" Target="https://apply.unipd.it/courses/course/18-forest-science" TargetMode="External"/><Relationship Id="rId1060" Type="http://schemas.openxmlformats.org/officeDocument/2006/relationships/hyperlink" Target="https://www.webster.edu/catalog/current/undergraduate-catalog/majors/sound-design-bfa.html" TargetMode="External"/><Relationship Id="rId1298" Type="http://schemas.openxmlformats.org/officeDocument/2006/relationships/hyperlink" Target="https://masters.cerem.es/master-en-sostenibilidad-empresarial-y-gestion-medioambiental" TargetMode="External"/><Relationship Id="rId528" Type="http://schemas.openxmlformats.org/officeDocument/2006/relationships/hyperlink" Target="https://www.ue-germany.com/uploads/sites/9/2024/02/SW-TP-BA-_EN_2024-02-22-_digital.pdf" TargetMode="External"/><Relationship Id="rId735" Type="http://schemas.openxmlformats.org/officeDocument/2006/relationships/hyperlink" Target="https://www.macromedia-fachhochschule.de/en/lp/you-change/?gad=1&amp;gclid=CjwKCAjwtuOlBhBREiwA7agf1jWMYgNJsC4TxuSZAumCYngh7zS0IR11sPGKSyDfqSp0cPHYC3qumhoClBAQAvD_BwE" TargetMode="External"/><Relationship Id="rId942" Type="http://schemas.openxmlformats.org/officeDocument/2006/relationships/hyperlink" Target="https://www.law.ac.uk/study/undergraduate/policing/bsc-hons-professional-policing/" TargetMode="External"/><Relationship Id="rId1158" Type="http://schemas.openxmlformats.org/officeDocument/2006/relationships/hyperlink" Target="https://isde.es/curso/master-en-mercados-deportivos-management-y-derecho-del-deporte/" TargetMode="External"/><Relationship Id="rId1365" Type="http://schemas.openxmlformats.org/officeDocument/2006/relationships/hyperlink" Target="https://www.ieb.es/executive-education/cursos/renta-fija/" TargetMode="External"/><Relationship Id="rId1018" Type="http://schemas.openxmlformats.org/officeDocument/2006/relationships/hyperlink" Target="https://www.enae.es/master/master-universitario-en-logistica-y-direccion-operaciones?_adin=11551547647" TargetMode="External"/><Relationship Id="rId1225" Type="http://schemas.openxmlformats.org/officeDocument/2006/relationships/hyperlink" Target="https://www.law.ac.uk/study/postgraduate/law/llm-maritime-law/" TargetMode="External"/><Relationship Id="rId1432" Type="http://schemas.openxmlformats.org/officeDocument/2006/relationships/hyperlink" Target="https://online.avila.edu/degrees/business/masters/workplace-instructional-design/" TargetMode="External"/><Relationship Id="rId71" Type="http://schemas.openxmlformats.org/officeDocument/2006/relationships/hyperlink" Target="https://arden.ac.uk/berlin/our-courses" TargetMode="External"/><Relationship Id="rId802" Type="http://schemas.openxmlformats.org/officeDocument/2006/relationships/hyperlink" Target="https://www.ucam.edu/spanish-sports-university/postgrados/master-investigacion-educacion-fisica-salud-semipresencial" TargetMode="External"/><Relationship Id="rId29" Type="http://schemas.openxmlformats.org/officeDocument/2006/relationships/hyperlink" Target="https://www.gisma.com/programmes/postgraduate" TargetMode="External"/><Relationship Id="rId178" Type="http://schemas.openxmlformats.org/officeDocument/2006/relationships/hyperlink" Target="https://www.berlinsbi.com/courses" TargetMode="External"/><Relationship Id="rId385" Type="http://schemas.openxmlformats.org/officeDocument/2006/relationships/hyperlink" Target="https://neoma-bs.com/programmes/msc-international-finance/?autre" TargetMode="External"/><Relationship Id="rId592" Type="http://schemas.openxmlformats.org/officeDocument/2006/relationships/hyperlink" Target="https://www.ue-germany.com/uploads/sites/9/2025/01/IHub_AD_EN_2024_VED.pdf" TargetMode="External"/><Relationship Id="rId245" Type="http://schemas.openxmlformats.org/officeDocument/2006/relationships/hyperlink" Target="https://www.mioti.es/es/data-science-fundamentals" TargetMode="External"/><Relationship Id="rId452" Type="http://schemas.openxmlformats.org/officeDocument/2006/relationships/hyperlink" Target="https://mit-lab.com/postgrado-en-tecnicas-cromatograficas-liquidas-teoria-practica/" TargetMode="External"/><Relationship Id="rId897" Type="http://schemas.openxmlformats.org/officeDocument/2006/relationships/hyperlink" Target="https://apply.unipd.it/courses/course/175-sustainable-science-and-technology-circular-economy" TargetMode="External"/><Relationship Id="rId1082" Type="http://schemas.openxmlformats.org/officeDocument/2006/relationships/hyperlink" Target="https://www.webster.edu/catalog/current/undergraduate-catalog/majors/interactive-digital-media-ba.html" TargetMode="External"/><Relationship Id="rId105"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12" Type="http://schemas.openxmlformats.org/officeDocument/2006/relationships/hyperlink" Target="https://www.roehampton.ac.uk/postgraduate-courses/anthropology-of-health/" TargetMode="External"/><Relationship Id="rId757" Type="http://schemas.openxmlformats.org/officeDocument/2006/relationships/hyperlink" Target="https://www.macromedia-fachhochschule.de/en/lp/you-change/?gad=1&amp;gclid=CjwKCAjwtuOlBhBREiwA7agf1jWMYgNJsC4TxuSZAumCYngh7zS0IR11sPGKSyDfqSp0cPHYC3qumhoClBAQAvD_BwE" TargetMode="External"/><Relationship Id="rId964" Type="http://schemas.openxmlformats.org/officeDocument/2006/relationships/hyperlink" Target="https://www.law.ac.uk/study/postgraduate/law/llm-construction-law/?" TargetMode="External"/><Relationship Id="rId1387" Type="http://schemas.openxmlformats.org/officeDocument/2006/relationships/hyperlink" Target="https://www.avila.edu/program/k-12-education-degree-2/" TargetMode="External"/><Relationship Id="rId93" Type="http://schemas.openxmlformats.org/officeDocument/2006/relationships/hyperlink" Target="http://www.escueladenegociosydireccion.com/docs/ENyD_UEMC_TECNICORRHH.pdf" TargetMode="External"/><Relationship Id="rId617" Type="http://schemas.openxmlformats.org/officeDocument/2006/relationships/hyperlink" Target="https://schilleriu.my.salesforce.com/sfc/p/" TargetMode="External"/><Relationship Id="rId824" Type="http://schemas.openxmlformats.org/officeDocument/2006/relationships/hyperlink" Target="https://www.iese.edu/executive-education/program-management-development/" TargetMode="External"/><Relationship Id="rId1247" Type="http://schemas.openxmlformats.org/officeDocument/2006/relationships/hyperlink" Target="https://masters.cerem.es/mba-online?int_fuente_origen=Motordebusqueda&amp;int_medio_origen=GoogleAds&amp;int_campana_origen=GoogleAds-MX&amp;tc_alt=115347&amp;n_okw=cerem_b__c_164321685811&amp;utm_term=cerem&amp;utm_campaign=Worker_Mexico&amp;utm_source=adwords&amp;utm_medium=ppc&amp;hsa_acc=1659384655&amp;hsa_cam=21002473130&amp;hsa_grp=164321685811&amp;hsa_ad=690164864143&amp;hsa_src=g&amp;hsa_tgt=kwd-41750723&amp;hsa_kw=cerem&amp;hsa_mt=b&amp;hsa_net=adwords&amp;hsa_ver=3&amp;gad_source=1&amp;_gl=1*71no3k*_up*MQ..*_gs*MQ..&amp;gclid=CjwKCAiA8Lu9BhA8EiwAag16b18SFVgBhjPdfwsX5UCnEYL8OoVNZL2-7uUNQg5L74bRtotYSQ9a1xoCVkMQAvD_BwE&amp;gbraid=0AAAAADkgqWm3JAPPR52mDgSKpFpDpkbMs" TargetMode="External"/><Relationship Id="rId1454" Type="http://schemas.openxmlformats.org/officeDocument/2006/relationships/hyperlink" Target="https://www.ucam.edu/online/postgrados/master-responsabilidad-social-corporativa" TargetMode="External"/><Relationship Id="rId1107" Type="http://schemas.openxmlformats.org/officeDocument/2006/relationships/hyperlink" Target="https://www.limcollege.edu/academics/degrees/fashion-media-bs" TargetMode="External"/><Relationship Id="rId1314" Type="http://schemas.openxmlformats.org/officeDocument/2006/relationships/hyperlink" Target="https://www.maynoothuniversity.ie/study-maynooth/postgraduate-studies/courses/master-education" TargetMode="External"/><Relationship Id="rId20" Type="http://schemas.openxmlformats.org/officeDocument/2006/relationships/hyperlink" Target="https://www.gisma.com/programmes/undergraduate" TargetMode="External"/><Relationship Id="rId267" Type="http://schemas.openxmlformats.org/officeDocument/2006/relationships/hyperlink" Target="https://london.northumbria.ac.uk/course/msc-business-with-international-management-with-advanced-practice/" TargetMode="External"/><Relationship Id="rId474" Type="http://schemas.openxmlformats.org/officeDocument/2006/relationships/hyperlink" Target="https://mondragonmexico.edu.mx/ejecutivas/administracion/" TargetMode="External"/><Relationship Id="rId127" Type="http://schemas.openxmlformats.org/officeDocument/2006/relationships/hyperlink" Target="https://www.webster.edu/catalog/current/graduate-catalog/degrees/cybersecurity-emphasis-data-analytics-ms.html" TargetMode="External"/><Relationship Id="rId681" Type="http://schemas.openxmlformats.org/officeDocument/2006/relationships/hyperlink" Target="https://www.nebrija.com/programas-postgrado/master/comunicacion-politica-gestion-crisis-emergencias/" TargetMode="External"/><Relationship Id="rId779" Type="http://schemas.openxmlformats.org/officeDocument/2006/relationships/hyperlink" Target="https://www.ucam.edu/online/postgrados/master-universitario-diagnostico-imagen-en-cardiologia" TargetMode="External"/><Relationship Id="rId986" Type="http://schemas.openxmlformats.org/officeDocument/2006/relationships/hyperlink" Target="https://www.law.ac.uk/study/postgraduate/law/llm-corporate-social-responsibility-and-sustainability/?" TargetMode="External"/><Relationship Id="rId334" Type="http://schemas.openxmlformats.org/officeDocument/2006/relationships/hyperlink" Target="https://estudios.uoc.edu/es/masters-posgrados-especializaciones/master/informatica-multimedia-telecomunicacion/inteligencia-negocio-big-data/presentacion" TargetMode="External"/><Relationship Id="rId541" Type="http://schemas.openxmlformats.org/officeDocument/2006/relationships/hyperlink" Target="https://www.ue-germany.com/uploads/sites/9/2025/01/PH_MA_EN_Digital.pdf" TargetMode="External"/><Relationship Id="rId639" Type="http://schemas.openxmlformats.org/officeDocument/2006/relationships/hyperlink" Target="https://www.westfield.edu/alianza-fundacion-beca/" TargetMode="External"/><Relationship Id="rId1171" Type="http://schemas.openxmlformats.org/officeDocument/2006/relationships/hyperlink" Target="https://isde.es/curso/master-en-derecho-laboral-compliance-sociolaboral-y-nuevas-tecnologias/" TargetMode="External"/><Relationship Id="rId1269" Type="http://schemas.openxmlformats.org/officeDocument/2006/relationships/hyperlink" Target="https://www.cerem.es/academic-offer/master-en-alta-direccion-internacional/" TargetMode="External"/><Relationship Id="rId1476" Type="http://schemas.openxmlformats.org/officeDocument/2006/relationships/hyperlink" Target="https://www.ucam.edu/online/grados/derecho-a-distancia" TargetMode="External"/><Relationship Id="rId401" Type="http://schemas.openxmlformats.org/officeDocument/2006/relationships/hyperlink" Target="https://www.neoma-bs.com/en/programmes/undergraduate-programmes/global-bachelor-in-business-administration/presentation-of-the-programme" TargetMode="External"/><Relationship Id="rId846" Type="http://schemas.openxmlformats.org/officeDocument/2006/relationships/hyperlink" Target="https://apply.unipd.it/courses/course/87-techniques-and-methods-psychological-science" TargetMode="External"/><Relationship Id="rId1031" Type="http://schemas.openxmlformats.org/officeDocument/2006/relationships/hyperlink" Target="https://www.enae.es/master/master-en-direccion-de-recursos-humanos-y-people-analytics?_adin=11551547647" TargetMode="External"/><Relationship Id="rId1129" Type="http://schemas.openxmlformats.org/officeDocument/2006/relationships/hyperlink" Target="https://www.nebrija.com/carreras-universitarias/carreras.php" TargetMode="External"/><Relationship Id="rId706" Type="http://schemas.openxmlformats.org/officeDocument/2006/relationships/hyperlink" Target="https://www.nebrija.com/carreras-universitarias/carreras.php" TargetMode="External"/><Relationship Id="rId913" Type="http://schemas.openxmlformats.org/officeDocument/2006/relationships/hyperlink" Target="https://gbs.ac.ae/" TargetMode="External"/><Relationship Id="rId1336" Type="http://schemas.openxmlformats.org/officeDocument/2006/relationships/hyperlink" Target="https://www.ieb.es/estudios-ieb/masteres/global-mba-online-con-especializacion-en-finanzas/" TargetMode="External"/><Relationship Id="rId42" Type="http://schemas.openxmlformats.org/officeDocument/2006/relationships/hyperlink" Target="https://www.gisma.com/programmes/postgraduate" TargetMode="External"/><Relationship Id="rId1403" Type="http://schemas.openxmlformats.org/officeDocument/2006/relationships/hyperlink" Target="https://www.avila.edu/program/nursing-program/" TargetMode="External"/><Relationship Id="rId191" Type="http://schemas.openxmlformats.org/officeDocument/2006/relationships/hyperlink" Target="https://www.berlinsbi.com/courses" TargetMode="External"/><Relationship Id="rId289" Type="http://schemas.openxmlformats.org/officeDocument/2006/relationships/hyperlink" Target="https://www.roehampton.ac.uk/postgraduate-courses/education-leadership-and-management/" TargetMode="External"/><Relationship Id="rId496" Type="http://schemas.openxmlformats.org/officeDocument/2006/relationships/hyperlink" Target="https://mondragonmexico.edu.mx/maestrias/creacionydesarrollo/" TargetMode="External"/><Relationship Id="rId149" Type="http://schemas.openxmlformats.org/officeDocument/2006/relationships/hyperlink" Target="https://www.webster.edu/catalog/current/graduate-catalog/degrees/data-analytics-ms.html" TargetMode="External"/><Relationship Id="rId356" Type="http://schemas.openxmlformats.org/officeDocument/2006/relationships/hyperlink" Target="https://estudios.uoc.edu/es/masters-posgrados-especializaciones/diploma-posgrado/informatica-multimedia-telecomunicacion/desarrollo-aplicaciones-web/presentacion" TargetMode="External"/><Relationship Id="rId563" Type="http://schemas.openxmlformats.org/officeDocument/2006/relationships/hyperlink" Target="https://www.ue-germany.com/uploads/sites/9/2024/07/IBM-MSc_EN-_MPP-_DACH-_2022-11-09_digital.pdf" TargetMode="External"/><Relationship Id="rId770" Type="http://schemas.openxmlformats.org/officeDocument/2006/relationships/hyperlink" Target="https://www.ucam.edu/estudios/postgrados/master-universitario-en-audiologia" TargetMode="External"/><Relationship Id="rId1193" Type="http://schemas.openxmlformats.org/officeDocument/2006/relationships/hyperlink" Target="https://bit.ly/3MMNn7C" TargetMode="External"/><Relationship Id="rId216" Type="http://schemas.openxmlformats.org/officeDocument/2006/relationships/hyperlink" Target="https://www.ucanwest.ca/undergraduate-programs/bachelor-of-arts-in-business-communication/" TargetMode="External"/><Relationship Id="rId423" Type="http://schemas.openxmlformats.org/officeDocument/2006/relationships/hyperlink" Target="https://www.eude.es/master/master-en-direccion-financiera-y-corporate-finance/" TargetMode="External"/><Relationship Id="rId868" Type="http://schemas.openxmlformats.org/officeDocument/2006/relationships/hyperlink" Target="https://apply.unipd.it/courses/course/178-english-studies" TargetMode="External"/><Relationship Id="rId1053" Type="http://schemas.openxmlformats.org/officeDocument/2006/relationships/hyperlink" Target="https://www.webster.edu/music/academic-programs/music-education.php" TargetMode="External"/><Relationship Id="rId1260" Type="http://schemas.openxmlformats.org/officeDocument/2006/relationships/hyperlink" Target="https://www.cerem.es/academic-offer/mba-con-especializacion-en-gerencia-de-servicios-de-salud/" TargetMode="External"/><Relationship Id="rId1498" Type="http://schemas.openxmlformats.org/officeDocument/2006/relationships/hyperlink" Target="https://www.ucam.edu/cartagena/grados/medicina-presencial" TargetMode="External"/><Relationship Id="rId630" Type="http://schemas.openxmlformats.org/officeDocument/2006/relationships/hyperlink" Target="https://schiller.edu/program/international-business-bachelor-degree" TargetMode="External"/><Relationship Id="rId728" Type="http://schemas.openxmlformats.org/officeDocument/2006/relationships/hyperlink" Target="https://www.macromedia-fachhochschule.de/en/lp/you-change/?gad=1&amp;gclid=CjwKCAjwtuOlBhBREiwA7agf1jWMYgNJsC4TxuSZAumCYngh7zS0IR11sPGKSyDfqSp0cPHYC3qumhoClBAQAvD_BwE" TargetMode="External"/><Relationship Id="rId935" Type="http://schemas.openxmlformats.org/officeDocument/2006/relationships/hyperlink" Target="https://www.law.ac.uk/study/undergraduate/law/llb-hons-law-with-business/" TargetMode="External"/><Relationship Id="rId1358" Type="http://schemas.openxmlformats.org/officeDocument/2006/relationships/hyperlink" Target="https://www.ieb.es/executive-education/cursos/certificacion-financial-analyst-2/" TargetMode="External"/><Relationship Id="rId64" Type="http://schemas.openxmlformats.org/officeDocument/2006/relationships/hyperlink" Target="https://arden.ac.uk/berlin/our-courses" TargetMode="External"/><Relationship Id="rId1120" Type="http://schemas.openxmlformats.org/officeDocument/2006/relationships/hyperlink" Target="https://www.nebrija.com/carreras-universitarias/carreras.php" TargetMode="External"/><Relationship Id="rId1218" Type="http://schemas.openxmlformats.org/officeDocument/2006/relationships/hyperlink" Target="https://www.law.ac.uk/study/postgraduate/law/llm-corporate-governance/?" TargetMode="External"/><Relationship Id="rId1425" Type="http://schemas.openxmlformats.org/officeDocument/2006/relationships/hyperlink" Target="https://www.avila.edu/academics/college-of-science-health/department-of-kinesiology/ms-in-kinesiology/" TargetMode="External"/><Relationship Id="rId280" Type="http://schemas.openxmlformats.org/officeDocument/2006/relationships/hyperlink" Target="https://london.northumbria.ac.uk/course/msc-international-project-management-with-advanced-practice/" TargetMode="External"/><Relationship Id="rId140" Type="http://schemas.openxmlformats.org/officeDocument/2006/relationships/hyperlink" Target="https://www.webster.edu/catalog/current/graduate-catalog/degrees/management-and-leadership-ma.html" TargetMode="External"/><Relationship Id="rId378" Type="http://schemas.openxmlformats.org/officeDocument/2006/relationships/hyperlink" Target="https://www.naba.it/" TargetMode="External"/><Relationship Id="rId585" Type="http://schemas.openxmlformats.org/officeDocument/2006/relationships/hyperlink" Target="https://www.ue-germany.com/uploads/sites/9/2023/11/ds-msc_en_a5-2022-07-07_digital.pdf" TargetMode="External"/><Relationship Id="rId792" Type="http://schemas.openxmlformats.org/officeDocument/2006/relationships/hyperlink" Target="https://www.ucam.edu/cartagena/postgrados/master-formacion-profesorado-semipresencial" TargetMode="External"/><Relationship Id="rId6" Type="http://schemas.openxmlformats.org/officeDocument/2006/relationships/hyperlink" Target="https://esden.es/masters-mba/master-in-bussiness-administration/" TargetMode="External"/><Relationship Id="rId238" Type="http://schemas.openxmlformats.org/officeDocument/2006/relationships/hyperlink" Target="https://www.nexteducacion.com/masters/master-en-direccion-financiera/" TargetMode="External"/><Relationship Id="rId445" Type="http://schemas.openxmlformats.org/officeDocument/2006/relationships/hyperlink" Target="https://mit-lab.com/Posgrado-experimental-en-microbiologia-industrial-semipresencial/" TargetMode="External"/><Relationship Id="rId652" Type="http://schemas.openxmlformats.org/officeDocument/2006/relationships/hyperlink" Target="https://www.dtu.dk/english/education/graduate/msc-programmes/biomedical-engineering" TargetMode="External"/><Relationship Id="rId1075" Type="http://schemas.openxmlformats.org/officeDocument/2006/relationships/hyperlink" Target="https://www.webster.edu/catalog/current/undergraduate-catalog/majors/media-production-ba.html" TargetMode="External"/><Relationship Id="rId1282" Type="http://schemas.openxmlformats.org/officeDocument/2006/relationships/hyperlink" Target="https://www.cerem.es/academic-offer/master-en-project-management/" TargetMode="External"/><Relationship Id="rId305" Type="http://schemas.openxmlformats.org/officeDocument/2006/relationships/hyperlink" Target="https://www.roehampton.ac.uk/postgraduate-courses/tesol/" TargetMode="External"/><Relationship Id="rId512" Type="http://schemas.openxmlformats.org/officeDocument/2006/relationships/hyperlink" Target="https://www.ue-germany.com/about-us/locations/dubai" TargetMode="External"/><Relationship Id="rId957" Type="http://schemas.openxmlformats.org/officeDocument/2006/relationships/hyperlink" Target="https://www.law.ac.uk/study/postgraduate/business/msc-marketing/?" TargetMode="External"/><Relationship Id="rId1142" Type="http://schemas.openxmlformats.org/officeDocument/2006/relationships/hyperlink" Target="https://isde.es/curso/master-en-abogacia-internacional/" TargetMode="External"/><Relationship Id="rId86" Type="http://schemas.openxmlformats.org/officeDocument/2006/relationships/hyperlink" Target="https://info.escueladenegociosydireccion.com/fundacion-beca-master-imagen-publica-eventos-protocolo/" TargetMode="External"/><Relationship Id="rId817" Type="http://schemas.openxmlformats.org/officeDocument/2006/relationships/hyperlink" Target="https://schiller.edu/program/master-degree-international-relations-and-diplomacy" TargetMode="External"/><Relationship Id="rId1002" Type="http://schemas.openxmlformats.org/officeDocument/2006/relationships/hyperlink" Target="https://www.nebrija.com/carreras-universitarias/carreras.php" TargetMode="External"/><Relationship Id="rId1447" Type="http://schemas.openxmlformats.org/officeDocument/2006/relationships/hyperlink" Target="https://www.maynoothuniversity.ie/study-maynooth/undergraduate-studies/courses/ba-media-studies" TargetMode="External"/><Relationship Id="rId1307" Type="http://schemas.openxmlformats.org/officeDocument/2006/relationships/hyperlink" Target="https://www.maynoothuniversity.ie/study-maynooth/postgraduate-studies/courses/ma-anthropology" TargetMode="External"/><Relationship Id="rId1514" Type="http://schemas.openxmlformats.org/officeDocument/2006/relationships/comments" Target="../comments1.xml"/><Relationship Id="rId13" Type="http://schemas.openxmlformats.org/officeDocument/2006/relationships/hyperlink" Target="https://esden.es/masters-mba/master-digital-business/" TargetMode="External"/><Relationship Id="rId162" Type="http://schemas.openxmlformats.org/officeDocument/2006/relationships/hyperlink" Target="https://www.webster.edu/catalog/current/graduate-catalog/degrees/master-of-business-administration-mba.html" TargetMode="External"/><Relationship Id="rId467" Type="http://schemas.openxmlformats.org/officeDocument/2006/relationships/hyperlink" Target="https://bit.ly/43cB1Os" TargetMode="External"/><Relationship Id="rId1097" Type="http://schemas.openxmlformats.org/officeDocument/2006/relationships/hyperlink" Target="https://www.webster.edu/catalog/current/undergraduate-catalog/majors/computer-science-bs.html" TargetMode="External"/><Relationship Id="rId674" Type="http://schemas.openxmlformats.org/officeDocument/2006/relationships/hyperlink" Target="https://www.dtu.dk/english/education/graduate/msc-programmes/quantitative-biology-and-disease-modelling" TargetMode="External"/><Relationship Id="rId881" Type="http://schemas.openxmlformats.org/officeDocument/2006/relationships/hyperlink" Target="https://apply.unipd.it/courses/course/185-management-engineering" TargetMode="External"/><Relationship Id="rId979" Type="http://schemas.openxmlformats.org/officeDocument/2006/relationships/hyperlink" Target="https://www.law.ac.uk/study/postgraduate/law/llm-immigration-law/?" TargetMode="External"/><Relationship Id="rId327" Type="http://schemas.openxmlformats.org/officeDocument/2006/relationships/hyperlink" Target="https://www.roehampton.ac.uk/postgraduate-courses/music-therapy/" TargetMode="External"/><Relationship Id="rId534" Type="http://schemas.openxmlformats.org/officeDocument/2006/relationships/hyperlink" Target="https://www.ue-germany.com/uploads/sites/9/2025/01/IHub_AD_EN_2024_IDM.pdf" TargetMode="External"/><Relationship Id="rId741" Type="http://schemas.openxmlformats.org/officeDocument/2006/relationships/hyperlink" Target="https://www.macromedia-fachhochschule.de/en/lp/you-change/?gad=1&amp;gclid=CjwKCAjwtuOlBhBREiwA7agf1jWMYgNJsC4TxuSZAumCYngh7zS0IR11sPGKSyDfqSp0cPHYC3qumhoClBAQAvD_BwE" TargetMode="External"/><Relationship Id="rId839" Type="http://schemas.openxmlformats.org/officeDocument/2006/relationships/hyperlink" Target="https://gbs.edu.mt/courses/ma-business-management/" TargetMode="External"/><Relationship Id="rId1164" Type="http://schemas.openxmlformats.org/officeDocument/2006/relationships/hyperlink" Target="https://isde.es/curso/master-en-derecho-internacional-comercio-exterior-y-relaciones-internacionales/" TargetMode="External"/><Relationship Id="rId1371" Type="http://schemas.openxmlformats.org/officeDocument/2006/relationships/hyperlink" Target="https://www.ieb.es/executive-education/cursos/finanzas-sostenibles/" TargetMode="External"/><Relationship Id="rId1469" Type="http://schemas.openxmlformats.org/officeDocument/2006/relationships/hyperlink" Target="https://www.ucam.edu/estudios/grados/biotecnologia-presencial" TargetMode="External"/><Relationship Id="rId601" Type="http://schemas.openxmlformats.org/officeDocument/2006/relationships/hyperlink" Target="https://www.ue-germany.com/uploads/sites/9/2023/11/mba_ship_en_digital.pdf" TargetMode="External"/><Relationship Id="rId1024" Type="http://schemas.openxmlformats.org/officeDocument/2006/relationships/hyperlink" Target="https://www.enae.es/master/master-en-data-science-business-0?_adin=11551547647" TargetMode="External"/><Relationship Id="rId1231" Type="http://schemas.openxmlformats.org/officeDocument/2006/relationships/hyperlink" Target="https://www.law.ac.uk/study/postgraduate/law/llm-mental-health-law/" TargetMode="External"/><Relationship Id="rId906" Type="http://schemas.openxmlformats.org/officeDocument/2006/relationships/hyperlink" Target="https://www.ema.education/mastere-management-applique" TargetMode="External"/><Relationship Id="rId1329" Type="http://schemas.openxmlformats.org/officeDocument/2006/relationships/hyperlink" Target="https://www.ieb.es/estudios-ieb/masteres/master-en-corporate-finance-y-banca-de-inversion/" TargetMode="External"/><Relationship Id="rId35" Type="http://schemas.openxmlformats.org/officeDocument/2006/relationships/hyperlink" Target="https://www.gisma.com/programmes/postgraduate" TargetMode="External"/><Relationship Id="rId184" Type="http://schemas.openxmlformats.org/officeDocument/2006/relationships/hyperlink" Target="https://www.berlinsbi.com/courses" TargetMode="External"/><Relationship Id="rId391" Type="http://schemas.openxmlformats.org/officeDocument/2006/relationships/hyperlink" Target="https://neoma-bs.com/programmes/msc-global-management/" TargetMode="External"/><Relationship Id="rId251" Type="http://schemas.openxmlformats.org/officeDocument/2006/relationships/hyperlink" Target="https://www.mioti.es/es/ia-en-negocios" TargetMode="External"/><Relationship Id="rId489" Type="http://schemas.openxmlformats.org/officeDocument/2006/relationships/hyperlink" Target="https://mondragonmexico.edu.mx/maestrias/derecho/" TargetMode="External"/><Relationship Id="rId696" Type="http://schemas.openxmlformats.org/officeDocument/2006/relationships/hyperlink" Target="https://www.nebrija.com/carreras-universitarias/carreras.php" TargetMode="External"/><Relationship Id="rId349" Type="http://schemas.openxmlformats.org/officeDocument/2006/relationships/hyperlink" Target="https://estudios.uoc.edu/es/masters-posgrados-especializaciones/diploma-posgrado/e-learning-educacion-tic/dise%C3%B1o-tecno-pedagogico/presentacion" TargetMode="External"/><Relationship Id="rId556" Type="http://schemas.openxmlformats.org/officeDocument/2006/relationships/hyperlink" Target="https://www.ue-germany.com/uploads/sites/9/2025/01/IHub_AD_EN_2024_DT.pdf" TargetMode="External"/><Relationship Id="rId763" Type="http://schemas.openxmlformats.org/officeDocument/2006/relationships/hyperlink" Target="http://www.tio.nl/en/commerce-entrepreneurship-and-organisations/" TargetMode="External"/><Relationship Id="rId1186" Type="http://schemas.openxmlformats.org/officeDocument/2006/relationships/hyperlink" Target="https://tepinstitute.com/masteres-con-aval-universitario/master-en-data-science-nebrija/" TargetMode="External"/><Relationship Id="rId1393" Type="http://schemas.openxmlformats.org/officeDocument/2006/relationships/hyperlink" Target="https://www.avila.edu/program/k-12-education-degree-2/" TargetMode="External"/><Relationship Id="rId111"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209" Type="http://schemas.openxmlformats.org/officeDocument/2006/relationships/hyperlink" Target="https://www.berlinsbi.com/international-student-guide/living-in-hamburg-germany/the-campus-in-hamburg-germany" TargetMode="External"/><Relationship Id="rId416" Type="http://schemas.openxmlformats.org/officeDocument/2006/relationships/hyperlink" Target="https://www.eude.es/master/master-en-direccion-financiera-y-corporate-finance/" TargetMode="External"/><Relationship Id="rId970" Type="http://schemas.openxmlformats.org/officeDocument/2006/relationships/hyperlink" Target="https://www.law.ac.uk/study/postgraduate/law/llm-corporate-social-responsibility-and-sustainability/?" TargetMode="External"/><Relationship Id="rId1046" Type="http://schemas.openxmlformats.org/officeDocument/2006/relationships/hyperlink" Target="https://www.webster.edu/catalog/current/undergraduate-catalog/majors/psychological-science-bs.html" TargetMode="External"/><Relationship Id="rId1253" Type="http://schemas.openxmlformats.org/officeDocument/2006/relationships/hyperlink" Target="https://www.cerem.es/academic-offer/mba-con-especializacion-en-profesionalizacion-de-la-gestion-publica/" TargetMode="External"/><Relationship Id="rId623" Type="http://schemas.openxmlformats.org/officeDocument/2006/relationships/hyperlink" Target="https://schiller.edu/program/master-degree-international-relations-and-diplomacy" TargetMode="External"/><Relationship Id="rId830" Type="http://schemas.openxmlformats.org/officeDocument/2006/relationships/hyperlink" Target="https://unfc.com/programs/master-of-data-analytics/" TargetMode="External"/><Relationship Id="rId928" Type="http://schemas.openxmlformats.org/officeDocument/2006/relationships/hyperlink" Target="https://www.law.ac.uk/study/undergraduate/business/international-business-foundation-programme/online/?&amp;&amp;&amp;" TargetMode="External"/><Relationship Id="rId1460" Type="http://schemas.openxmlformats.org/officeDocument/2006/relationships/hyperlink" Target="https://www.ucam.edu/estudios?f=M%C3%A1ster%20Oficial&amp;f=M%C3%A1ster%20de%20Formaci%C3%B3n%20Permanente" TargetMode="External"/><Relationship Id="rId57" Type="http://schemas.openxmlformats.org/officeDocument/2006/relationships/hyperlink" Target="https://arden.ac.uk/berlin/our-courses" TargetMode="External"/><Relationship Id="rId1113" Type="http://schemas.openxmlformats.org/officeDocument/2006/relationships/hyperlink" Target="https://www.limcollege.edu/academics/degrees/business-fashion-mps" TargetMode="External"/><Relationship Id="rId1320" Type="http://schemas.openxmlformats.org/officeDocument/2006/relationships/hyperlink" Target="https://www.maynoothuniversity.ie/study-maynooth/postgraduate-studies/courses/llm-global-legal-studies" TargetMode="External"/><Relationship Id="rId1418" Type="http://schemas.openxmlformats.org/officeDocument/2006/relationships/hyperlink" Target="https://www.avila.edu/program/psychology/psychology-m-s/" TargetMode="External"/><Relationship Id="rId273" Type="http://schemas.openxmlformats.org/officeDocument/2006/relationships/hyperlink" Target="https://london.northumbria.ac.uk/course/msc-cyber-security-technology/" TargetMode="External"/><Relationship Id="rId480" Type="http://schemas.openxmlformats.org/officeDocument/2006/relationships/hyperlink" Target="https://mondragonmexico.edu.mx/ejecutivas/negocios-internacionales/" TargetMode="External"/><Relationship Id="rId133" Type="http://schemas.openxmlformats.org/officeDocument/2006/relationships/hyperlink" Target="https://www.webster.edu/catalog/current/graduate-catalog/degrees/teaching-english-to-speakers-of-other-languages-ma.html" TargetMode="External"/><Relationship Id="rId340" Type="http://schemas.openxmlformats.org/officeDocument/2006/relationships/hyperlink" Target="https://estudios.uoc.edu/es/masters-posgrados-especializaciones/diploma-posgrado/ciencias-salud/nutricion-aplicada-deporte-actividad-fisica/presentacion" TargetMode="External"/><Relationship Id="rId578" Type="http://schemas.openxmlformats.org/officeDocument/2006/relationships/hyperlink" Target="https://www.ue-germany.com/uploads/sites/9/2023/11/ue-prflyer-en_b-tech_2023-10-10_digital.pdf" TargetMode="External"/><Relationship Id="rId785" Type="http://schemas.openxmlformats.org/officeDocument/2006/relationships/hyperlink" Target="https://www.ucam.edu/spanish-sports-university/postgrados/master-direccion-gestion-entidades-deportivas-semipresencial" TargetMode="External"/><Relationship Id="rId992" Type="http://schemas.openxmlformats.org/officeDocument/2006/relationships/hyperlink" Target="https://www.law.ac.uk/study/postgraduate/law/llm-corporate-governance/?" TargetMode="External"/><Relationship Id="rId200" Type="http://schemas.openxmlformats.org/officeDocument/2006/relationships/hyperlink" Target="https://www.berlinsbi.com/courses" TargetMode="External"/><Relationship Id="rId438" Type="http://schemas.openxmlformats.org/officeDocument/2006/relationships/hyperlink" Target="https://mit-lab.com/Posgrado-experto-en-gestion-calidad-industria-farmaceutica-online/" TargetMode="External"/><Relationship Id="rId645" Type="http://schemas.openxmlformats.org/officeDocument/2006/relationships/hyperlink" Target="https://www.ucanwest.ca/preparatory-programs/mba-foundation/" TargetMode="External"/><Relationship Id="rId852" Type="http://schemas.openxmlformats.org/officeDocument/2006/relationships/hyperlink" Target="https://apply.unipd.it/courses/course/204-chemical-and-process-engineering" TargetMode="External"/><Relationship Id="rId1068" Type="http://schemas.openxmlformats.org/officeDocument/2006/relationships/hyperlink" Target="https://www.webster.edu/catalog/current/undergraduate-catalog/majors/scriptwriting-ba.html" TargetMode="External"/><Relationship Id="rId1275" Type="http://schemas.openxmlformats.org/officeDocument/2006/relationships/hyperlink" Target="https://www.cerem.es/academic-offer/master-en-alta-direccion-internacional/" TargetMode="External"/><Relationship Id="rId1482" Type="http://schemas.openxmlformats.org/officeDocument/2006/relationships/hyperlink" Target="https://www.ucam.edu/cartagena/grados/enfermeria-presencial" TargetMode="External"/><Relationship Id="rId505" Type="http://schemas.openxmlformats.org/officeDocument/2006/relationships/hyperlink" Target="https://www.isdi.education/es/programas/dmba-digital-mba" TargetMode="External"/><Relationship Id="rId712" Type="http://schemas.openxmlformats.org/officeDocument/2006/relationships/hyperlink" Target="https://www.nebrija.com/carreras-universitarias/carreras.php" TargetMode="External"/><Relationship Id="rId1135" Type="http://schemas.openxmlformats.org/officeDocument/2006/relationships/hyperlink" Target="https://www.nebrija.com/carreras-universitarias/carreras.php" TargetMode="External"/><Relationship Id="rId1342" Type="http://schemas.openxmlformats.org/officeDocument/2006/relationships/hyperlink" Target="https://www.ieb.es/executive-education/programas-especializacion/debt-advisory-alternativas-de-financiacion/" TargetMode="External"/><Relationship Id="rId79" Type="http://schemas.openxmlformats.org/officeDocument/2006/relationships/hyperlink" Target="https://isde.es/curso/master-en-derecho-de-la-energia-y-transicion-ecologica/" TargetMode="External"/><Relationship Id="rId1202" Type="http://schemas.openxmlformats.org/officeDocument/2006/relationships/hyperlink" Target="https://bit.ly/3NEFFwC" TargetMode="External"/><Relationship Id="rId1507" Type="http://schemas.openxmlformats.org/officeDocument/2006/relationships/hyperlink" Target="https://www.ucam.edu/online/grados/relaciones-laborales-recursos-humanos-a-distancia" TargetMode="External"/><Relationship Id="rId295" Type="http://schemas.openxmlformats.org/officeDocument/2006/relationships/hyperlink" Target="https://www.roehampton.ac.uk/postgraduate-courses/human-rights-and-international-relations/" TargetMode="External"/><Relationship Id="rId155" Type="http://schemas.openxmlformats.org/officeDocument/2006/relationships/hyperlink" Target="https://www.webster.edu/catalog/current/graduate-catalog/degrees/master-of-business-administration-mba.html" TargetMode="External"/><Relationship Id="rId362" Type="http://schemas.openxmlformats.org/officeDocument/2006/relationships/hyperlink" Target="https://estudios.uoc.edu/es/masters-posgrados-especializaciones/diploma-posgrado/psicologia-ciencias-educacion/trastornos-desarrollo/presentacion" TargetMode="External"/><Relationship Id="rId1297" Type="http://schemas.openxmlformats.org/officeDocument/2006/relationships/hyperlink" Target="https://masters.cerem.es/master-en-sostenibilidad-empresarial-y-gestion-medioambiental" TargetMode="External"/><Relationship Id="rId222" Type="http://schemas.openxmlformats.org/officeDocument/2006/relationships/hyperlink" Target="https://www.nexteducacion.com/masters/master-internacional-en-creacion-y-aceleracion-empresarial/" TargetMode="External"/><Relationship Id="rId667" Type="http://schemas.openxmlformats.org/officeDocument/2006/relationships/hyperlink" Target="https://www.dtu.dk/english/education/graduate/msc-programmes/materials-and-manufacturing-engineering" TargetMode="External"/><Relationship Id="rId874" Type="http://schemas.openxmlformats.org/officeDocument/2006/relationships/hyperlink" Target="https://apply.unipd.it/courses/course/233-food-industry-engineering" TargetMode="External"/><Relationship Id="rId527" Type="http://schemas.openxmlformats.org/officeDocument/2006/relationships/hyperlink" Target="https://www.ue-germany.com/uploads/sites/9/2024/02/SW-FH-BA-_EN_2024-02-22-_digital.pdf" TargetMode="External"/><Relationship Id="rId734" Type="http://schemas.openxmlformats.org/officeDocument/2006/relationships/hyperlink" Target="https://www.macromedia-fachhochschule.de/en/lp/you-change/?gad=1&amp;gclid=CjwKCAjwtuOlBhBREiwA7agf1jWMYgNJsC4TxuSZAumCYngh7zS0IR11sPGKSyDfqSp0cPHYC3qumhoClBAQAvD_BwE" TargetMode="External"/><Relationship Id="rId941" Type="http://schemas.openxmlformats.org/officeDocument/2006/relationships/hyperlink" Target="https://www.law.ac.uk/study/undergraduate/computer-science/bsc-hons-computer-science/" TargetMode="External"/><Relationship Id="rId1157" Type="http://schemas.openxmlformats.org/officeDocument/2006/relationships/hyperlink" Target="https://isde.es/curso/master-en-mercados-deportivos-management-y-derecho-del-deporte/" TargetMode="External"/><Relationship Id="rId1364" Type="http://schemas.openxmlformats.org/officeDocument/2006/relationships/hyperlink" Target="https://www.ieb.es/executive-education/cursos/marketing-digital-avanzado/" TargetMode="External"/><Relationship Id="rId70" Type="http://schemas.openxmlformats.org/officeDocument/2006/relationships/hyperlink" Target="https://arden.ac.uk/berlin/our-courses" TargetMode="External"/><Relationship Id="rId801" Type="http://schemas.openxmlformats.org/officeDocument/2006/relationships/hyperlink" Target="https://www.ucam.edu/online/postgrados/sociosanitaria-online" TargetMode="External"/><Relationship Id="rId1017" Type="http://schemas.openxmlformats.org/officeDocument/2006/relationships/hyperlink" Target="https://www.enae.es/master/master-en-gestion-de-riesgos-en-las-organizaciones?_adin=11551547647" TargetMode="External"/><Relationship Id="rId1224" Type="http://schemas.openxmlformats.org/officeDocument/2006/relationships/hyperlink" Target="https://www.law.ac.uk/study/postgraduate/law/llm-legal-ethics/" TargetMode="External"/><Relationship Id="rId1431" Type="http://schemas.openxmlformats.org/officeDocument/2006/relationships/hyperlink" Target="https://online.avila.edu/degrees/business/masters/change-management/" TargetMode="External"/><Relationship Id="rId28" Type="http://schemas.openxmlformats.org/officeDocument/2006/relationships/hyperlink" Target="https://www.gisma.com/programmes/postgraduate" TargetMode="External"/><Relationship Id="rId177" Type="http://schemas.openxmlformats.org/officeDocument/2006/relationships/hyperlink" Target="https://www.berlinsbi.com/courses" TargetMode="External"/><Relationship Id="rId384" Type="http://schemas.openxmlformats.org/officeDocument/2006/relationships/hyperlink" Target="https://www.naba.it/" TargetMode="External"/><Relationship Id="rId591" Type="http://schemas.openxmlformats.org/officeDocument/2006/relationships/hyperlink" Target="https://www.ue-germany.com/uploads/sites/9/2025/01/IHub_AD_EN_2024_VED.pdf" TargetMode="External"/><Relationship Id="rId244" Type="http://schemas.openxmlformats.org/officeDocument/2006/relationships/hyperlink" Target="https://www.mioti.es/es/master-data-science" TargetMode="External"/><Relationship Id="rId689" Type="http://schemas.openxmlformats.org/officeDocument/2006/relationships/hyperlink" Target="https://www.nebrija.com/programas-postgrado/master/liderazgo-direccion-rrhh/" TargetMode="External"/><Relationship Id="rId896" Type="http://schemas.openxmlformats.org/officeDocument/2006/relationships/hyperlink" Target="https://apply.unipd.it/courses/course/19-sustainable-agriculture" TargetMode="External"/><Relationship Id="rId1081" Type="http://schemas.openxmlformats.org/officeDocument/2006/relationships/hyperlink" Target="https://www.webster.edu/catalog/current/undergraduate-catalog/majors/international-human-rights-ba.html" TargetMode="External"/><Relationship Id="rId451" Type="http://schemas.openxmlformats.org/officeDocument/2006/relationships/hyperlink" Target="https://mit-lab.com/postgrado-en-tecnicas-cromatograficas-liquidas-teoria-practica/" TargetMode="External"/><Relationship Id="rId549" Type="http://schemas.openxmlformats.org/officeDocument/2006/relationships/hyperlink" Target="https://www.ue-germany.com/uploads/sites/9/2025/01/DL_MA_EN_Digital.pdf" TargetMode="External"/><Relationship Id="rId756" Type="http://schemas.openxmlformats.org/officeDocument/2006/relationships/hyperlink" Target="https://www.macromedia-fachhochschule.de/en/lp/you-change/?gad=1&amp;gclid=CjwKCAjwtuOlBhBREiwA7agf1jWMYgNJsC4TxuSZAumCYngh7zS0IR11sPGKSyDfqSp0cPHYC3qumhoClBAQAvD_BwE" TargetMode="External"/><Relationship Id="rId1179" Type="http://schemas.openxmlformats.org/officeDocument/2006/relationships/hyperlink" Target="https://isde.es/curso/master-global-en-derecho-deportivo-internacional/" TargetMode="External"/><Relationship Id="rId1386" Type="http://schemas.openxmlformats.org/officeDocument/2006/relationships/hyperlink" Target="https://catalog.avila.edu/preview_program.php?catoid=18&amp;poid=2224" TargetMode="External"/><Relationship Id="rId104"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11" Type="http://schemas.openxmlformats.org/officeDocument/2006/relationships/hyperlink" Target="https://www.roehampton.ac.uk/postgraduate-courses/counselling-psychology/" TargetMode="External"/><Relationship Id="rId409" Type="http://schemas.openxmlformats.org/officeDocument/2006/relationships/hyperlink" Target="https://www.spainbs.com/master-emprendimiento" TargetMode="External"/><Relationship Id="rId963" Type="http://schemas.openxmlformats.org/officeDocument/2006/relationships/hyperlink" Target="https://www.law.ac.uk/study/postgraduate/law/llm-compliance-and-regulation/?" TargetMode="External"/><Relationship Id="rId1039" Type="http://schemas.openxmlformats.org/officeDocument/2006/relationships/hyperlink" Target="https://www.nebrija.com/programas-postgrado/master/derecho-internacional/" TargetMode="External"/><Relationship Id="rId1246" Type="http://schemas.openxmlformats.org/officeDocument/2006/relationships/hyperlink" Target="https://masters.cerem.es/master-en-sostenibilidad-empresarial-y-gestion-medioambiental" TargetMode="External"/><Relationship Id="rId92" Type="http://schemas.openxmlformats.org/officeDocument/2006/relationships/hyperlink" Target="http://www.escueladenegociosydireccion.com/docs/ENyD_UEMC_TECNICASSELECCION.pdf" TargetMode="External"/><Relationship Id="rId616" Type="http://schemas.openxmlformats.org/officeDocument/2006/relationships/hyperlink" Target="https://schiller.edu/program/mba-international-business" TargetMode="External"/><Relationship Id="rId823" Type="http://schemas.openxmlformats.org/officeDocument/2006/relationships/hyperlink" Target="https://www.iese.edu/global-executive-mba/format-editions/" TargetMode="External"/><Relationship Id="rId1453" Type="http://schemas.openxmlformats.org/officeDocument/2006/relationships/hyperlink" Target="https://www.maynoothuniversity.ie/study-maynooth/undergraduate-studies/courses/bsc-sport-science-and-health" TargetMode="External"/><Relationship Id="rId1106" Type="http://schemas.openxmlformats.org/officeDocument/2006/relationships/hyperlink" Target="https://www.limcollege.edu/academics/degrees/fashion-marketing-bba" TargetMode="External"/><Relationship Id="rId1313" Type="http://schemas.openxmlformats.org/officeDocument/2006/relationships/hyperlink" Target="https://www.maynoothuniversity.ie/study-maynooth/postgraduate-studies/courses/msc-economics" TargetMode="External"/><Relationship Id="rId199" Type="http://schemas.openxmlformats.org/officeDocument/2006/relationships/hyperlink" Target="https://www.berlinsbi.com/courses" TargetMode="External"/><Relationship Id="rId266" Type="http://schemas.openxmlformats.org/officeDocument/2006/relationships/hyperlink" Target="https://london.northumbria.ac.uk/course/msc-business-with-international-management/" TargetMode="External"/><Relationship Id="rId473" Type="http://schemas.openxmlformats.org/officeDocument/2006/relationships/hyperlink" Target="https://mondragonmexico.edu.mx/licenciaturas/lgetinternacional/" TargetMode="External"/><Relationship Id="rId680" Type="http://schemas.openxmlformats.org/officeDocument/2006/relationships/hyperlink" Target="https://ubi.edu/bachelors-programmes/" TargetMode="External"/><Relationship Id="rId126" Type="http://schemas.openxmlformats.org/officeDocument/2006/relationships/hyperlink" Target="https://www.webster.edu/catalog/current/graduate-catalog/degrees/cybersecurity-operations-ms.html" TargetMode="External"/><Relationship Id="rId333" Type="http://schemas.openxmlformats.org/officeDocument/2006/relationships/hyperlink" Target="https://estudios.uoc.edu/es/masters-posgrados-especializaciones/master/derecho-ciencias-politicas/mediacion-conflictos-familiares-educativos-sociales-deportivos/presentacion" TargetMode="External"/><Relationship Id="rId540" Type="http://schemas.openxmlformats.org/officeDocument/2006/relationships/hyperlink" Target="https://www.ue-germany.com/uploads/sites/9/2025/01/PH_MA_EN_Digital.pdf" TargetMode="External"/><Relationship Id="rId778" Type="http://schemas.openxmlformats.org/officeDocument/2006/relationships/hyperlink" Target="https://www.ucam.edu/online/postgrados/desarrollo-social-a-distancia" TargetMode="External"/><Relationship Id="rId985" Type="http://schemas.openxmlformats.org/officeDocument/2006/relationships/hyperlink" Target="https://www.law.ac.uk/study/postgraduate/law/llm-international-and-comparative-law/?" TargetMode="External"/><Relationship Id="rId1170" Type="http://schemas.openxmlformats.org/officeDocument/2006/relationships/hyperlink" Target="https://isde.es/curso/master-en-derecho-del-entretenimiento/" TargetMode="External"/><Relationship Id="rId638" Type="http://schemas.openxmlformats.org/officeDocument/2006/relationships/hyperlink" Target="https://schiller.edu/program/international-business-bachelor-degree" TargetMode="External"/><Relationship Id="rId845" Type="http://schemas.openxmlformats.org/officeDocument/2006/relationships/hyperlink" Target="https://apply.unipd.it/courses/course/174-italian-medieval-and-renaissance-studies" TargetMode="External"/><Relationship Id="rId1030" Type="http://schemas.openxmlformats.org/officeDocument/2006/relationships/hyperlink" Target="https://www.enae.es/master/master-en-direccion-de-recursos-humanos-y-people-analytics?_adin=11551547647" TargetMode="External"/><Relationship Id="rId1268" Type="http://schemas.openxmlformats.org/officeDocument/2006/relationships/hyperlink" Target="https://www.cerem.es/academic-offer/master-en-alta-direccion-internacional/" TargetMode="External"/><Relationship Id="rId1475" Type="http://schemas.openxmlformats.org/officeDocument/2006/relationships/hyperlink" Target="https://www.ucam.edu/estudios/grados/criminologia-semipresencial" TargetMode="External"/><Relationship Id="rId400" Type="http://schemas.openxmlformats.org/officeDocument/2006/relationships/hyperlink" Target="https://neoma-bs.com/programmes/master-in-management/" TargetMode="External"/><Relationship Id="rId705" Type="http://schemas.openxmlformats.org/officeDocument/2006/relationships/hyperlink" Target="https://www.nebrija.com/carreras-universitarias/carreras.php" TargetMode="External"/><Relationship Id="rId1128" Type="http://schemas.openxmlformats.org/officeDocument/2006/relationships/hyperlink" Target="https://www.nebrija.com/carreras-universitarias/carreras.php" TargetMode="External"/><Relationship Id="rId1335" Type="http://schemas.openxmlformats.org/officeDocument/2006/relationships/hyperlink" Target="https://www.ieb.es/estudios-ieb/masteres/master-online-en-activos-digitales/" TargetMode="External"/><Relationship Id="rId912" Type="http://schemas.openxmlformats.org/officeDocument/2006/relationships/hyperlink" Target="https://gbs.ac.ae/" TargetMode="External"/><Relationship Id="rId41" Type="http://schemas.openxmlformats.org/officeDocument/2006/relationships/hyperlink" Target="https://www.gisma.com/programmes/postgraduate" TargetMode="External"/><Relationship Id="rId551" Type="http://schemas.openxmlformats.org/officeDocument/2006/relationships/hyperlink" Target="https://www.ue-germany.com/uploads/sites/9/2025/01/DCC_MA_EN_Digital.pdf" TargetMode="External"/><Relationship Id="rId649" Type="http://schemas.openxmlformats.org/officeDocument/2006/relationships/hyperlink" Target="https://www.dtu.dk/english/education/graduate/msc-programmes/architectural-engineering" TargetMode="External"/><Relationship Id="rId856" Type="http://schemas.openxmlformats.org/officeDocument/2006/relationships/hyperlink" Target="https://apply.unipd.it/courses/course/235-complex-and-data-driven-chemistry" TargetMode="External"/><Relationship Id="rId1181" Type="http://schemas.openxmlformats.org/officeDocument/2006/relationships/hyperlink" Target="https://www.ibat.ie/courses/business-degree-full-time-undergraduate-ireland.html" TargetMode="External"/><Relationship Id="rId1279" Type="http://schemas.openxmlformats.org/officeDocument/2006/relationships/hyperlink" Target="https://www.cerem.es/academic-offer/master-en-direccion-financiera/" TargetMode="External"/><Relationship Id="rId1402" Type="http://schemas.openxmlformats.org/officeDocument/2006/relationships/hyperlink" Target="https://www.avila.edu/program/nursing-program-bsn/" TargetMode="External"/><Relationship Id="rId1486" Type="http://schemas.openxmlformats.org/officeDocument/2006/relationships/hyperlink" Target="https://www.ucam.edu/estudios/grados/fisioterapia-presencial" TargetMode="External"/><Relationship Id="rId190" Type="http://schemas.openxmlformats.org/officeDocument/2006/relationships/hyperlink" Target="https://www.berlinsbi.com/courses" TargetMode="External"/><Relationship Id="rId204" Type="http://schemas.openxmlformats.org/officeDocument/2006/relationships/hyperlink" Target="https://www.berlinsbi.com/international-student-guide/living-in-hamburg-germany/the-campus-in-hamburg-germany" TargetMode="External"/><Relationship Id="rId288" Type="http://schemas.openxmlformats.org/officeDocument/2006/relationships/hyperlink" Target="https://www.roehampton.ac.uk/postgraduate-courses/early-childhood-studies/" TargetMode="External"/><Relationship Id="rId411" Type="http://schemas.openxmlformats.org/officeDocument/2006/relationships/hyperlink" Target="https://www.universidadeude.mx/master/maestria-mba-online-en-administracion-y-direccion-de-empresas-online/" TargetMode="External"/><Relationship Id="rId509" Type="http://schemas.openxmlformats.org/officeDocument/2006/relationships/hyperlink" Target="https://www.ue-germany.com/about-us/locations/dubai" TargetMode="External"/><Relationship Id="rId1041" Type="http://schemas.openxmlformats.org/officeDocument/2006/relationships/hyperlink" Target="https://www.webster.edu/catalog/current/undergraduate-catalog/majors/mathematics-bs.html" TargetMode="External"/><Relationship Id="rId1139" Type="http://schemas.openxmlformats.org/officeDocument/2006/relationships/hyperlink" Target="https://www.nebrija.com/carreras-universitarias/carreras.php" TargetMode="External"/><Relationship Id="rId1346" Type="http://schemas.openxmlformats.org/officeDocument/2006/relationships/hyperlink" Target="https://www.ieb.es/executive-education/programas-especializacion/energias-renovables-inversion-y-financiacion/" TargetMode="External"/><Relationship Id="rId495" Type="http://schemas.openxmlformats.org/officeDocument/2006/relationships/hyperlink" Target="https://mondragonmexico.edu.mx/maestrias/neuropsicologia/" TargetMode="External"/><Relationship Id="rId716" Type="http://schemas.openxmlformats.org/officeDocument/2006/relationships/hyperlink" Target="https://www.nebrija.com/carreras-universitarias/carreras.php" TargetMode="External"/><Relationship Id="rId923" Type="http://schemas.openxmlformats.org/officeDocument/2006/relationships/hyperlink" Target="https://www.sdabocconi.it/en/specialized-master-full-time-executive/mihmep?_gl=1*2huy9n*_up*MQ..&amp;gclid=Cj0KCQjwn7mwBhCiARIsAGoxjaLpxP88N-jgQjshabnCeQIcMshm8YQB8y3QQw4vHVI1-aUFJeycMikaAi2yEALw_wcB&amp;gclsrc=aw.ds" TargetMode="External"/><Relationship Id="rId52" Type="http://schemas.openxmlformats.org/officeDocument/2006/relationships/hyperlink" Target="https://arden.ac.uk/berlin/our-courses" TargetMode="External"/><Relationship Id="rId148" Type="http://schemas.openxmlformats.org/officeDocument/2006/relationships/hyperlink" Target="https://www.webster.edu/catalog/current/graduate-catalog/degrees/marketing-ms.html" TargetMode="External"/><Relationship Id="rId355" Type="http://schemas.openxmlformats.org/officeDocument/2006/relationships/hyperlink" Target="https://estudios.uoc.edu/es/masters-posgrados-especializaciones/diploma-posgrado/informatica-multimedia-telecomunicacion/gestion-ciberseguridad-privacidad/presentacion" TargetMode="External"/><Relationship Id="rId562" Type="http://schemas.openxmlformats.org/officeDocument/2006/relationships/hyperlink" Target="https://www.ue-germany.com/uploads/sites/9/2024/07/IBM-MSc_EN-_MPP-_DACH-_2022-11-09_digital.pdf" TargetMode="External"/><Relationship Id="rId1192" Type="http://schemas.openxmlformats.org/officeDocument/2006/relationships/hyperlink" Target="https://tepinstitute.com/diploma-avanzado-en-ia-aplicada-a-la-logistica/" TargetMode="External"/><Relationship Id="rId1206" Type="http://schemas.openxmlformats.org/officeDocument/2006/relationships/hyperlink" Target="https://samp.itesm.mx/Programas/VistaPrograma?clave=MEE13V&amp;modoVista=Default&amp;idioma=ES&amp;cols=0" TargetMode="External"/><Relationship Id="rId1413" Type="http://schemas.openxmlformats.org/officeDocument/2006/relationships/hyperlink" Target="https://online.avila.edu/degrees/business/mba/marketing/" TargetMode="External"/><Relationship Id="rId215" Type="http://schemas.openxmlformats.org/officeDocument/2006/relationships/hyperlink" Target="https://www.ucanwest.ca/undergraduate-programs/bachelor-of-commerce/" TargetMode="External"/><Relationship Id="rId422" Type="http://schemas.openxmlformats.org/officeDocument/2006/relationships/hyperlink" Target="https://www.eude.es/master/master-en-direccion-de-recursos-humanos/" TargetMode="External"/><Relationship Id="rId867" Type="http://schemas.openxmlformats.org/officeDocument/2006/relationships/hyperlink" Target="https://apply.unipd.it/courses/course/50-energy-engineering" TargetMode="External"/><Relationship Id="rId1052" Type="http://schemas.openxmlformats.org/officeDocument/2006/relationships/hyperlink" Target="https://www.webster.edu/catalog/current/undergraduate-catalog/majors/business-administration-bs.html" TargetMode="External"/><Relationship Id="rId1497" Type="http://schemas.openxmlformats.org/officeDocument/2006/relationships/hyperlink" Target="https://www.ucam.edu/estudios/grados/marketing-direccion-comercial-presencial" TargetMode="External"/><Relationship Id="rId299" Type="http://schemas.openxmlformats.org/officeDocument/2006/relationships/hyperlink" Target="https://www.roehampton.ac.uk/postgraduate-courses/audiovisual-translation/" TargetMode="External"/><Relationship Id="rId727" Type="http://schemas.openxmlformats.org/officeDocument/2006/relationships/hyperlink" Target="https://www.macromedia-fachhochschule.de/en/lp/you-change/?gad=1&amp;gclid=CjwKCAjwtuOlBhBREiwA7agf1jWMYgNJsC4TxuSZAumCYngh7zS0IR11sPGKSyDfqSp0cPHYC3qumhoClBAQAvD_BwE" TargetMode="External"/><Relationship Id="rId934" Type="http://schemas.openxmlformats.org/officeDocument/2006/relationships/hyperlink" Target="https://www.law.ac.uk/study/undergraduate/business/bsc-hons-international-strategic-business-management/" TargetMode="External"/><Relationship Id="rId1357" Type="http://schemas.openxmlformats.org/officeDocument/2006/relationships/hyperlink" Target="https://www.ieb.es/executive-education/cursos/certificacion-financial-analyst/" TargetMode="External"/><Relationship Id="rId63" Type="http://schemas.openxmlformats.org/officeDocument/2006/relationships/hyperlink" Target="https://arden.ac.uk/berlin/our-courses" TargetMode="External"/><Relationship Id="rId159" Type="http://schemas.openxmlformats.org/officeDocument/2006/relationships/hyperlink" Target="https://www.webster.edu/catalog/current/graduate-catalog/degrees/master-of-business-administration-mba.html" TargetMode="External"/><Relationship Id="rId366" Type="http://schemas.openxmlformats.org/officeDocument/2006/relationships/hyperlink" Target="https://estudios.uoc.edu/es/masters-posgrados-especializaciones/diploma-posgrado/artes-humanidades/desarrollo-aplicaciones-educativas/presentacion" TargetMode="External"/><Relationship Id="rId573" Type="http://schemas.openxmlformats.org/officeDocument/2006/relationships/hyperlink" Target="https://www.ue-germany.com/uploads/sites/9/2023/11/asset-mgnt-msc_digital.pdf" TargetMode="External"/><Relationship Id="rId780" Type="http://schemas.openxmlformats.org/officeDocument/2006/relationships/hyperlink" Target="https://www.ucam.edu/online/postgrados/master-direccion-estrategica-proyectos-mudep" TargetMode="External"/><Relationship Id="rId1217" Type="http://schemas.openxmlformats.org/officeDocument/2006/relationships/hyperlink" Target="https://www.law.ac.uk/study/postgraduate/law/llm-international-criminal-law/?" TargetMode="External"/><Relationship Id="rId1424" Type="http://schemas.openxmlformats.org/officeDocument/2006/relationships/hyperlink" Target="https://www.avila.edu/digital-marketing/" TargetMode="External"/><Relationship Id="rId226" Type="http://schemas.openxmlformats.org/officeDocument/2006/relationships/hyperlink" Target="https://www.nexteducacion.com/masters/master-in-cybersecurity/" TargetMode="External"/><Relationship Id="rId433" Type="http://schemas.openxmlformats.org/officeDocument/2006/relationships/hyperlink" Target="https://www.eude.es/master/master-en-big-data-y-business-intelligence/" TargetMode="External"/><Relationship Id="rId878" Type="http://schemas.openxmlformats.org/officeDocument/2006/relationships/hyperlink" Target="https://apply.unipd.it/courses/course/21-ict-internet-and-multimedia" TargetMode="External"/><Relationship Id="rId1063" Type="http://schemas.openxmlformats.org/officeDocument/2006/relationships/hyperlink" Target="https://www.webster.edu/catalog/current/undergraduate-catalog/majors/scene-design-bfa.html" TargetMode="External"/><Relationship Id="rId1270" Type="http://schemas.openxmlformats.org/officeDocument/2006/relationships/hyperlink" Target="https://www.cerem.es/academic-offer/master-en-alta-direccion-internacional/" TargetMode="External"/><Relationship Id="rId640" Type="http://schemas.openxmlformats.org/officeDocument/2006/relationships/hyperlink" Target="https://www.westfield.edu/alianza-fundacion-beca/" TargetMode="External"/><Relationship Id="rId738" Type="http://schemas.openxmlformats.org/officeDocument/2006/relationships/hyperlink" Target="https://www.macromedia-fachhochschule.de/en/lp/you-change/?gad=1&amp;gclid=CjwKCAjwtuOlBhBREiwA7agf1jWMYgNJsC4TxuSZAumCYngh7zS0IR11sPGKSyDfqSp0cPHYC3qumhoClBAQAvD_BwE" TargetMode="External"/><Relationship Id="rId945" Type="http://schemas.openxmlformats.org/officeDocument/2006/relationships/hyperlink" Target="https://www.law.ac.uk/study/postgraduate/psychology/msc-psychology-conversion/?&amp;" TargetMode="External"/><Relationship Id="rId1368" Type="http://schemas.openxmlformats.org/officeDocument/2006/relationships/hyperlink" Target="https://www.ieb.es/executive-education/cursos/gestion-financiera-de-la-empresa/" TargetMode="External"/><Relationship Id="rId74" Type="http://schemas.openxmlformats.org/officeDocument/2006/relationships/hyperlink" Target="https://isde.es/curso/master-en-biotecnologia-y-derecho/" TargetMode="External"/><Relationship Id="rId377" Type="http://schemas.openxmlformats.org/officeDocument/2006/relationships/hyperlink" Target="https://www.naba.it/" TargetMode="External"/><Relationship Id="rId500" Type="http://schemas.openxmlformats.org/officeDocument/2006/relationships/hyperlink" Target="https://www.isdi.education/es/programas/mib" TargetMode="External"/><Relationship Id="rId584" Type="http://schemas.openxmlformats.org/officeDocument/2006/relationships/hyperlink" Target="https://www.ue-germany.com/uploads/sites/9/2023/11/ds-msc_en_a5-2022-07-07_digital.pdf" TargetMode="External"/><Relationship Id="rId805" Type="http://schemas.openxmlformats.org/officeDocument/2006/relationships/hyperlink" Target="https://www.ucam.edu/estudios/postgrados/master-nutricion-clinica-semipresencial" TargetMode="External"/><Relationship Id="rId1130" Type="http://schemas.openxmlformats.org/officeDocument/2006/relationships/hyperlink" Target="https://www.nebrija.com/carreras-universitarias/carreras.php" TargetMode="External"/><Relationship Id="rId1228" Type="http://schemas.openxmlformats.org/officeDocument/2006/relationships/hyperlink" Target="https://www.law.ac.uk/study/postgraduate/law/llm-media-law-and-defamation/" TargetMode="External"/><Relationship Id="rId1435" Type="http://schemas.openxmlformats.org/officeDocument/2006/relationships/hyperlink" Target="https://www.maynoothuniversity.ie/study-maynooth/undergraduate-studies/courses/bsc-biological-and-biomedical-sciences" TargetMode="External"/><Relationship Id="rId5" Type="http://schemas.openxmlformats.org/officeDocument/2006/relationships/hyperlink" Target="https://esden.es/masters-mba/master-in-bussiness-administration/" TargetMode="External"/><Relationship Id="rId237" Type="http://schemas.openxmlformats.org/officeDocument/2006/relationships/hyperlink" Target="https://www.nexteducacion.com/masters/master-en-direccion-de-comunicacion-corporativa-y-marketing-digital/" TargetMode="External"/><Relationship Id="rId791" Type="http://schemas.openxmlformats.org/officeDocument/2006/relationships/hyperlink" Target="https://www.ucam.edu/online/postgrados/formacion-profesorado-espanol-como-lengua-extranjera" TargetMode="External"/><Relationship Id="rId889" Type="http://schemas.openxmlformats.org/officeDocument/2006/relationships/hyperlink" Target="https://apply.unipd.it/courses/course/88-mobility-studies" TargetMode="External"/><Relationship Id="rId1074" Type="http://schemas.openxmlformats.org/officeDocument/2006/relationships/hyperlink" Target="https://www.webster.edu/catalog/current/undergraduate-catalog/majors/media-studies-ba.html" TargetMode="External"/><Relationship Id="rId444" Type="http://schemas.openxmlformats.org/officeDocument/2006/relationships/hyperlink" Target="https://mit-lab.com/Posgrado-experimental-en-microbiologia-alimentaria-semipresencial/" TargetMode="External"/><Relationship Id="rId651" Type="http://schemas.openxmlformats.org/officeDocument/2006/relationships/hyperlink" Target="https://www.dtu.dk/english/education/graduate/msc-programmes/bioinformatics-and-systems-biology" TargetMode="External"/><Relationship Id="rId749" Type="http://schemas.openxmlformats.org/officeDocument/2006/relationships/hyperlink" Target="https://www.macromedia-fachhochschule.de/en/lp/you-change/?gad=1&amp;gclid=CjwKCAjwtuOlBhBREiwA7agf1jWMYgNJsC4TxuSZAumCYngh7zS0IR11sPGKSyDfqSp0cPHYC3qumhoClBAQAvD_BwE" TargetMode="External"/><Relationship Id="rId1281" Type="http://schemas.openxmlformats.org/officeDocument/2006/relationships/hyperlink" Target="https://www.cerem.es/academic-offer/master-en-direccion-financiera/" TargetMode="External"/><Relationship Id="rId1379" Type="http://schemas.openxmlformats.org/officeDocument/2006/relationships/hyperlink" Target="https://www.avila.edu/academics/college-of-professional-schools/school-of-business/undergraduate-majors-school-of-business/finance-bs-in-business-administration-undergraduate-majors-school-of-business/" TargetMode="External"/><Relationship Id="rId1502" Type="http://schemas.openxmlformats.org/officeDocument/2006/relationships/hyperlink" Target="https://www.ucam.edu/estudios/grados/periodismo-presencial" TargetMode="External"/><Relationship Id="rId290" Type="http://schemas.openxmlformats.org/officeDocument/2006/relationships/hyperlink" Target="https://www.roehampton.ac.uk/postgraduate-courses/education-studies/" TargetMode="External"/><Relationship Id="rId304" Type="http://schemas.openxmlformats.org/officeDocument/2006/relationships/hyperlink" Target="https://www.roehampton.ac.uk/postgraduate-courses/specialised-translation/" TargetMode="External"/><Relationship Id="rId388" Type="http://schemas.openxmlformats.org/officeDocument/2006/relationships/hyperlink" Target="https://neoma-bs.com/programmes/msc-marketing/?programme" TargetMode="External"/><Relationship Id="rId511" Type="http://schemas.openxmlformats.org/officeDocument/2006/relationships/hyperlink" Target="https://www.ue-germany.com/about-us/locations/dubai" TargetMode="External"/><Relationship Id="rId609" Type="http://schemas.openxmlformats.org/officeDocument/2006/relationships/hyperlink" Target="https://vizja.pl/en/oferta/?kierunek%5B%5D=finance-and-accounting" TargetMode="External"/><Relationship Id="rId956" Type="http://schemas.openxmlformats.org/officeDocument/2006/relationships/hyperlink" Target="https://www.law.ac.uk/study/postgraduate/business/msc-leadership-and-human-resource-management/?" TargetMode="External"/><Relationship Id="rId1141" Type="http://schemas.openxmlformats.org/officeDocument/2006/relationships/hyperlink" Target="https://isde.es/curso/master-en-abogacia-internacional/" TargetMode="External"/><Relationship Id="rId1239" Type="http://schemas.openxmlformats.org/officeDocument/2006/relationships/hyperlink" Target="https://www.cerem.es/academic-offer/mba-con-especializacion-en-estrategia-digital-en-marketing/" TargetMode="External"/><Relationship Id="rId85" Type="http://schemas.openxmlformats.org/officeDocument/2006/relationships/hyperlink" Target="https://info.escueladenegociosydireccion.com/master-mba-oficial-fundacion-beca/?utm_source=FundacionBecaENyD&amp;utm_medium=email&amp;utm_campaign=FundacionBeca&amp;utm_content=OfertaFormativaENyD" TargetMode="External"/><Relationship Id="rId150" Type="http://schemas.openxmlformats.org/officeDocument/2006/relationships/hyperlink" Target="https://www.webster.edu/catalog/current/graduate-catalog/degrees/cybersecurity-operations-ms.html" TargetMode="External"/><Relationship Id="rId595" Type="http://schemas.openxmlformats.org/officeDocument/2006/relationships/hyperlink" Target="https://www.ue-germany.com/uploads/sites/9/2025/01/IHub_AD_EN_2024_GDAI.pdf" TargetMode="External"/><Relationship Id="rId816" Type="http://schemas.openxmlformats.org/officeDocument/2006/relationships/hyperlink" Target="https://schiller.edu/program/master-degree-international-relations-and-diplomacy" TargetMode="External"/><Relationship Id="rId1001" Type="http://schemas.openxmlformats.org/officeDocument/2006/relationships/hyperlink" Target="https://www.nebrija.com/carreras-universitarias/carreras.php" TargetMode="External"/><Relationship Id="rId1446" Type="http://schemas.openxmlformats.org/officeDocument/2006/relationships/hyperlink" Target="https://www.maynoothuniversity.ie/study-maynooth/undergraduate-studies/courses/bsc-bachelor-data-science" TargetMode="External"/><Relationship Id="rId248" Type="http://schemas.openxmlformats.org/officeDocument/2006/relationships/hyperlink" Target="https://www.mioti.es/es/ai-executive-program" TargetMode="External"/><Relationship Id="rId455" Type="http://schemas.openxmlformats.org/officeDocument/2006/relationships/hyperlink" Target="https://www.naba.it/" TargetMode="External"/><Relationship Id="rId662" Type="http://schemas.openxmlformats.org/officeDocument/2006/relationships/hyperlink" Target="https://www.dtu.dk/english/education/graduate/msc-programmes/engineering-acoustics" TargetMode="External"/><Relationship Id="rId1085" Type="http://schemas.openxmlformats.org/officeDocument/2006/relationships/hyperlink" Target="https://www.webster.edu/catalog/current/undergraduate-catalog/majors/film-studies-ba.html" TargetMode="External"/><Relationship Id="rId1292" Type="http://schemas.openxmlformats.org/officeDocument/2006/relationships/hyperlink" Target="https://masters.cerem.es/master-en-direccion-comercial-y-marketing" TargetMode="External"/><Relationship Id="rId1306" Type="http://schemas.openxmlformats.org/officeDocument/2006/relationships/hyperlink" Target="https://www.maynoothuniversity.ie/study-maynooth/postgraduate-studies/courses/med-adult-and-community-education" TargetMode="External"/><Relationship Id="rId1513" Type="http://schemas.openxmlformats.org/officeDocument/2006/relationships/vmlDrawing" Target="../drawings/vmlDrawing1.vml"/><Relationship Id="rId12" Type="http://schemas.openxmlformats.org/officeDocument/2006/relationships/hyperlink" Target="https://esden.es/masters-mba/master-en-transformacion-digital/" TargetMode="External"/><Relationship Id="rId108"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15" Type="http://schemas.openxmlformats.org/officeDocument/2006/relationships/hyperlink" Target="https://www.roehampton.ac.uk/postgraduate-courses/clinical-neuroscience/" TargetMode="External"/><Relationship Id="rId522" Type="http://schemas.openxmlformats.org/officeDocument/2006/relationships/hyperlink" Target="https://www.ue-germany.com/uploads/sites/9/2023/11/bms-bsc_en_digital.pdf" TargetMode="External"/><Relationship Id="rId967" Type="http://schemas.openxmlformats.org/officeDocument/2006/relationships/hyperlink" Target="https://www.law.ac.uk/study/postgraduate/law/llm-corporate-social-responsibility-and-sustainability/?" TargetMode="External"/><Relationship Id="rId1152" Type="http://schemas.openxmlformats.org/officeDocument/2006/relationships/hyperlink" Target="https://isde.es/curso/master-en-derecho-de-los-negocios-arbitraje-y-adr/" TargetMode="External"/><Relationship Id="rId96" Type="http://schemas.openxmlformats.org/officeDocument/2006/relationships/hyperlink" Target="http://www.escueladenegociosydireccion.com/docs/ENyD_UEMC_DIRECCIONRRHH.pdf" TargetMode="External"/><Relationship Id="rId161" Type="http://schemas.openxmlformats.org/officeDocument/2006/relationships/hyperlink" Target="https://www.webster.edu/catalog/current/graduate-catalog/degrees/master-of-business-administration-mba.html" TargetMode="External"/><Relationship Id="rId399" Type="http://schemas.openxmlformats.org/officeDocument/2006/relationships/hyperlink" Target="https://neoma-bs.com/programmes/master-in-management/" TargetMode="External"/><Relationship Id="rId827" Type="http://schemas.openxmlformats.org/officeDocument/2006/relationships/hyperlink" Target="https://unfc.com/programs/honours-bachelor-of-business-administration/" TargetMode="External"/><Relationship Id="rId1012" Type="http://schemas.openxmlformats.org/officeDocument/2006/relationships/hyperlink" Target="https://www.enae.es/master/master-universitario-direccion-de-agronegocios?_adin=11551547647" TargetMode="External"/><Relationship Id="rId1457" Type="http://schemas.openxmlformats.org/officeDocument/2006/relationships/hyperlink" Target="https://www.ucam.edu/estudios/postgrados/master-asesoria-juridico-laboral" TargetMode="External"/><Relationship Id="rId259" Type="http://schemas.openxmlformats.org/officeDocument/2006/relationships/hyperlink" Target="https://london.northumbria.ac.uk/course/msc-business-with-entrepreneurship-with-advanced-practice/" TargetMode="External"/><Relationship Id="rId466" Type="http://schemas.openxmlformats.org/officeDocument/2006/relationships/hyperlink" Target="https://bit.ly/3Je63LL" TargetMode="External"/><Relationship Id="rId673" Type="http://schemas.openxmlformats.org/officeDocument/2006/relationships/hyperlink" Target="https://www.dtu.dk/english/education/graduate/msc-programmes/physics-and-nanotechnology" TargetMode="External"/><Relationship Id="rId880" Type="http://schemas.openxmlformats.org/officeDocument/2006/relationships/hyperlink" Target="https://apply.unipd.it/courses/course/24-local-development" TargetMode="External"/><Relationship Id="rId1096" Type="http://schemas.openxmlformats.org/officeDocument/2006/relationships/hyperlink" Target="https://www.webster.edu/catalog/current/undergraduate-catalog/majors/computer-science-emphasis-cybersecurity-bs.html" TargetMode="External"/><Relationship Id="rId1317" Type="http://schemas.openxmlformats.org/officeDocument/2006/relationships/hyperlink" Target="https://www.maynoothuniversity.ie/study-maynooth/postgraduate-studies/courses/ma-geography" TargetMode="External"/><Relationship Id="rId23" Type="http://schemas.openxmlformats.org/officeDocument/2006/relationships/hyperlink" Target="https://www.gisma.com/programmes/undergraduate" TargetMode="External"/><Relationship Id="rId119"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26" Type="http://schemas.openxmlformats.org/officeDocument/2006/relationships/hyperlink" Target="https://www.roehampton.ac.uk/postgraduate-courses/integrative-counselling-and-psychotherapy-for-children-adolescents-and-families/" TargetMode="External"/><Relationship Id="rId533" Type="http://schemas.openxmlformats.org/officeDocument/2006/relationships/hyperlink" Target="https://www.ue-germany.com/uploads/sites/9/2025/01/IHub_AD_EN_2024_IDM.pdf" TargetMode="External"/><Relationship Id="rId978" Type="http://schemas.openxmlformats.org/officeDocument/2006/relationships/hyperlink" Target="https://www.law.ac.uk/study/postgraduate/law/llm-corporate-social-responsibility-and-sustainability/?" TargetMode="External"/><Relationship Id="rId1163" Type="http://schemas.openxmlformats.org/officeDocument/2006/relationships/hyperlink" Target="https://isde.es/curso/master-en-derecho-internacional-comercio-exterior-y-relaciones-internacionales/" TargetMode="External"/><Relationship Id="rId1370" Type="http://schemas.openxmlformats.org/officeDocument/2006/relationships/hyperlink" Target="https://www.ieb.es/executive-education/cursos/excel-aplicado-a-la-gestion-de-carteras/" TargetMode="External"/><Relationship Id="rId740" Type="http://schemas.openxmlformats.org/officeDocument/2006/relationships/hyperlink" Target="https://www.macromedia-fachhochschule.de/en/lp/you-change/?gad=1&amp;gclid=CjwKCAjwtuOlBhBREiwA7agf1jWMYgNJsC4TxuSZAumCYngh7zS0IR11sPGKSyDfqSp0cPHYC3qumhoClBAQAvD_BwE" TargetMode="External"/><Relationship Id="rId838" Type="http://schemas.openxmlformats.org/officeDocument/2006/relationships/hyperlink" Target="https://gbs.edu.mt/courses/ma-marketing-brand-management/" TargetMode="External"/><Relationship Id="rId1023" Type="http://schemas.openxmlformats.org/officeDocument/2006/relationships/hyperlink" Target="https://www.enae.es/master/university-master-international-trade?_adin=11551547647" TargetMode="External"/><Relationship Id="rId1468" Type="http://schemas.openxmlformats.org/officeDocument/2006/relationships/hyperlink" Target="https://www.ucam.edu/estudios/grados/ade-presencial" TargetMode="External"/><Relationship Id="rId172" Type="http://schemas.openxmlformats.org/officeDocument/2006/relationships/hyperlink" Target="https://www.berlinsbi.com/courses" TargetMode="External"/><Relationship Id="rId477" Type="http://schemas.openxmlformats.org/officeDocument/2006/relationships/hyperlink" Target="https://mondragonmexico.edu.mx/ejecutivas/psicologia/" TargetMode="External"/><Relationship Id="rId600" Type="http://schemas.openxmlformats.org/officeDocument/2006/relationships/hyperlink" Target="https://www.ue-germany.com/uploads/sites/9/2023/11/mba_dip_en_digital.pdf" TargetMode="External"/><Relationship Id="rId684" Type="http://schemas.openxmlformats.org/officeDocument/2006/relationships/hyperlink" Target="https://www.nebrija.com/programas-postgrado/master/periodismo-web/" TargetMode="External"/><Relationship Id="rId1230" Type="http://schemas.openxmlformats.org/officeDocument/2006/relationships/hyperlink" Target="https://www.law.ac.uk/study/postgraduate/law/llm-medical-law-and-ethics/" TargetMode="External"/><Relationship Id="rId1328" Type="http://schemas.openxmlformats.org/officeDocument/2006/relationships/hyperlink" Target="https://www.ieb.es/estudios-ieb/masteres/master-in-international-finance/" TargetMode="External"/><Relationship Id="rId337" Type="http://schemas.openxmlformats.org/officeDocument/2006/relationships/hyperlink" Target="https://estudios.uoc.edu/es/masters-posgrados-especializaciones/diploma-posgrado/artes-humanidades/gestion-eventos-culturales-deportivos-corporativos/presentacion" TargetMode="External"/><Relationship Id="rId891" Type="http://schemas.openxmlformats.org/officeDocument/2006/relationships/hyperlink" Target="https://apply.unipd.it/courses/course/34-pharmaceutical-biotechnologies" TargetMode="External"/><Relationship Id="rId905" Type="http://schemas.openxmlformats.org/officeDocument/2006/relationships/hyperlink" Target="https://www.ema.education/mastere-management-applique" TargetMode="External"/><Relationship Id="rId989" Type="http://schemas.openxmlformats.org/officeDocument/2006/relationships/hyperlink" Target="https://www.law.ac.uk/study/postgraduate/law/llm-international-business-law/?" TargetMode="External"/><Relationship Id="rId34" Type="http://schemas.openxmlformats.org/officeDocument/2006/relationships/hyperlink" Target="https://www.gisma.com/programmes/postgraduate" TargetMode="External"/><Relationship Id="rId544" Type="http://schemas.openxmlformats.org/officeDocument/2006/relationships/hyperlink" Target="https://www.ue-germany.com/uploads/sites/9/2025/01/IHub_AD_EN_2024_VED.pdf" TargetMode="External"/><Relationship Id="rId751" Type="http://schemas.openxmlformats.org/officeDocument/2006/relationships/hyperlink" Target="https://www.macromedia-fachhochschule.de/en/lp/you-change/?gad=1&amp;gclid=CjwKCAjwtuOlBhBREiwA7agf1jWMYgNJsC4TxuSZAumCYngh7zS0IR11sPGKSyDfqSp0cPHYC3qumhoClBAQAvD_BwE" TargetMode="External"/><Relationship Id="rId849" Type="http://schemas.openxmlformats.org/officeDocument/2006/relationships/hyperlink" Target="https://apply.unipd.it/courses/course/222-applied-economics" TargetMode="External"/><Relationship Id="rId1174" Type="http://schemas.openxmlformats.org/officeDocument/2006/relationships/hyperlink" Target="https://isde.es/curso/master-esports-business-isde/" TargetMode="External"/><Relationship Id="rId1381" Type="http://schemas.openxmlformats.org/officeDocument/2006/relationships/hyperlink" Target="https://www.avila.edu/academics/college-of-professional-schools/school-of-business/undergraduate-majors-school-of-business/healthcare-administration-bs-in-business-administration-undergraduate-majors-school-of-business/" TargetMode="External"/><Relationship Id="rId1479" Type="http://schemas.openxmlformats.org/officeDocument/2006/relationships/hyperlink" Target="https://www.ucam.edu/estudios/grados/educacion-infantil-presencial" TargetMode="External"/><Relationship Id="rId183" Type="http://schemas.openxmlformats.org/officeDocument/2006/relationships/hyperlink" Target="https://www.berlinsbi.com/courses" TargetMode="External"/><Relationship Id="rId390" Type="http://schemas.openxmlformats.org/officeDocument/2006/relationships/hyperlink" Target="https://neoma-bs.com/programmes/msc-marketing/?programme" TargetMode="External"/><Relationship Id="rId404" Type="http://schemas.openxmlformats.org/officeDocument/2006/relationships/hyperlink" Target="https://www.spainbs.com/master-online-marketing-digital" TargetMode="External"/><Relationship Id="rId611" Type="http://schemas.openxmlformats.org/officeDocument/2006/relationships/hyperlink" Target="https://vizja.pl/en/oferta/?kierunek%5B%5D=psychology" TargetMode="External"/><Relationship Id="rId1034" Type="http://schemas.openxmlformats.org/officeDocument/2006/relationships/hyperlink" Target="https://www.enae.es/master/master-internacional-en-marketing-digital?_adin=11551547647" TargetMode="External"/><Relationship Id="rId1241" Type="http://schemas.openxmlformats.org/officeDocument/2006/relationships/hyperlink" Target="https://masters.cerem.es/mba-online" TargetMode="External"/><Relationship Id="rId1339" Type="http://schemas.openxmlformats.org/officeDocument/2006/relationships/hyperlink" Target="https://www.ieb.es/executive-education/programas-directivos/planificacion-financiera-efp/" TargetMode="External"/><Relationship Id="rId250" Type="http://schemas.openxmlformats.org/officeDocument/2006/relationships/hyperlink" Target="https://www.mioti.es/es/oportunidades-negocio-iot" TargetMode="External"/><Relationship Id="rId488" Type="http://schemas.openxmlformats.org/officeDocument/2006/relationships/hyperlink" Target="https://mondragonmexico.edu.mx/maestrias/ventas/" TargetMode="External"/><Relationship Id="rId695" Type="http://schemas.openxmlformats.org/officeDocument/2006/relationships/hyperlink" Target="https://www.nebrija.com/programas-postgrado/master/liderazgo-direccion-rrhh/" TargetMode="External"/><Relationship Id="rId709" Type="http://schemas.openxmlformats.org/officeDocument/2006/relationships/hyperlink" Target="https://www.nebrija.com/carreras-universitarias/carreras.php" TargetMode="External"/><Relationship Id="rId916" Type="http://schemas.openxmlformats.org/officeDocument/2006/relationships/hyperlink" Target="https://gbs.ac.ae/" TargetMode="External"/><Relationship Id="rId1101" Type="http://schemas.openxmlformats.org/officeDocument/2006/relationships/hyperlink" Target="https://www.webster.edu/catalog/current/undergraduate-catalog/majors/biological-sciences-bs.html" TargetMode="External"/><Relationship Id="rId45" Type="http://schemas.openxmlformats.org/officeDocument/2006/relationships/hyperlink" Target="https://www.gisma.com/programmes/postgraduate" TargetMode="External"/><Relationship Id="rId110"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48" Type="http://schemas.openxmlformats.org/officeDocument/2006/relationships/hyperlink" Target="https://estudios.uoc.edu/es/masters-posgrados-especializaciones/diploma-posgrado/e-learning-educacion-tic/docencia-universitaria-linea/presentacion" TargetMode="External"/><Relationship Id="rId555" Type="http://schemas.openxmlformats.org/officeDocument/2006/relationships/hyperlink" Target="https://www.ue-germany.com/uploads/sites/9/2025/01/IHub_AD_EN_2024_GDAI.pdf" TargetMode="External"/><Relationship Id="rId762" Type="http://schemas.openxmlformats.org/officeDocument/2006/relationships/hyperlink" Target="http://www.tio.nl/en/hotel_and_event_management/" TargetMode="External"/><Relationship Id="rId1185" Type="http://schemas.openxmlformats.org/officeDocument/2006/relationships/hyperlink" Target="https://tepinstitute.com/masteres-con-aval-universitario/master-en-inteligencia-artificial-nebrija/" TargetMode="External"/><Relationship Id="rId1392" Type="http://schemas.openxmlformats.org/officeDocument/2006/relationships/hyperlink" Target="https://www.avila.edu/academics/college-of-liberal-arts-social-sciences/school-of-humanities/department-of-history/history-degree-requirements/" TargetMode="External"/><Relationship Id="rId1406" Type="http://schemas.openxmlformats.org/officeDocument/2006/relationships/hyperlink" Target="https://www.avila.edu/program/psychology-program/?preview=true&amp;_thumbnail_id=103065" TargetMode="External"/><Relationship Id="rId194" Type="http://schemas.openxmlformats.org/officeDocument/2006/relationships/hyperlink" Target="https://www.berlinsbi.com/courses" TargetMode="External"/><Relationship Id="rId208" Type="http://schemas.openxmlformats.org/officeDocument/2006/relationships/hyperlink" Target="https://www.berlinsbi.com/international-student-guide/living-in-hamburg-germany/the-campus-in-hamburg-germany" TargetMode="External"/><Relationship Id="rId415" Type="http://schemas.openxmlformats.org/officeDocument/2006/relationships/hyperlink" Target="https://www.eude.es/master/master-en-comercio-internacional/" TargetMode="External"/><Relationship Id="rId622" Type="http://schemas.openxmlformats.org/officeDocument/2006/relationships/hyperlink" Target="https://schilleriu.my.salesforce.com/sfc/p/" TargetMode="External"/><Relationship Id="rId1045" Type="http://schemas.openxmlformats.org/officeDocument/2006/relationships/hyperlink" Target="https://www.webster.edu/catalog/current/undergraduate-catalog/majors/sound-recording-and-engineering-bs.html" TargetMode="External"/><Relationship Id="rId1252" Type="http://schemas.openxmlformats.org/officeDocument/2006/relationships/hyperlink" Target="https://www.cerem.es/academic-offer/mba-con-especializacion-en-finanzas-internacionales-mercados/" TargetMode="External"/><Relationship Id="rId261" Type="http://schemas.openxmlformats.org/officeDocument/2006/relationships/hyperlink" Target="https://london.northumbria.ac.uk/course/msc-business-with-financial-management-with-advanced-practice/" TargetMode="External"/><Relationship Id="rId499" Type="http://schemas.openxmlformats.org/officeDocument/2006/relationships/hyperlink" Target="https://postgrado.ufv.es/curso/master-formacion-permanente-branding-moda-belleza-lujo/" TargetMode="External"/><Relationship Id="rId927" Type="http://schemas.openxmlformats.org/officeDocument/2006/relationships/hyperlink" Target="https://www.ponsescueladenegocios.com/master/master-artista-como-empresario-y-los-distintos-negocios-arte/" TargetMode="External"/><Relationship Id="rId1112" Type="http://schemas.openxmlformats.org/officeDocument/2006/relationships/hyperlink" Target="https://www.limcollege.edu/academics/degrees/fashion-merchandising-and-retail-management-mps" TargetMode="External"/><Relationship Id="rId56" Type="http://schemas.openxmlformats.org/officeDocument/2006/relationships/hyperlink" Target="https://arden.ac.uk/berlin/our-courses" TargetMode="External"/><Relationship Id="rId359" Type="http://schemas.openxmlformats.org/officeDocument/2006/relationships/hyperlink" Target="https://estudios.uoc.edu/es/masters-posgrados-especializaciones/diploma-posgrado/informatica-multimedia-telecomunicacion/fabricacion-inteligente-transformacion-digital-empresa/presentacion" TargetMode="External"/><Relationship Id="rId566" Type="http://schemas.openxmlformats.org/officeDocument/2006/relationships/hyperlink" Target="https://www.ue-germany.com/uploads/sites/9/2023/11/isem-ma_en_digital.pdf" TargetMode="External"/><Relationship Id="rId773" Type="http://schemas.openxmlformats.org/officeDocument/2006/relationships/hyperlink" Target="https://www.ucam.edu/online/postgrados/seguridad-criminologia-a-distancia" TargetMode="External"/><Relationship Id="rId1196" Type="http://schemas.openxmlformats.org/officeDocument/2006/relationships/hyperlink" Target="https://bit.ly/3x9AePn" TargetMode="External"/><Relationship Id="rId1417" Type="http://schemas.openxmlformats.org/officeDocument/2006/relationships/hyperlink" Target="https://www.avila.edu/academics/college-of-liberal-arts-social-sciences/school-of-psychology/department-of-psychology/master-of-science-in-counseling-psychology/" TargetMode="External"/><Relationship Id="rId121" Type="http://schemas.openxmlformats.org/officeDocument/2006/relationships/hyperlink" Target="http://www.escueladenegociosydireccion.com/docs/INNOVATION-STRATEGY-CornellCertificateProgram.pdf" TargetMode="External"/><Relationship Id="rId219" Type="http://schemas.openxmlformats.org/officeDocument/2006/relationships/hyperlink" Target="https://www.nexteducacion.com/masters/master-universitario-en-comunicacion-politica-avanzada/" TargetMode="External"/><Relationship Id="rId426" Type="http://schemas.openxmlformats.org/officeDocument/2006/relationships/hyperlink" Target="https://www.eude.es/master/master-en-customer-experience-cx/" TargetMode="External"/><Relationship Id="rId633" Type="http://schemas.openxmlformats.org/officeDocument/2006/relationships/hyperlink" Target="https://schilleriu.my.salesforce.com/sfc/p/" TargetMode="External"/><Relationship Id="rId980" Type="http://schemas.openxmlformats.org/officeDocument/2006/relationships/hyperlink" Target="https://www.law.ac.uk/study/postgraduate/law/llm-corporate-social-responsibility-and-sustainability/?" TargetMode="External"/><Relationship Id="rId1056" Type="http://schemas.openxmlformats.org/officeDocument/2006/relationships/hyperlink" Target="https://www.webster.edu/catalog/current/undergraduate-catalog/majors/costume-construction-bfa.html" TargetMode="External"/><Relationship Id="rId1263" Type="http://schemas.openxmlformats.org/officeDocument/2006/relationships/hyperlink" Target="https://www.cerem.es/academic-offer/mba-con-especializacion-en-project-management/" TargetMode="External"/><Relationship Id="rId840" Type="http://schemas.openxmlformats.org/officeDocument/2006/relationships/hyperlink" Target="https://apply.unipd.it/courses/course/26-animal-care" TargetMode="External"/><Relationship Id="rId938" Type="http://schemas.openxmlformats.org/officeDocument/2006/relationships/hyperlink" Target="https://www.law.ac.uk/study/undergraduate/law/llb-hons-law-senior-status/?" TargetMode="External"/><Relationship Id="rId1470" Type="http://schemas.openxmlformats.org/officeDocument/2006/relationships/hyperlink" Target="https://www.ucam.edu/estudios/grados/ciencia-tecnologia-alimentos-semipresencial" TargetMode="External"/><Relationship Id="rId67" Type="http://schemas.openxmlformats.org/officeDocument/2006/relationships/hyperlink" Target="https://arden.ac.uk/berlin/our-courses" TargetMode="External"/><Relationship Id="rId272" Type="http://schemas.openxmlformats.org/officeDocument/2006/relationships/hyperlink" Target="https://london.northumbria.ac.uk/course/msc-cyber-security/" TargetMode="External"/><Relationship Id="rId577" Type="http://schemas.openxmlformats.org/officeDocument/2006/relationships/hyperlink" Target="https://www.ue-germany.com/uploads/sites/9/2023/11/ue-prflyer-en_b-tech_2023-10-10_digital.pdf" TargetMode="External"/><Relationship Id="rId700" Type="http://schemas.openxmlformats.org/officeDocument/2006/relationships/hyperlink" Target="https://www.nebrija.com/carreras-universitarias/carreras.php" TargetMode="External"/><Relationship Id="rId1123" Type="http://schemas.openxmlformats.org/officeDocument/2006/relationships/hyperlink" Target="https://www.nebrija.com/carreras-universitarias/carreras.php" TargetMode="External"/><Relationship Id="rId1330" Type="http://schemas.openxmlformats.org/officeDocument/2006/relationships/hyperlink" Target="https://www.ieb.es/estudios-ieb/masteres/mba-con-especializacion-en-finanzas/" TargetMode="External"/><Relationship Id="rId1428" Type="http://schemas.openxmlformats.org/officeDocument/2006/relationships/hyperlink" Target="https://www.avila.edu/program/strategic-communications-m-a/" TargetMode="External"/><Relationship Id="rId132" Type="http://schemas.openxmlformats.org/officeDocument/2006/relationships/hyperlink" Target="https://www.webster.edu/catalog/current/graduate-catalog/degrees/marketing-ms.html" TargetMode="External"/><Relationship Id="rId784" Type="http://schemas.openxmlformats.org/officeDocument/2006/relationships/hyperlink" Target="https://www.ucam.edu/online/postgrados/direccion-hoteles-empresas-restauracion-a-distancia" TargetMode="External"/><Relationship Id="rId991" Type="http://schemas.openxmlformats.org/officeDocument/2006/relationships/hyperlink" Target="https://www.law.ac.uk/study/postgraduate/law/llm-corporate-governance/?" TargetMode="External"/><Relationship Id="rId1067" Type="http://schemas.openxmlformats.org/officeDocument/2006/relationships/hyperlink" Target="https://www.webster.edu/catalog/current/undergraduate-catalog/majors/sports-communication-ba.html" TargetMode="External"/><Relationship Id="rId437" Type="http://schemas.openxmlformats.org/officeDocument/2006/relationships/hyperlink" Target="https://mit-lab.com/master-experimental-en-tecnicas-microbiolicas-avanzadas/" TargetMode="External"/><Relationship Id="rId644" Type="http://schemas.openxmlformats.org/officeDocument/2006/relationships/hyperlink" Target="https://www.ucanwest.ca/preparatory-programs/university-access-program/" TargetMode="External"/><Relationship Id="rId851" Type="http://schemas.openxmlformats.org/officeDocument/2006/relationships/hyperlink" Target="https://apply.unipd.it/courses/course/12-astrophysics-and-cosmology" TargetMode="External"/><Relationship Id="rId1274" Type="http://schemas.openxmlformats.org/officeDocument/2006/relationships/hyperlink" Target="https://www.cerem.es/academic-offer/master-en-alta-direccion-internacional/" TargetMode="External"/><Relationship Id="rId1481" Type="http://schemas.openxmlformats.org/officeDocument/2006/relationships/hyperlink" Target="https://www.ucam.edu/estudios/grados/educacion-primaria-presencial" TargetMode="External"/><Relationship Id="rId283" Type="http://schemas.openxmlformats.org/officeDocument/2006/relationships/hyperlink" Target="https://www.roehampton.ac.uk/postgraduate-courses/global-human-resources-management/" TargetMode="External"/><Relationship Id="rId490" Type="http://schemas.openxmlformats.org/officeDocument/2006/relationships/hyperlink" Target="https://mondragonmexico.edu.mx/maestrias/ingenieria/" TargetMode="External"/><Relationship Id="rId504" Type="http://schemas.openxmlformats.org/officeDocument/2006/relationships/hyperlink" Target="https://www.isdi.education/es/programas/dibex-digital-business-executive-program" TargetMode="External"/><Relationship Id="rId711" Type="http://schemas.openxmlformats.org/officeDocument/2006/relationships/hyperlink" Target="https://www.nebrija.com/carreras-universitarias/carreras.php" TargetMode="External"/><Relationship Id="rId949" Type="http://schemas.openxmlformats.org/officeDocument/2006/relationships/hyperlink" Target="https://www.law.ac.uk/study/postgraduate/business/mba-in-tech-leadership/?&amp;" TargetMode="External"/><Relationship Id="rId1134" Type="http://schemas.openxmlformats.org/officeDocument/2006/relationships/hyperlink" Target="https://www.nebrija.com/carreras-universitarias/carreras.php" TargetMode="External"/><Relationship Id="rId1341" Type="http://schemas.openxmlformats.org/officeDocument/2006/relationships/hyperlink" Target="https://www.ieb.es/executive-education/programas-especializacion/business-e-ia-para-finanzas/" TargetMode="External"/><Relationship Id="rId78" Type="http://schemas.openxmlformats.org/officeDocument/2006/relationships/hyperlink" Target="https://isde.es/curso/master-en-derecho-de-la-energia-y-transicion-ecologica/" TargetMode="External"/><Relationship Id="rId143" Type="http://schemas.openxmlformats.org/officeDocument/2006/relationships/hyperlink" Target="https://www.webster.edu/catalog/current/graduate-catalog/degrees/management-and-leadership-ma.html" TargetMode="External"/><Relationship Id="rId350" Type="http://schemas.openxmlformats.org/officeDocument/2006/relationships/hyperlink" Target="https://estudios.uoc.edu/es/masters-posgrados-especializaciones/diploma-posgrado/executive-education/padd-programa-avanzado-desarrollo-directivo/presentacion" TargetMode="External"/><Relationship Id="rId588" Type="http://schemas.openxmlformats.org/officeDocument/2006/relationships/hyperlink" Target="https://www.ue-germany.com/uploads/sites/9/2023/11/software-engineering_msc_innovation-hub-programme-flyer.pdf" TargetMode="External"/><Relationship Id="rId795" Type="http://schemas.openxmlformats.org/officeDocument/2006/relationships/hyperlink" Target="https://www.ucam.edu/online/postgrados/gestion-administrativa-a-distancia" TargetMode="External"/><Relationship Id="rId809" Type="http://schemas.openxmlformats.org/officeDocument/2006/relationships/hyperlink" Target="https://www.ucam.edu/online/postgrados/master-patologia-sostenibilidad-edificacion-a-distancia" TargetMode="External"/><Relationship Id="rId1201" Type="http://schemas.openxmlformats.org/officeDocument/2006/relationships/hyperlink" Target="https://bit.ly/3yZVgTl" TargetMode="External"/><Relationship Id="rId1439" Type="http://schemas.openxmlformats.org/officeDocument/2006/relationships/hyperlink" Target="https://www.maynoothuniversity.ie/study-maynooth/undergraduate-studies/courses/bsc-product-design-and-innovation" TargetMode="External"/><Relationship Id="rId9" Type="http://schemas.openxmlformats.org/officeDocument/2006/relationships/hyperlink" Target="https://esden.es/masters-mba/master-en-direccion-de-hoteles/" TargetMode="External"/><Relationship Id="rId210" Type="http://schemas.openxmlformats.org/officeDocument/2006/relationships/hyperlink" Target="https://www.berlinsbi.com/international-student-guide/living-in-hamburg-germany/the-campus-in-hamburg-germany" TargetMode="External"/><Relationship Id="rId448" Type="http://schemas.openxmlformats.org/officeDocument/2006/relationships/hyperlink" Target="https://mit-lab.com/postgrado-en-tecnicas-cromatograficas-liquidas-teoria-practica/" TargetMode="External"/><Relationship Id="rId655" Type="http://schemas.openxmlformats.org/officeDocument/2006/relationships/hyperlink" Target="https://www.dtu.dk/english/education/graduate/msc-programmes/chemical-and-biochemical-engineering" TargetMode="External"/><Relationship Id="rId862" Type="http://schemas.openxmlformats.org/officeDocument/2006/relationships/hyperlink" Target="https://apply.unipd.it/courses/course/33-data-science" TargetMode="External"/><Relationship Id="rId1078" Type="http://schemas.openxmlformats.org/officeDocument/2006/relationships/hyperlink" Target="https://www.webster.edu/catalog/current/undergraduate-catalog/majors/journalism-ba.html" TargetMode="External"/><Relationship Id="rId1285" Type="http://schemas.openxmlformats.org/officeDocument/2006/relationships/hyperlink" Target="https://masters.cerem.es/master-en-direccion-de-logistica-y-supply-chain-management" TargetMode="External"/><Relationship Id="rId1492" Type="http://schemas.openxmlformats.org/officeDocument/2006/relationships/hyperlink" Target="https://www.ucam.edu/estudios/grados/ingenieria-edificacion-presencial" TargetMode="External"/><Relationship Id="rId1506" Type="http://schemas.openxmlformats.org/officeDocument/2006/relationships/hyperlink" Target="https://www.ucam.edu/estudios/grados/publicidad-relaciones-publicas-marketing-contenidos-presencial" TargetMode="External"/><Relationship Id="rId294" Type="http://schemas.openxmlformats.org/officeDocument/2006/relationships/hyperlink" Target="https://www.roehampton.ac.uk/postgraduate-courses/publishing/" TargetMode="External"/><Relationship Id="rId308" Type="http://schemas.openxmlformats.org/officeDocument/2006/relationships/hyperlink" Target="https://www.roehampton.ac.uk/postgraduate-courses/childrens-literature/" TargetMode="External"/><Relationship Id="rId515" Type="http://schemas.openxmlformats.org/officeDocument/2006/relationships/hyperlink" Target="https://www.ue-germany.com/uploads/sites/9/2025/01/FMD_BA_EN_Digital.pdf" TargetMode="External"/><Relationship Id="rId722" Type="http://schemas.openxmlformats.org/officeDocument/2006/relationships/hyperlink" Target="https://www.nebrija.com/carreras-universitarias/carreras.php" TargetMode="External"/><Relationship Id="rId1145" Type="http://schemas.openxmlformats.org/officeDocument/2006/relationships/hyperlink" Target="https://isde.es/curso/master-en-corporate-y-direccion-financiera/" TargetMode="External"/><Relationship Id="rId1352" Type="http://schemas.openxmlformats.org/officeDocument/2006/relationships/hyperlink" Target="https://www.ieb.es/executive-education/programas-especializacion/ma-y-private-equity/" TargetMode="External"/><Relationship Id="rId89" Type="http://schemas.openxmlformats.org/officeDocument/2006/relationships/hyperlink" Target="https://info.escueladenegociosydireccion.com/master-direccion-gestion-personas-fundacion-beca/?utm_source=FundacionBecaENyD&amp;utm_medium=email&amp;utm_campaign=FundacionBeca&amp;utm_content=OfertaFormativaENyD" TargetMode="External"/><Relationship Id="rId154" Type="http://schemas.openxmlformats.org/officeDocument/2006/relationships/hyperlink" Target="https://www.webster.edu/catalog/current/graduate-catalog/degrees/information-technology-management-ma.html" TargetMode="External"/><Relationship Id="rId361" Type="http://schemas.openxmlformats.org/officeDocument/2006/relationships/hyperlink" Target="https://estudios.uoc.edu/es/masters-posgrados-especializaciones/diploma-posgrado/psicologia-ciencias-educacion/dificultades-trastornos-aprendizaje/presentacion" TargetMode="External"/><Relationship Id="rId599" Type="http://schemas.openxmlformats.org/officeDocument/2006/relationships/hyperlink" Target="https://www.ue-germany.com/uploads/sites/9/2023/11/mba_ft_en_digital.pdf" TargetMode="External"/><Relationship Id="rId1005" Type="http://schemas.openxmlformats.org/officeDocument/2006/relationships/hyperlink" Target="https://www.nebrija.com/carreras-universitarias/carreras.php" TargetMode="External"/><Relationship Id="rId1212" Type="http://schemas.openxmlformats.org/officeDocument/2006/relationships/hyperlink" Target="https://maestriasydiplomados.tec.mx/posgrados/maestria-en-gestion-de-negocios-en-linea" TargetMode="External"/><Relationship Id="rId459" Type="http://schemas.openxmlformats.org/officeDocument/2006/relationships/hyperlink" Target="https://cld.bz/IKgDNxr" TargetMode="External"/><Relationship Id="rId666" Type="http://schemas.openxmlformats.org/officeDocument/2006/relationships/hyperlink" Target="https://www.dtu.dk/english/education/graduate/msc-programmes/industrial-engineering-and-management" TargetMode="External"/><Relationship Id="rId873" Type="http://schemas.openxmlformats.org/officeDocument/2006/relationships/hyperlink" Target="https://apply.unipd.it/courses/course/179-food-and-health" TargetMode="External"/><Relationship Id="rId1089" Type="http://schemas.openxmlformats.org/officeDocument/2006/relationships/hyperlink" Target="https://www.webster.edu/catalog/current/undergraduate-catalog/majors/biological-sciences-bs.html" TargetMode="External"/><Relationship Id="rId1296" Type="http://schemas.openxmlformats.org/officeDocument/2006/relationships/hyperlink" Target="https://masters.cerem.es/master-en-direccion-de-marketing-digital-y-comunicacion" TargetMode="External"/><Relationship Id="rId16" Type="http://schemas.openxmlformats.org/officeDocument/2006/relationships/hyperlink" Target="https://www.gisma.com/programmes/undergraduate" TargetMode="External"/><Relationship Id="rId221" Type="http://schemas.openxmlformats.org/officeDocument/2006/relationships/hyperlink" Target="https://www.nexteducacion.com/masters/master-internacional-en-creacion-y-aceleracion-empresarial/" TargetMode="External"/><Relationship Id="rId319" Type="http://schemas.openxmlformats.org/officeDocument/2006/relationships/hyperlink" Target="https://www.roehampton.ac.uk/postgraduate-courses/primate-biology-behaviour-and-conservation/" TargetMode="External"/><Relationship Id="rId526" Type="http://schemas.openxmlformats.org/officeDocument/2006/relationships/hyperlink" Target="https://www.ue-germany.com/uploads/sites/9/2024/07/SEM-BSc-_EN-_FD-_DACH-_2023-02-17_digital.pdf" TargetMode="External"/><Relationship Id="rId1156" Type="http://schemas.openxmlformats.org/officeDocument/2006/relationships/hyperlink" Target="https://isde.es/curso/master-en-mercados-deportivos-management-y-derecho-del-deporte/" TargetMode="External"/><Relationship Id="rId1363" Type="http://schemas.openxmlformats.org/officeDocument/2006/relationships/hyperlink" Target="https://www.ieb.es/executive-education/cursos/marketing-digital/" TargetMode="External"/><Relationship Id="rId733" Type="http://schemas.openxmlformats.org/officeDocument/2006/relationships/hyperlink" Target="https://www.macromedia-fachhochschule.de/en/bachelor/interior-design/" TargetMode="External"/><Relationship Id="rId940" Type="http://schemas.openxmlformats.org/officeDocument/2006/relationships/hyperlink" Target="https://www.law.ac.uk/study/undergraduate/criminology/ba-hons-criminology/?" TargetMode="External"/><Relationship Id="rId1016" Type="http://schemas.openxmlformats.org/officeDocument/2006/relationships/hyperlink" Target="https://www.enae.es/master/master-en-gestion-de-riesgos-en-las-organizaciones?_adin=11551547647" TargetMode="External"/><Relationship Id="rId165" Type="http://schemas.openxmlformats.org/officeDocument/2006/relationships/hyperlink" Target="https://www.webster.edu/catalog/current/graduate-catalog/degrees/master-of-business-administration-mba.html" TargetMode="External"/><Relationship Id="rId372" Type="http://schemas.openxmlformats.org/officeDocument/2006/relationships/hyperlink" Target="https://www.naba.it/" TargetMode="External"/><Relationship Id="rId677" Type="http://schemas.openxmlformats.org/officeDocument/2006/relationships/hyperlink" Target="https://www.dtu.dk/english/education/graduate/msc-programmes/transport-and-logistics" TargetMode="External"/><Relationship Id="rId800" Type="http://schemas.openxmlformats.org/officeDocument/2006/relationships/hyperlink" Target="https://international.ucam.edu/studies/masters-in-innovation-and-tourism-marketing-online" TargetMode="External"/><Relationship Id="rId1223" Type="http://schemas.openxmlformats.org/officeDocument/2006/relationships/hyperlink" Target="https://www.law.ac.uk/study/postgraduate/law/llm-investment-regulation/?" TargetMode="External"/><Relationship Id="rId1430" Type="http://schemas.openxmlformats.org/officeDocument/2006/relationships/hyperlink" Target="https://catalog.avila.edu/preview_program.php?catoid=23&amp;poid=3236&amp;returnto=1026" TargetMode="External"/><Relationship Id="rId232" Type="http://schemas.openxmlformats.org/officeDocument/2006/relationships/hyperlink" Target="https://www.nexteducacion.com/masters/master-in-big-data-business-intelligence/" TargetMode="External"/><Relationship Id="rId884" Type="http://schemas.openxmlformats.org/officeDocument/2006/relationships/hyperlink" Target="https://apply.unipd.it/courses/course/205-materials-engineering" TargetMode="External"/><Relationship Id="rId27" Type="http://schemas.openxmlformats.org/officeDocument/2006/relationships/hyperlink" Target="https://www.gisma.com/programmes/postgraduate" TargetMode="External"/><Relationship Id="rId537" Type="http://schemas.openxmlformats.org/officeDocument/2006/relationships/hyperlink" Target="https://www.ue-germany.com/uploads/sites/9/2025/01/NMD_MA_EN_Digital.pdf" TargetMode="External"/><Relationship Id="rId744" Type="http://schemas.openxmlformats.org/officeDocument/2006/relationships/hyperlink" Target="https://www.macromedia-fachhochschule.de/en/lp/you-change/?gad=1&amp;gclid=CjwKCAjwtuOlBhBREiwA7agf1jWMYgNJsC4TxuSZAumCYngh7zS0IR11sPGKSyDfqSp0cPHYC3qumhoClBAQAvD_BwE" TargetMode="External"/><Relationship Id="rId951" Type="http://schemas.openxmlformats.org/officeDocument/2006/relationships/hyperlink" Target="https://www.law.ac.uk/study/postgraduate/business/msc-business-analytics/?" TargetMode="External"/><Relationship Id="rId1167" Type="http://schemas.openxmlformats.org/officeDocument/2006/relationships/hyperlink" Target="https://isde.es/curso/master-internacional-en-asesoria-fiscal/" TargetMode="External"/><Relationship Id="rId1374" Type="http://schemas.openxmlformats.org/officeDocument/2006/relationships/hyperlink" Target="https://www.ieb.es/executive-education/cursos/marketing-digital-y-analitica-de-negocio/" TargetMode="External"/><Relationship Id="rId80" Type="http://schemas.openxmlformats.org/officeDocument/2006/relationships/hyperlink" Target="http://www.ponsescueladenegocios.com/" TargetMode="External"/><Relationship Id="rId176" Type="http://schemas.openxmlformats.org/officeDocument/2006/relationships/hyperlink" Target="https://www.berlinsbi.com/courses" TargetMode="External"/><Relationship Id="rId383" Type="http://schemas.openxmlformats.org/officeDocument/2006/relationships/hyperlink" Target="https://www.naba.it/" TargetMode="External"/><Relationship Id="rId590" Type="http://schemas.openxmlformats.org/officeDocument/2006/relationships/hyperlink" Target="https://www.ue-germany.com/uploads/sites/9/2025/01/IHub_AD_EN_2024_VED.pdf" TargetMode="External"/><Relationship Id="rId604" Type="http://schemas.openxmlformats.org/officeDocument/2006/relationships/hyperlink" Target="https://www.ue-germany.com/uploads/sites/9/2023/11/mba_hsl_en_digital.pdf" TargetMode="External"/><Relationship Id="rId811" Type="http://schemas.openxmlformats.org/officeDocument/2006/relationships/hyperlink" Target="https://www.ucam.edu/online/postgrados/psicologia-general-sanitaria-online" TargetMode="External"/><Relationship Id="rId1027" Type="http://schemas.openxmlformats.org/officeDocument/2006/relationships/hyperlink" Target="https://www.enae.es/master/master-internacional-en-finanzas-y-fintech?_adin=11551547647" TargetMode="External"/><Relationship Id="rId1234" Type="http://schemas.openxmlformats.org/officeDocument/2006/relationships/hyperlink" Target="https://www.law.ac.uk/study/postgraduate/law/lpc/" TargetMode="External"/><Relationship Id="rId1441" Type="http://schemas.openxmlformats.org/officeDocument/2006/relationships/hyperlink" Target="https://www.maynoothuniversity.ie/study-maynooth/undergraduate-studies/courses/ba-early-childhood-teaching-learning-full-time" TargetMode="External"/><Relationship Id="rId243" Type="http://schemas.openxmlformats.org/officeDocument/2006/relationships/hyperlink" Target="https://www.mioti.es/es/scaleup-technologies" TargetMode="External"/><Relationship Id="rId450" Type="http://schemas.openxmlformats.org/officeDocument/2006/relationships/hyperlink" Target="https://mit-lab.com/postgrado-en-calidad-y-seguridad-alimentaria/" TargetMode="External"/><Relationship Id="rId688" Type="http://schemas.openxmlformats.org/officeDocument/2006/relationships/hyperlink" Target="https://www.nebrija.com/programas-postgrado/master/liderazgo-direccion-rrhh/" TargetMode="External"/><Relationship Id="rId895" Type="http://schemas.openxmlformats.org/officeDocument/2006/relationships/hyperlink" Target="https://apply.unipd.it/courses/course/234-quantitative-and-computational-biosciences" TargetMode="External"/><Relationship Id="rId909" Type="http://schemas.openxmlformats.org/officeDocument/2006/relationships/hyperlink" Target="https://www.ema.education/mastere-management-applique" TargetMode="External"/><Relationship Id="rId1080" Type="http://schemas.openxmlformats.org/officeDocument/2006/relationships/hyperlink" Target="https://www.webster.edu/catalog/current/undergraduate-catalog/majors/international-relations-ba.html" TargetMode="External"/><Relationship Id="rId1301" Type="http://schemas.openxmlformats.org/officeDocument/2006/relationships/hyperlink" Target="https://masters.cerem.es/master-en-direccion-de-recursos-humanos" TargetMode="External"/><Relationship Id="rId38" Type="http://schemas.openxmlformats.org/officeDocument/2006/relationships/hyperlink" Target="https://www.gisma.com/programmes/postgraduate" TargetMode="External"/><Relationship Id="rId103"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10" Type="http://schemas.openxmlformats.org/officeDocument/2006/relationships/hyperlink" Target="https://www.roehampton.ac.uk/postgraduate-courses/attachment-studies/" TargetMode="External"/><Relationship Id="rId548" Type="http://schemas.openxmlformats.org/officeDocument/2006/relationships/hyperlink" Target="https://www.ue-germany.com/uploads/sites/9/2025/01/DL_MA_EN_Digital.pdf" TargetMode="External"/><Relationship Id="rId755" Type="http://schemas.openxmlformats.org/officeDocument/2006/relationships/hyperlink" Target="https://www.macromedia-fachhochschule.de/en/lp/you-change/?gad=1&amp;gclid=CjwKCAjwtuOlBhBREiwA7agf1jWMYgNJsC4TxuSZAumCYngh7zS0IR11sPGKSyDfqSp0cPHYC3qumhoClBAQAvD_BwE" TargetMode="External"/><Relationship Id="rId962" Type="http://schemas.openxmlformats.org/officeDocument/2006/relationships/hyperlink" Target="https://www.law.ac.uk/study/postgraduate/law/llm-company-law/?" TargetMode="External"/><Relationship Id="rId1178" Type="http://schemas.openxmlformats.org/officeDocument/2006/relationships/hyperlink" Target="https://isde.es/curso/master-en-derecho-internacional-diplomatico-consular-y-comercio-exterior/" TargetMode="External"/><Relationship Id="rId1385" Type="http://schemas.openxmlformats.org/officeDocument/2006/relationships/hyperlink" Target="https://www.avila.edu/program/supply-chain-management-2/" TargetMode="External"/><Relationship Id="rId91" Type="http://schemas.openxmlformats.org/officeDocument/2006/relationships/hyperlink" Target="https://info.escueladenegociosydireccion.com/fundacion-beca-master-energias-renovables/" TargetMode="External"/><Relationship Id="rId187" Type="http://schemas.openxmlformats.org/officeDocument/2006/relationships/hyperlink" Target="https://www.berlinsbi.com/courses" TargetMode="External"/><Relationship Id="rId394" Type="http://schemas.openxmlformats.org/officeDocument/2006/relationships/hyperlink" Target="https://neoma-bs.com/programmes/msc-global-management/" TargetMode="External"/><Relationship Id="rId408" Type="http://schemas.openxmlformats.org/officeDocument/2006/relationships/hyperlink" Target="https://www.spainbs.com/master-marketing-digital" TargetMode="External"/><Relationship Id="rId615" Type="http://schemas.openxmlformats.org/officeDocument/2006/relationships/hyperlink" Target="https://schilleriu.my.salesforce.com/sfc/p/" TargetMode="External"/><Relationship Id="rId822" Type="http://schemas.openxmlformats.org/officeDocument/2006/relationships/hyperlink" Target="https://www.iese.edu/es/master-in-management/" TargetMode="External"/><Relationship Id="rId1038" Type="http://schemas.openxmlformats.org/officeDocument/2006/relationships/hyperlink" Target="https://www.nebrija.com/programas-postgrado/master/derecho-internacional/" TargetMode="External"/><Relationship Id="rId1245" Type="http://schemas.openxmlformats.org/officeDocument/2006/relationships/hyperlink" Target="https://masters.cerem.es/master-en-sostenibilidad-empresarial-y-gestion-medioambiental" TargetMode="External"/><Relationship Id="rId1452" Type="http://schemas.openxmlformats.org/officeDocument/2006/relationships/hyperlink" Target="https://www.maynoothuniversity.ie/study-maynooth/undergraduate-studies/courses/bachelor-social-science" TargetMode="External"/><Relationship Id="rId254" Type="http://schemas.openxmlformats.org/officeDocument/2006/relationships/hyperlink" Target="https://london.northumbria.ac.uk/course/ma-luxury-brand-management/" TargetMode="External"/><Relationship Id="rId699" Type="http://schemas.openxmlformats.org/officeDocument/2006/relationships/hyperlink" Target="https://www.nebrija.com/carreras-universitarias/carreras.php" TargetMode="External"/><Relationship Id="rId1091" Type="http://schemas.openxmlformats.org/officeDocument/2006/relationships/hyperlink" Target="https://www.webster.edu/catalog/current/undergraduate-catalog/majors/biology-ba.html" TargetMode="External"/><Relationship Id="rId1105" Type="http://schemas.openxmlformats.org/officeDocument/2006/relationships/hyperlink" Target="https://www.limcollege.edu/academics/degrees/fashion-management-and-leadership-bba" TargetMode="External"/><Relationship Id="rId1312" Type="http://schemas.openxmlformats.org/officeDocument/2006/relationships/hyperlink" Target="https://www.maynoothuniversity.ie/research/about-us/our-people/msc-design-innovation" TargetMode="External"/><Relationship Id="rId49" Type="http://schemas.openxmlformats.org/officeDocument/2006/relationships/hyperlink" Target="https://www.gisma.com/programmes/postgraduate" TargetMode="External"/><Relationship Id="rId114"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461" Type="http://schemas.openxmlformats.org/officeDocument/2006/relationships/hyperlink" Target="https://cld.bz/IKgDNxr" TargetMode="External"/><Relationship Id="rId559" Type="http://schemas.openxmlformats.org/officeDocument/2006/relationships/hyperlink" Target="https://www.ue-germany.com/uploads/sites/9/2023/11/mm_ma_en_digital.pdf" TargetMode="External"/><Relationship Id="rId766" Type="http://schemas.openxmlformats.org/officeDocument/2006/relationships/hyperlink" Target="https://www.berlinsbi.com/international-student-guide/living-in-barcelona-spain" TargetMode="External"/><Relationship Id="rId1189" Type="http://schemas.openxmlformats.org/officeDocument/2006/relationships/hyperlink" Target="https://tepinstitute.com/diploma-avanzado-en-ia-aplicada-a-la-venta/" TargetMode="External"/><Relationship Id="rId1396" Type="http://schemas.openxmlformats.org/officeDocument/2006/relationships/hyperlink" Target="https://www.avila.edu/program/wellness-studies-program/" TargetMode="External"/><Relationship Id="rId198" Type="http://schemas.openxmlformats.org/officeDocument/2006/relationships/hyperlink" Target="https://www.berlinsbi.com/courses" TargetMode="External"/><Relationship Id="rId321" Type="http://schemas.openxmlformats.org/officeDocument/2006/relationships/hyperlink" Target="https://www.roehampton.ac.uk/postgraduate-courses/sport-and-exercise-physiology/" TargetMode="External"/><Relationship Id="rId419" Type="http://schemas.openxmlformats.org/officeDocument/2006/relationships/hyperlink" Target="https://www.eudedigital.com/oferta-formativa/master-en-marketing-digital-online/" TargetMode="External"/><Relationship Id="rId626" Type="http://schemas.openxmlformats.org/officeDocument/2006/relationships/hyperlink" Target="https://schiller.edu/program/mba-international-business" TargetMode="External"/><Relationship Id="rId973" Type="http://schemas.openxmlformats.org/officeDocument/2006/relationships/hyperlink" Target="https://www.law.ac.uk/study/postgraduate/law/llm-environmental-law/?" TargetMode="External"/><Relationship Id="rId1049" Type="http://schemas.openxmlformats.org/officeDocument/2006/relationships/hyperlink" Target="https://www.webster.edu/catalog/current/undergraduate-catalog/majors/computer-science-emphasis-data-science-bs.html" TargetMode="External"/><Relationship Id="rId1256" Type="http://schemas.openxmlformats.org/officeDocument/2006/relationships/hyperlink" Target="https://www.cerem.es/academic-offer/mba-con-especializacion-en-ia-y-big-data-en-los-negocios/" TargetMode="External"/><Relationship Id="rId833" Type="http://schemas.openxmlformats.org/officeDocument/2006/relationships/hyperlink" Target="https://gbs.edu.mt/courses/masters-in-business-administration/" TargetMode="External"/><Relationship Id="rId1116" Type="http://schemas.openxmlformats.org/officeDocument/2006/relationships/hyperlink" Target="https://www.nebrija.com/carreras-universitarias/carreras.php" TargetMode="External"/><Relationship Id="rId1463" Type="http://schemas.openxmlformats.org/officeDocument/2006/relationships/hyperlink" Target="https://www.ucam.edu/estudios?f=M%C3%A1ster%20Oficial&amp;f=M%C3%A1ster%20de%20Formaci%C3%B3n%20Permanente" TargetMode="External"/><Relationship Id="rId265" Type="http://schemas.openxmlformats.org/officeDocument/2006/relationships/hyperlink" Target="https://london.northumbria.ac.uk/course/msc-business-with-human-resource-management-with-advanced-practice/" TargetMode="External"/><Relationship Id="rId472" Type="http://schemas.openxmlformats.org/officeDocument/2006/relationships/hyperlink" Target="https://bit.ly/2SCJTNP" TargetMode="External"/><Relationship Id="rId900" Type="http://schemas.openxmlformats.org/officeDocument/2006/relationships/hyperlink" Target="https://www.ema.education/bachelor-management-applique" TargetMode="External"/><Relationship Id="rId1323" Type="http://schemas.openxmlformats.org/officeDocument/2006/relationships/hyperlink" Target="https://www.maynoothuniversity.ie/study-maynooth/postgraduate-studies/courses/ma-critical-and-creative-media" TargetMode="External"/><Relationship Id="rId125" Type="http://schemas.openxmlformats.org/officeDocument/2006/relationships/hyperlink" Target="https://www.webster.edu/catalog/current/graduate-catalog/degrees/master-of-business-administration-mba.html" TargetMode="External"/><Relationship Id="rId332" Type="http://schemas.openxmlformats.org/officeDocument/2006/relationships/hyperlink" Target="https://estudios.uoc.edu/es/masters-posgrados-especializaciones/master/cooperacion/cooperacion-internacional-accion-humanitaria/presentacion" TargetMode="External"/><Relationship Id="rId777" Type="http://schemas.openxmlformats.org/officeDocument/2006/relationships/hyperlink" Target="https://www.ucam.edu/online/postgrados/master-oficial-derecho-militar-online" TargetMode="External"/><Relationship Id="rId984" Type="http://schemas.openxmlformats.org/officeDocument/2006/relationships/hyperlink" Target="https://www.law.ac.uk/study/postgraduate/law/llm-corporate-social-responsibility-and-sustainability/?" TargetMode="External"/><Relationship Id="rId637" Type="http://schemas.openxmlformats.org/officeDocument/2006/relationships/hyperlink" Target="https://schiller.edu/program/bachelor-arts-international-relations-and-diplomacy" TargetMode="External"/><Relationship Id="rId844" Type="http://schemas.openxmlformats.org/officeDocument/2006/relationships/hyperlink" Target="https://apply.unipd.it/courses/course/182-information-engineering" TargetMode="External"/><Relationship Id="rId1267" Type="http://schemas.openxmlformats.org/officeDocument/2006/relationships/hyperlink" Target="https://www.cerem.es/academic-offer/mba-con-especializacion-en-proyectos-de-la-construccion/" TargetMode="External"/><Relationship Id="rId1474" Type="http://schemas.openxmlformats.org/officeDocument/2006/relationships/hyperlink" Target="https://www.ucam.edu/cartagena/grados/criminologia-semipresencial" TargetMode="External"/><Relationship Id="rId276" Type="http://schemas.openxmlformats.org/officeDocument/2006/relationships/hyperlink" Target="https://london.northumbria.ac.uk/course/msc-digital-marketing-with-advanced-practice/" TargetMode="External"/><Relationship Id="rId483" Type="http://schemas.openxmlformats.org/officeDocument/2006/relationships/hyperlink" Target="https://mondragonmexico.edu.mx/ejecutivas/turismo/" TargetMode="External"/><Relationship Id="rId690" Type="http://schemas.openxmlformats.org/officeDocument/2006/relationships/hyperlink" Target="https://www.nebrija.com/programas-postgrado/master/liderazgo-direccion-rrhh/" TargetMode="External"/><Relationship Id="rId704" Type="http://schemas.openxmlformats.org/officeDocument/2006/relationships/hyperlink" Target="https://www.nebrija.com/carreras-universitarias/carreras.php" TargetMode="External"/><Relationship Id="rId911" Type="http://schemas.openxmlformats.org/officeDocument/2006/relationships/hyperlink" Target="https://gbs.ac.ae/" TargetMode="External"/><Relationship Id="rId1127" Type="http://schemas.openxmlformats.org/officeDocument/2006/relationships/hyperlink" Target="https://www.nebrija.com/carreras-universitarias/carreras.php" TargetMode="External"/><Relationship Id="rId1334" Type="http://schemas.openxmlformats.org/officeDocument/2006/relationships/hyperlink" Target="https://www.ieb.es/estudios-ieb/masteres/master-online-en-finanzas-corporativas/" TargetMode="External"/><Relationship Id="rId40" Type="http://schemas.openxmlformats.org/officeDocument/2006/relationships/hyperlink" Target="https://www.gisma.com/programmes/postgraduate" TargetMode="External"/><Relationship Id="rId136" Type="http://schemas.openxmlformats.org/officeDocument/2006/relationships/hyperlink" Target="https://www.webster.edu/catalog/current/graduate-catalog/degrees/human-resources-management-ma.html" TargetMode="External"/><Relationship Id="rId343" Type="http://schemas.openxmlformats.org/officeDocument/2006/relationships/hyperlink" Target="https://estudios.uoc.edu/es/masters-posgrados-especializaciones/diploma-posgrado/comunicacion-informacion/documentos-electronicos-proyectos-gestion/presentacion" TargetMode="External"/><Relationship Id="rId550" Type="http://schemas.openxmlformats.org/officeDocument/2006/relationships/hyperlink" Target="https://www.ue-germany.com/uploads/sites/9/2025/01/DCC_MA_EN_Digital.pdf" TargetMode="External"/><Relationship Id="rId788" Type="http://schemas.openxmlformats.org/officeDocument/2006/relationships/hyperlink" Target="https://www.ucam.edu/estudios/postgrados/master-enfermeria-urgencias-emergencias" TargetMode="External"/><Relationship Id="rId995" Type="http://schemas.openxmlformats.org/officeDocument/2006/relationships/hyperlink" Target="https://www.nebrija.com/carreras-universitarias/carreras.php" TargetMode="External"/><Relationship Id="rId1180" Type="http://schemas.openxmlformats.org/officeDocument/2006/relationships/hyperlink" Target="https://isde.es/curso/global-master-in-sports-management-and-legal-skills/" TargetMode="External"/><Relationship Id="rId1401" Type="http://schemas.openxmlformats.org/officeDocument/2006/relationships/hyperlink" Target="https://www.avila.edu/program/professional-health-science-program/" TargetMode="External"/><Relationship Id="rId203" Type="http://schemas.openxmlformats.org/officeDocument/2006/relationships/hyperlink" Target="https://www.berlinsbi.com/courses" TargetMode="External"/><Relationship Id="rId648" Type="http://schemas.openxmlformats.org/officeDocument/2006/relationships/hyperlink" Target="https://www.dtu.dk/english/education/graduate/msc-programmes/aquatic-science-and-technology" TargetMode="External"/><Relationship Id="rId855" Type="http://schemas.openxmlformats.org/officeDocument/2006/relationships/hyperlink" Target="https://apply.unipd.it/courses/course/181-communication-strategies" TargetMode="External"/><Relationship Id="rId1040" Type="http://schemas.openxmlformats.org/officeDocument/2006/relationships/hyperlink" Target="https://www.webster.edu/catalog/current/undergraduate-catalog/majors/english-ba.html" TargetMode="External"/><Relationship Id="rId1278" Type="http://schemas.openxmlformats.org/officeDocument/2006/relationships/hyperlink" Target="https://www.cerem.es/academic-offer/master-en-alta-direccion-internacional/" TargetMode="External"/><Relationship Id="rId1485" Type="http://schemas.openxmlformats.org/officeDocument/2006/relationships/hyperlink" Target="https://www.ucam.edu/cartagena/grados/fisioterapia-presencial" TargetMode="External"/><Relationship Id="rId287" Type="http://schemas.openxmlformats.org/officeDocument/2006/relationships/hyperlink" Target="https://www.roehampton.ac.uk/postgraduate-courses/entrepreneurship/" TargetMode="External"/><Relationship Id="rId410" Type="http://schemas.openxmlformats.org/officeDocument/2006/relationships/hyperlink" Target="https://www.universidadeude.mx/master/maestria-mba-online-en-administracion-y-direccion-de-empresas-online/" TargetMode="External"/><Relationship Id="rId494" Type="http://schemas.openxmlformats.org/officeDocument/2006/relationships/hyperlink" Target="https://mondragonmexico.edu.mx/maestrias/maestria-en-diseno-estrategico-de-producto-y-servicios/" TargetMode="External"/><Relationship Id="rId508" Type="http://schemas.openxmlformats.org/officeDocument/2006/relationships/hyperlink" Target="https://www.ue-germany.com/about-us/locations/dubai" TargetMode="External"/><Relationship Id="rId715" Type="http://schemas.openxmlformats.org/officeDocument/2006/relationships/hyperlink" Target="https://www.nebrija.com/carreras-universitarias/carreras.php" TargetMode="External"/><Relationship Id="rId922" Type="http://schemas.openxmlformats.org/officeDocument/2006/relationships/hyperlink" Target="https://www.naba.it/" TargetMode="External"/><Relationship Id="rId1138" Type="http://schemas.openxmlformats.org/officeDocument/2006/relationships/hyperlink" Target="https://www.nebrija.com/carreras-universitarias/carreras.php" TargetMode="External"/><Relationship Id="rId1345" Type="http://schemas.openxmlformats.org/officeDocument/2006/relationships/hyperlink" Target="https://www.ieb.es/executive-education/programas-especializacion/derecho-de-la-competencia-europeo-y-espanol/" TargetMode="External"/><Relationship Id="rId147" Type="http://schemas.openxmlformats.org/officeDocument/2006/relationships/hyperlink" Target="https://www.webster.edu/catalog/current/graduate-catalog/degrees/management-and-leadership-ma.html" TargetMode="External"/><Relationship Id="rId354" Type="http://schemas.openxmlformats.org/officeDocument/2006/relationships/hyperlink" Target="https://estudios.uoc.edu/es/masters-posgrados-especializaciones/diploma-posgrado/informatica-multimedia-telecomunicacion/ciberseguridad-redes-sistemas/presentacion" TargetMode="External"/><Relationship Id="rId799" Type="http://schemas.openxmlformats.org/officeDocument/2006/relationships/hyperlink" Target="https://www.ucam.edu/online/postgrados/master-universitario-innovacion-y-marketing-turistico-a-distancia" TargetMode="External"/><Relationship Id="rId1191" Type="http://schemas.openxmlformats.org/officeDocument/2006/relationships/hyperlink" Target="https://tepinstitute.com/diploma-avanzado-en-ia-aplicada-a-la-salud/" TargetMode="External"/><Relationship Id="rId1205" Type="http://schemas.openxmlformats.org/officeDocument/2006/relationships/hyperlink" Target="https://bit.ly/3yZOIUx" TargetMode="External"/><Relationship Id="rId51" Type="http://schemas.openxmlformats.org/officeDocument/2006/relationships/hyperlink" Target="https://www.gisma.com/programmes/postgraduate" TargetMode="External"/><Relationship Id="rId561" Type="http://schemas.openxmlformats.org/officeDocument/2006/relationships/hyperlink" Target="https://www.ue-germany.com/uploads/sites/9/2023/11/mm_ma_en_digital.pdf" TargetMode="External"/><Relationship Id="rId659" Type="http://schemas.openxmlformats.org/officeDocument/2006/relationships/hyperlink" Target="https://www.dtu.dk/english/education/graduate/msc-programmes/design-and-innovation" TargetMode="External"/><Relationship Id="rId866" Type="http://schemas.openxmlformats.org/officeDocument/2006/relationships/hyperlink" Target="https://apply.unipd.it/courses/course/202-electronic-engineering" TargetMode="External"/><Relationship Id="rId1289" Type="http://schemas.openxmlformats.org/officeDocument/2006/relationships/hyperlink" Target="https://masters.cerem.es/master-en-direccion-de-comercio-internacional" TargetMode="External"/><Relationship Id="rId1412" Type="http://schemas.openxmlformats.org/officeDocument/2006/relationships/hyperlink" Target="https://www.avila.edu/academics/college-of-professional-schools/school-of-business/mba-school-of-business/" TargetMode="External"/><Relationship Id="rId1496" Type="http://schemas.openxmlformats.org/officeDocument/2006/relationships/hyperlink" Target="https://www.ucam.edu/online/grados/marketing-direccion-comercial-a-distancia" TargetMode="External"/><Relationship Id="rId214" Type="http://schemas.openxmlformats.org/officeDocument/2006/relationships/hyperlink" Target="https://www.berlinsbi.com/international-student-guide/living-in-barcelona-spain" TargetMode="External"/><Relationship Id="rId298" Type="http://schemas.openxmlformats.org/officeDocument/2006/relationships/hyperlink" Target="https://www.roehampton.ac.uk/postgraduate-courses/criminology-and-criminal-justice/" TargetMode="External"/><Relationship Id="rId421" Type="http://schemas.openxmlformats.org/officeDocument/2006/relationships/hyperlink" Target="https://www.eude.es/master/master-en-logistica-internacional-y-supply-chain-management/" TargetMode="External"/><Relationship Id="rId519" Type="http://schemas.openxmlformats.org/officeDocument/2006/relationships/hyperlink" Target="https://www.ue-germany.com/uploads/sites/9/2025/01/IHub_AD_EN_2024_UXUI.pdf" TargetMode="External"/><Relationship Id="rId1051" Type="http://schemas.openxmlformats.org/officeDocument/2006/relationships/hyperlink" Target="https://www.webster.edu/catalog/current/undergraduate-catalog/majors/business-administration-bs.html" TargetMode="External"/><Relationship Id="rId1149" Type="http://schemas.openxmlformats.org/officeDocument/2006/relationships/hyperlink" Target="https://isde.es/curso/master-en-gestion-deportiva-y-habilidades-juridicas-con-el-barca-innovation-hub/" TargetMode="External"/><Relationship Id="rId1356" Type="http://schemas.openxmlformats.org/officeDocument/2006/relationships/hyperlink" Target="https://www.ieb.es/executive-education/programas-especializacion/real-estate/" TargetMode="External"/><Relationship Id="rId158" Type="http://schemas.openxmlformats.org/officeDocument/2006/relationships/hyperlink" Target="https://www.webster.edu/catalog/current/graduate-catalog/degrees/master-of-business-administration-mba.html" TargetMode="External"/><Relationship Id="rId726" Type="http://schemas.openxmlformats.org/officeDocument/2006/relationships/hyperlink" Target="https://www.nebrija.com/carreras-universitarias/carreras.php" TargetMode="External"/><Relationship Id="rId933" Type="http://schemas.openxmlformats.org/officeDocument/2006/relationships/hyperlink" Target="https://www.law.ac.uk/study/undergraduate/business/bsc-hons-business-management-with-marketing/" TargetMode="External"/><Relationship Id="rId1009" Type="http://schemas.openxmlformats.org/officeDocument/2006/relationships/hyperlink" Target="https://www.nebrija.com/carreras-universitarias/carreras.php" TargetMode="External"/><Relationship Id="rId62" Type="http://schemas.openxmlformats.org/officeDocument/2006/relationships/hyperlink" Target="https://arden.ac.uk/berlin/our-courses" TargetMode="External"/><Relationship Id="rId365" Type="http://schemas.openxmlformats.org/officeDocument/2006/relationships/hyperlink" Target="https://estudios.uoc.edu/es/masters-posgrados-especializaciones/diploma-posgrado/psicologia-ciencias-educacion/liderazgo-direccion-centros-educativos/presentacion" TargetMode="External"/><Relationship Id="rId572" Type="http://schemas.openxmlformats.org/officeDocument/2006/relationships/hyperlink" Target="https://www.ue-germany.com/uploads/sites/9/2023/11/asset-mgnt-msc_digital.pdf" TargetMode="External"/><Relationship Id="rId1216" Type="http://schemas.openxmlformats.org/officeDocument/2006/relationships/hyperlink" Target="https://www.law.ac.uk/study/postgraduate/law/llm-corporate-governance/?" TargetMode="External"/><Relationship Id="rId1423" Type="http://schemas.openxmlformats.org/officeDocument/2006/relationships/hyperlink" Target="https://www.avila.edu/data-science/" TargetMode="External"/><Relationship Id="rId225" Type="http://schemas.openxmlformats.org/officeDocument/2006/relationships/hyperlink" Target="https://www.nexteducacion.com/masters/master-en-economia-verde/" TargetMode="External"/><Relationship Id="rId432" Type="http://schemas.openxmlformats.org/officeDocument/2006/relationships/hyperlink" Target="https://www.eude.es/master/master-en-analisis-de-riesgos-y-direccion-de-empresas/" TargetMode="External"/><Relationship Id="rId877" Type="http://schemas.openxmlformats.org/officeDocument/2006/relationships/hyperlink" Target="https://apply.unipd.it/courses/course/11-human-rights-and-multilevel-governance" TargetMode="External"/><Relationship Id="rId1062" Type="http://schemas.openxmlformats.org/officeDocument/2006/relationships/hyperlink" Target="https://www.webster.edu/catalog/current/undergraduate-catalog/majors/scene-painting-bfa.html" TargetMode="External"/><Relationship Id="rId737" Type="http://schemas.openxmlformats.org/officeDocument/2006/relationships/hyperlink" Target="https://www.macromedia-fachhochschule.de/en/lp/you-change/?gad=1&amp;gclid=CjwKCAjwtuOlBhBREiwA7agf1jWMYgNJsC4TxuSZAumCYngh7zS0IR11sPGKSyDfqSp0cPHYC3qumhoClBAQAvD_BwE" TargetMode="External"/><Relationship Id="rId944" Type="http://schemas.openxmlformats.org/officeDocument/2006/relationships/hyperlink" Target="https://www.law.ac.uk/study/undergraduate/psychology/bsc-hons-psychology-with-criminology/" TargetMode="External"/><Relationship Id="rId1367" Type="http://schemas.openxmlformats.org/officeDocument/2006/relationships/hyperlink" Target="https://www.ieb.es/executive-education/cursos/ppas-energeticos/" TargetMode="External"/><Relationship Id="rId73" Type="http://schemas.openxmlformats.org/officeDocument/2006/relationships/hyperlink" Target="https://isde.es/curso/master-en-biotecnologia-y-derecho/" TargetMode="External"/><Relationship Id="rId169" Type="http://schemas.openxmlformats.org/officeDocument/2006/relationships/hyperlink" Target="https://www.webster.edu/catalog/current/graduate-catalog/degrees/cybersecurity-emphasis-data-analytics-ms.html" TargetMode="External"/><Relationship Id="rId376" Type="http://schemas.openxmlformats.org/officeDocument/2006/relationships/hyperlink" Target="https://www.naba.it/" TargetMode="External"/><Relationship Id="rId583" Type="http://schemas.openxmlformats.org/officeDocument/2006/relationships/hyperlink" Target="https://www.ue-germany.com/uploads/sites/9/2025/01/IHub_AD_EN_2024_IDM.pdf" TargetMode="External"/><Relationship Id="rId790" Type="http://schemas.openxmlformats.org/officeDocument/2006/relationships/hyperlink" Target="https://www.ucam.edu/spanish-sports-university/postgrados/master-fisioterapia-deporte-semipresencial" TargetMode="External"/><Relationship Id="rId804" Type="http://schemas.openxmlformats.org/officeDocument/2006/relationships/hyperlink" Target="https://www.ucam.edu/estudios/postgrados/master-oficial-medicina-de-urgencias" TargetMode="External"/><Relationship Id="rId1227" Type="http://schemas.openxmlformats.org/officeDocument/2006/relationships/hyperlink" Target="https://www.law.ac.uk/study/postgraduate/law/llm-international-law/" TargetMode="External"/><Relationship Id="rId1434" Type="http://schemas.openxmlformats.org/officeDocument/2006/relationships/hyperlink" Target="https://www.maynoothuniversity.ie/study-maynooth/undergraduate-studies/courses/bachelor-arts" TargetMode="External"/><Relationship Id="rId4" Type="http://schemas.openxmlformats.org/officeDocument/2006/relationships/hyperlink" Target="https://esden.es/masters-mba/master-digital-business/" TargetMode="External"/><Relationship Id="rId236" Type="http://schemas.openxmlformats.org/officeDocument/2006/relationships/hyperlink" Target="https://www.nexteducacion.com/masters/master-en-direccion-de-comunicacion-corporativa-y-marketing-digital/" TargetMode="External"/><Relationship Id="rId443" Type="http://schemas.openxmlformats.org/officeDocument/2006/relationships/hyperlink" Target="https://mit-lab.com/Posgrado-en-microbiologia-clinica-teoria-online/" TargetMode="External"/><Relationship Id="rId650" Type="http://schemas.openxmlformats.org/officeDocument/2006/relationships/hyperlink" Target="https://www.dtu.dk/english/education/graduate/msc-programmes/autonomous-systems" TargetMode="External"/><Relationship Id="rId888" Type="http://schemas.openxmlformats.org/officeDocument/2006/relationships/hyperlink" Target="https://apply.unipd.it/courses/course/35-medical-biotechnologies" TargetMode="External"/><Relationship Id="rId1073" Type="http://schemas.openxmlformats.org/officeDocument/2006/relationships/hyperlink" Target="https://www.webster.edu/catalog/current/undergraduate-catalog/majors/music-ba.html" TargetMode="External"/><Relationship Id="rId1280" Type="http://schemas.openxmlformats.org/officeDocument/2006/relationships/hyperlink" Target="https://www.cerem.es/academic-offer/master-en-direccion-financiera/" TargetMode="External"/><Relationship Id="rId1501" Type="http://schemas.openxmlformats.org/officeDocument/2006/relationships/hyperlink" Target="https://www.ucam.edu/estudios/grados/odontologia-presencial" TargetMode="External"/><Relationship Id="rId303" Type="http://schemas.openxmlformats.org/officeDocument/2006/relationships/hyperlink" Target="https://www.roehampton.ac.uk/postgraduate-courses/media-communication-and-culture/" TargetMode="External"/><Relationship Id="rId748" Type="http://schemas.openxmlformats.org/officeDocument/2006/relationships/hyperlink" Target="https://www.macromedia-fachhochschule.de/en/lp/you-change/?gad=1&amp;gclid=CjwKCAjwtuOlBhBREiwA7agf1jWMYgNJsC4TxuSZAumCYngh7zS0IR11sPGKSyDfqSp0cPHYC3qumhoClBAQAvD_BwE" TargetMode="External"/><Relationship Id="rId955" Type="http://schemas.openxmlformats.org/officeDocument/2006/relationships/hyperlink" Target="https://www.law.ac.uk/study/postgraduate/business/msc-human-resources-with-employment-law/?" TargetMode="External"/><Relationship Id="rId1140" Type="http://schemas.openxmlformats.org/officeDocument/2006/relationships/hyperlink" Target="https://isde.es/curso/master-en-derecho-de-la-energia-y-transicion-ecologica/" TargetMode="External"/><Relationship Id="rId1378" Type="http://schemas.openxmlformats.org/officeDocument/2006/relationships/hyperlink" Target="https://www.avila.edu/academics/college-of-professional-schools/school-of-business/undergraduate-majors-school-of-business/accounting-bsba/" TargetMode="External"/><Relationship Id="rId84" Type="http://schemas.openxmlformats.org/officeDocument/2006/relationships/hyperlink" Target="https://www.ucam.edu/spanish-sports-university/postgrados/master-alto-rendimiento-deportivo-semipresencial" TargetMode="External"/><Relationship Id="rId387" Type="http://schemas.openxmlformats.org/officeDocument/2006/relationships/hyperlink" Target="https://neoma-bs.com/programmes/msc-international-finance/?autre" TargetMode="External"/><Relationship Id="rId510" Type="http://schemas.openxmlformats.org/officeDocument/2006/relationships/hyperlink" Target="https://www.ue-germany.com/about-us/locations/dubai" TargetMode="External"/><Relationship Id="rId594" Type="http://schemas.openxmlformats.org/officeDocument/2006/relationships/hyperlink" Target="https://www.ue-germany.com/uploads/sites/9/2025/01/IHub_AD_EN_2024_GDAI.pdf" TargetMode="External"/><Relationship Id="rId608" Type="http://schemas.openxmlformats.org/officeDocument/2006/relationships/hyperlink" Target="https://vizja.pl/en/oferta/?kierunek%5B%5D=management" TargetMode="External"/><Relationship Id="rId815" Type="http://schemas.openxmlformats.org/officeDocument/2006/relationships/hyperlink" Target="https://schilleriu.my.salesforce.com/sfc/p/" TargetMode="External"/><Relationship Id="rId1238" Type="http://schemas.openxmlformats.org/officeDocument/2006/relationships/hyperlink" Target="https://www.cerem.es/academic-offer/mba-con-especializacion-en-estrategia-digital-en-marketing/" TargetMode="External"/><Relationship Id="rId1445" Type="http://schemas.openxmlformats.org/officeDocument/2006/relationships/hyperlink" Target="https://www.maynoothuniversity.ie/study-maynooth/undergraduate-studies/courses/bachelor-laws-llb" TargetMode="External"/><Relationship Id="rId247" Type="http://schemas.openxmlformats.org/officeDocument/2006/relationships/hyperlink" Target="https://www.mioti.es/es/iot-executive-program/" TargetMode="External"/><Relationship Id="rId899" Type="http://schemas.openxmlformats.org/officeDocument/2006/relationships/hyperlink" Target="http://www.unipd.it/en/medicine-surgery" TargetMode="External"/><Relationship Id="rId1000" Type="http://schemas.openxmlformats.org/officeDocument/2006/relationships/hyperlink" Target="https://www.nebrija.com/carreras-universitarias/carreras.php" TargetMode="External"/><Relationship Id="rId1084" Type="http://schemas.openxmlformats.org/officeDocument/2006/relationships/hyperlink" Target="https://www.webster.edu/catalog/current/undergraduate-catalog/majors/games-and-game-design-ba.html" TargetMode="External"/><Relationship Id="rId1305" Type="http://schemas.openxmlformats.org/officeDocument/2006/relationships/hyperlink" Target="https://masters.cerem.es/master-en-cibercrimen-y-seguridad-de-la-informacion" TargetMode="External"/><Relationship Id="rId107"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454" Type="http://schemas.openxmlformats.org/officeDocument/2006/relationships/hyperlink" Target="https://www.naba.it/" TargetMode="External"/><Relationship Id="rId661" Type="http://schemas.openxmlformats.org/officeDocument/2006/relationships/hyperlink" Target="https://www.dtu.dk/english/education/graduate/msc-programmes/electrical-engineering" TargetMode="External"/><Relationship Id="rId759" Type="http://schemas.openxmlformats.org/officeDocument/2006/relationships/hyperlink" Target="https://www.macromedia-fachhochschule.de/en/lp/you-change/?gad=1&amp;gclid=CjwKCAjwtuOlBhBREiwA7agf1jWMYgNJsC4TxuSZAumCYngh7zS0IR11sPGKSyDfqSp0cPHYC3qumhoClBAQAvD_BwE" TargetMode="External"/><Relationship Id="rId966" Type="http://schemas.openxmlformats.org/officeDocument/2006/relationships/hyperlink" Target="https://www.law.ac.uk/study/postgraduate/law/llm-corporate-social-responsibility-and-sustainability/?" TargetMode="External"/><Relationship Id="rId1291" Type="http://schemas.openxmlformats.org/officeDocument/2006/relationships/hyperlink" Target="https://masters.cerem.es/master-en-direccion-comercial-y-marketing" TargetMode="External"/><Relationship Id="rId1389" Type="http://schemas.openxmlformats.org/officeDocument/2006/relationships/hyperlink" Target="https://www.avila.edu/program/middle-school-education-degree/" TargetMode="External"/><Relationship Id="rId1512" Type="http://schemas.openxmlformats.org/officeDocument/2006/relationships/hyperlink" Target="https://www.ucam.edu/estudios/grados/veterinaria-bilingue-presencial" TargetMode="External"/><Relationship Id="rId11" Type="http://schemas.openxmlformats.org/officeDocument/2006/relationships/hyperlink" Target="https://esden.es/masters-mba/master-ehealth/" TargetMode="External"/><Relationship Id="rId314" Type="http://schemas.openxmlformats.org/officeDocument/2006/relationships/hyperlink" Target="https://www.roehampton.ac.uk/postgraduate-courses/cell-biomedicine/" TargetMode="External"/><Relationship Id="rId398" Type="http://schemas.openxmlformats.org/officeDocument/2006/relationships/hyperlink" Target="https://neoma-bs.com/programmes/international-master-in-luxury-management/" TargetMode="External"/><Relationship Id="rId521" Type="http://schemas.openxmlformats.org/officeDocument/2006/relationships/hyperlink" Target="https://www.ue-germany.com/uploads/sites/9/2025/01/DMS_BA_EN_Digital.pdf" TargetMode="External"/><Relationship Id="rId619" Type="http://schemas.openxmlformats.org/officeDocument/2006/relationships/hyperlink" Target="https://schiller.edu/program/international-business-bachelor-degree" TargetMode="External"/><Relationship Id="rId1151" Type="http://schemas.openxmlformats.org/officeDocument/2006/relationships/hyperlink" Target="https://isde.es/curso/master-en-derecho-de-los-negocios-arbitraje-y-adr/" TargetMode="External"/><Relationship Id="rId1249" Type="http://schemas.openxmlformats.org/officeDocument/2006/relationships/hyperlink" Target="https://masters.cerem.es/mba-online?int_fuente_origen=Motordebusqueda&amp;int_medio_origen=GoogleAds&amp;int_campana_origen=GoogleAds-MX&amp;tc_alt=115347&amp;n_okw=cerem_b__c_164321685811&amp;utm_term=cerem&amp;utm_campaign=Worker_Mexico&amp;utm_source=adwords&amp;utm_medium=ppc&amp;hsa_acc=1659384655&amp;hsa_cam=21002473130&amp;hsa_grp=164321685811&amp;hsa_ad=690164864143&amp;hsa_src=g&amp;hsa_tgt=kwd-41750723&amp;hsa_kw=cerem&amp;hsa_mt=b&amp;hsa_net=adwords&amp;hsa_ver=3&amp;gad_source=1&amp;_gl=1*71no3k*_up*MQ..*_gs*MQ..&amp;gclid=CjwKCAiA8Lu9BhA8EiwAag16b18SFVgBhjPdfwsX5UCnEYL8OoVNZL2-7uUNQg5L74bRtotYSQ9a1xoCVkMQAvD_BwE&amp;gbraid=0AAAAADkgqWm3JAPPR52mDgSKpFpDpkbMs" TargetMode="External"/><Relationship Id="rId95" Type="http://schemas.openxmlformats.org/officeDocument/2006/relationships/hyperlink" Target="http://www.escueladenegociosydireccion.com/docs/ENyD_UEMC_TECNICOFORMACION.pdf" TargetMode="External"/><Relationship Id="rId160" Type="http://schemas.openxmlformats.org/officeDocument/2006/relationships/hyperlink" Target="https://www.webster.edu/catalog/current/graduate-catalog/degrees/master-of-business-administration-mba.html" TargetMode="External"/><Relationship Id="rId826" Type="http://schemas.openxmlformats.org/officeDocument/2006/relationships/hyperlink" Target="https://unfc.com/programs/honours-bachelor-of-science-biomedical-sciences/" TargetMode="External"/><Relationship Id="rId1011" Type="http://schemas.openxmlformats.org/officeDocument/2006/relationships/hyperlink" Target="https://www.nebrija.com/carreras-universitarias/carreras.php" TargetMode="External"/><Relationship Id="rId1109" Type="http://schemas.openxmlformats.org/officeDocument/2006/relationships/hyperlink" Target="https://www.limcollege.edu/academics/degrees/visual-studies-bba" TargetMode="External"/><Relationship Id="rId1456" Type="http://schemas.openxmlformats.org/officeDocument/2006/relationships/hyperlink" Target="https://www.ucam.edu/estudios/postgrados/master-trastornos-voz-lenguaje-comunicacion-presencial" TargetMode="External"/><Relationship Id="rId258" Type="http://schemas.openxmlformats.org/officeDocument/2006/relationships/hyperlink" Target="https://london.northumbria.ac.uk/course/msc-business-with-entrepreneurship/" TargetMode="External"/><Relationship Id="rId465" Type="http://schemas.openxmlformats.org/officeDocument/2006/relationships/hyperlink" Target="https://bit.ly/3tXnTwg" TargetMode="External"/><Relationship Id="rId672" Type="http://schemas.openxmlformats.org/officeDocument/2006/relationships/hyperlink" Target="https://www.dtu.dk/english/education/graduate/msc-programmes/photonics-engineering" TargetMode="External"/><Relationship Id="rId1095" Type="http://schemas.openxmlformats.org/officeDocument/2006/relationships/hyperlink" Target="https://www.webster.edu/catalog/current/undergraduate-catalog/majors/management-information-systems-bs.html" TargetMode="External"/><Relationship Id="rId1316" Type="http://schemas.openxmlformats.org/officeDocument/2006/relationships/hyperlink" Target="https://www.maynoothuniversity.ie/study-maynooth/postgraduate-studies/courses/ma-english-literatures-engagement" TargetMode="External"/><Relationship Id="rId22" Type="http://schemas.openxmlformats.org/officeDocument/2006/relationships/hyperlink" Target="https://www.gisma.com/programmes/undergraduate" TargetMode="External"/><Relationship Id="rId118" Type="http://schemas.openxmlformats.org/officeDocument/2006/relationships/hyperlink" Target="http://escueladenegociosydireccion.com/docs/ENyD_UEMC_SEM_PUBLICIDADDIGITAL.pdf" TargetMode="External"/><Relationship Id="rId325" Type="http://schemas.openxmlformats.org/officeDocument/2006/relationships/hyperlink" Target="https://www.roehampton.ac.uk/postgraduate-courses/integrative-counselling-and-psychotherapy/" TargetMode="External"/><Relationship Id="rId532" Type="http://schemas.openxmlformats.org/officeDocument/2006/relationships/hyperlink" Target="https://www.ue-germany.com/uploads/sites/9/2024/06/BSc-Health-Management-EN-DS-digital.pdf" TargetMode="External"/><Relationship Id="rId977" Type="http://schemas.openxmlformats.org/officeDocument/2006/relationships/hyperlink" Target="https://www.law.ac.uk/study/postgraduate/law/llm-healthcare-regulations/?" TargetMode="External"/><Relationship Id="rId1162" Type="http://schemas.openxmlformats.org/officeDocument/2006/relationships/hyperlink" Target="https://isde.es/curso/master-en-derecho-internacional-comercio-exterior-y-relaciones-internacionales/" TargetMode="External"/><Relationship Id="rId171" Type="http://schemas.openxmlformats.org/officeDocument/2006/relationships/hyperlink" Target="https://www.webster.edu/catalog/current/graduate-catalog/degrees/information-technology-management-ma.html" TargetMode="External"/><Relationship Id="rId837" Type="http://schemas.openxmlformats.org/officeDocument/2006/relationships/hyperlink" Target="https://gbs.edu.mt/courses/masters-in-business-administration/" TargetMode="External"/><Relationship Id="rId1022" Type="http://schemas.openxmlformats.org/officeDocument/2006/relationships/hyperlink" Target="https://www.enae.es/master/university-master-international-trade?_adin=11551547647" TargetMode="External"/><Relationship Id="rId1467" Type="http://schemas.openxmlformats.org/officeDocument/2006/relationships/hyperlink" Target="https://www.ucam.edu/online/grados/ade-a-distancia" TargetMode="External"/><Relationship Id="rId269" Type="http://schemas.openxmlformats.org/officeDocument/2006/relationships/hyperlink" Target="https://london.northumbria.ac.uk/course/msc-business-with-marketing-management-with-advanced-practice/" TargetMode="External"/><Relationship Id="rId476" Type="http://schemas.openxmlformats.org/officeDocument/2006/relationships/hyperlink" Target="https://mondragonmexico.edu.mx/ejecutivas/arquitectura-sustentable/" TargetMode="External"/><Relationship Id="rId683" Type="http://schemas.openxmlformats.org/officeDocument/2006/relationships/hyperlink" Target="https://www.nebrija.com/programas-postgrado/master/organizacion-de-eventos/" TargetMode="External"/><Relationship Id="rId890" Type="http://schemas.openxmlformats.org/officeDocument/2006/relationships/hyperlink" Target="https://apply.unipd.it/courses/course/32-molecular-biology" TargetMode="External"/><Relationship Id="rId904" Type="http://schemas.openxmlformats.org/officeDocument/2006/relationships/hyperlink" Target="https://www.ema.education/mastere-management-applique" TargetMode="External"/><Relationship Id="rId1327" Type="http://schemas.openxmlformats.org/officeDocument/2006/relationships/hyperlink" Target="https://www.ieb.es/estudios-ieb/masteres/master-en-bolsa-y-mercados-financieros/" TargetMode="External"/><Relationship Id="rId33" Type="http://schemas.openxmlformats.org/officeDocument/2006/relationships/hyperlink" Target="https://www.gisma.com/programmes/postgraduate" TargetMode="External"/><Relationship Id="rId129" Type="http://schemas.openxmlformats.org/officeDocument/2006/relationships/hyperlink" Target="https://www.webster.edu/catalog/current/graduate-catalog/degrees/information-technology-management-ma.html" TargetMode="External"/><Relationship Id="rId336" Type="http://schemas.openxmlformats.org/officeDocument/2006/relationships/hyperlink" Target="https://estudios.uoc.edu/es/masters-posgrados-especializaciones/diploma-posgrado/artes-humanidades/cultura-contemporanea/presentacion" TargetMode="External"/><Relationship Id="rId543" Type="http://schemas.openxmlformats.org/officeDocument/2006/relationships/hyperlink" Target="https://www.ue-germany.com/uploads/sites/9/2025/01/CD_MA_EN_Digital.pdf" TargetMode="External"/><Relationship Id="rId988" Type="http://schemas.openxmlformats.org/officeDocument/2006/relationships/hyperlink" Target="https://www.law.ac.uk/study/postgraduate/law/llm-corporate-social-responsibility-and-sustainability/?" TargetMode="External"/><Relationship Id="rId1173" Type="http://schemas.openxmlformats.org/officeDocument/2006/relationships/hyperlink" Target="https://isde.es/curso/master-en-derecho-laboral-compliance-sociolaboral-y-nuevas-tecnologias/" TargetMode="External"/><Relationship Id="rId1380" Type="http://schemas.openxmlformats.org/officeDocument/2006/relationships/hyperlink" Target="https://www.avila.edu/program/business-administration-program/" TargetMode="External"/><Relationship Id="rId182" Type="http://schemas.openxmlformats.org/officeDocument/2006/relationships/hyperlink" Target="https://www.berlinsbi.com/courses" TargetMode="External"/><Relationship Id="rId403" Type="http://schemas.openxmlformats.org/officeDocument/2006/relationships/hyperlink" Target="https://www.spainbs.com/mba-online" TargetMode="External"/><Relationship Id="rId750" Type="http://schemas.openxmlformats.org/officeDocument/2006/relationships/hyperlink" Target="https://www.macromedia-fachhochschule.de/en/lp/you-change/?gad=1&amp;gclid=CjwKCAjwtuOlBhBREiwA7agf1jWMYgNJsC4TxuSZAumCYngh7zS0IR11sPGKSyDfqSp0cPHYC3qumhoClBAQAvD_BwE" TargetMode="External"/><Relationship Id="rId848" Type="http://schemas.openxmlformats.org/officeDocument/2006/relationships/hyperlink" Target="https://apply.unipd.it/courses/course/232-aerospace-engineering" TargetMode="External"/><Relationship Id="rId1033" Type="http://schemas.openxmlformats.org/officeDocument/2006/relationships/hyperlink" Target="https://www.enae.es/master/master-internacional-en-marketing-digital?_adin=11551547647" TargetMode="External"/><Relationship Id="rId1478" Type="http://schemas.openxmlformats.org/officeDocument/2006/relationships/hyperlink" Target="https://www.ucam.edu/estudios/grados/educacion-infantil-semipresencial" TargetMode="External"/><Relationship Id="rId487" Type="http://schemas.openxmlformats.org/officeDocument/2006/relationships/hyperlink" Target="https://mondragonmexico.edu.mx/maestrias/educacion/" TargetMode="External"/><Relationship Id="rId610" Type="http://schemas.openxmlformats.org/officeDocument/2006/relationships/hyperlink" Target="https://vizja.pl/en/oferta/?kierunek%5B%5D=finance-and-accounting" TargetMode="External"/><Relationship Id="rId694" Type="http://schemas.openxmlformats.org/officeDocument/2006/relationships/hyperlink" Target="https://www.nebrija.com/programas-postgrado/master/liderazgo-direccion-rrhh/" TargetMode="External"/><Relationship Id="rId708" Type="http://schemas.openxmlformats.org/officeDocument/2006/relationships/hyperlink" Target="https://www.nebrija.com/carreras-universitarias/carreras.php" TargetMode="External"/><Relationship Id="rId915" Type="http://schemas.openxmlformats.org/officeDocument/2006/relationships/hyperlink" Target="https://gbs.ac.ae/" TargetMode="External"/><Relationship Id="rId1240" Type="http://schemas.openxmlformats.org/officeDocument/2006/relationships/hyperlink" Target="https://www.cerem.es/academic-offer/mba-con-especializacion-en-estrategia-digital-en-marketing/" TargetMode="External"/><Relationship Id="rId1338" Type="http://schemas.openxmlformats.org/officeDocument/2006/relationships/hyperlink" Target="https://www.ieb.es/executive-education/programas-directivos/gestion-patrimonial-familiar-private-wealth-management/" TargetMode="External"/><Relationship Id="rId347" Type="http://schemas.openxmlformats.org/officeDocument/2006/relationships/hyperlink" Target="https://estudios.uoc.edu/es/masters-posgrados-especializaciones/diploma-posgrado/economia-empresa/gestion-estrategica-talento/presentacion" TargetMode="External"/><Relationship Id="rId999" Type="http://schemas.openxmlformats.org/officeDocument/2006/relationships/hyperlink" Target="https://www.nebrija.com/carreras-universitarias/carreras.php" TargetMode="External"/><Relationship Id="rId1100" Type="http://schemas.openxmlformats.org/officeDocument/2006/relationships/hyperlink" Target="https://www.webster.edu/catalog/current/undergraduate-catalog/majors/biological-sciences-bs.html" TargetMode="External"/><Relationship Id="rId1184" Type="http://schemas.openxmlformats.org/officeDocument/2006/relationships/hyperlink" Target="https://www.ibat.ie/courses/msc-master-science-marketing.html" TargetMode="External"/><Relationship Id="rId1405" Type="http://schemas.openxmlformats.org/officeDocument/2006/relationships/hyperlink" Target="https://www.avila.edu/program/liberal-arts-program/" TargetMode="External"/><Relationship Id="rId44" Type="http://schemas.openxmlformats.org/officeDocument/2006/relationships/hyperlink" Target="https://www.gisma.com/programmes/postgraduate" TargetMode="External"/><Relationship Id="rId554" Type="http://schemas.openxmlformats.org/officeDocument/2006/relationships/hyperlink" Target="https://www.ue-germany.com/uploads/sites/9/2025/01/IHub_AD_EN_2024_GDAI.pdf" TargetMode="External"/><Relationship Id="rId761" Type="http://schemas.openxmlformats.org/officeDocument/2006/relationships/hyperlink" Target="http://www.tio.nl/en/international_business_management/" TargetMode="External"/><Relationship Id="rId859" Type="http://schemas.openxmlformats.org/officeDocument/2006/relationships/hyperlink" Target="https://apply.unipd.it/courses/course/63-computer-science" TargetMode="External"/><Relationship Id="rId1391" Type="http://schemas.openxmlformats.org/officeDocument/2006/relationships/hyperlink" Target="https://www.avila.edu/program/middle-school-education-degree/" TargetMode="External"/><Relationship Id="rId1489" Type="http://schemas.openxmlformats.org/officeDocument/2006/relationships/hyperlink" Target="https://www.ucam.edu/estudios/grados/ingenieria-civil-presencial" TargetMode="External"/><Relationship Id="rId193" Type="http://schemas.openxmlformats.org/officeDocument/2006/relationships/hyperlink" Target="https://www.berlinsbi.com/courses" TargetMode="External"/><Relationship Id="rId207" Type="http://schemas.openxmlformats.org/officeDocument/2006/relationships/hyperlink" Target="https://www.berlinsbi.com/international-student-guide/living-in-hamburg-germany/the-campus-in-hamburg-germany" TargetMode="External"/><Relationship Id="rId414" Type="http://schemas.openxmlformats.org/officeDocument/2006/relationships/hyperlink" Target="https://www.eude.es/master/master-en-marketing-y-direccion-comercial/" TargetMode="External"/><Relationship Id="rId498" Type="http://schemas.openxmlformats.org/officeDocument/2006/relationships/hyperlink" Target="https://mondragonmexico.edu.mx/maestrias/madiees/" TargetMode="External"/><Relationship Id="rId621" Type="http://schemas.openxmlformats.org/officeDocument/2006/relationships/hyperlink" Target="https://schiller.edu/program/master-degree-international-relations-and-diplomacy" TargetMode="External"/><Relationship Id="rId1044" Type="http://schemas.openxmlformats.org/officeDocument/2006/relationships/hyperlink" Target="https://www.webster.edu/catalog/current/undergraduate-catalog/preprofessional-programs.html" TargetMode="External"/><Relationship Id="rId1251" Type="http://schemas.openxmlformats.org/officeDocument/2006/relationships/hyperlink" Target="https://www.cerem.es/academic-offer/mba-con-especializacion-en-finanzas-internacionales-mercados/" TargetMode="External"/><Relationship Id="rId1349" Type="http://schemas.openxmlformats.org/officeDocument/2006/relationships/hyperlink" Target="https://www.ieb.es/executive-education/programas-especializacion/compliance/" TargetMode="External"/><Relationship Id="rId260" Type="http://schemas.openxmlformats.org/officeDocument/2006/relationships/hyperlink" Target="https://london.northumbria.ac.uk/course/msc-business-with-financial-management/" TargetMode="External"/><Relationship Id="rId719" Type="http://schemas.openxmlformats.org/officeDocument/2006/relationships/hyperlink" Target="https://www.nebrija.com/carreras-universitarias/carreras.php" TargetMode="External"/><Relationship Id="rId926" Type="http://schemas.openxmlformats.org/officeDocument/2006/relationships/hyperlink" Target="https://www.ponsescueladenegocios.com/master/master-artista-como-empresario-y-los-distintos-negocios-arte/" TargetMode="External"/><Relationship Id="rId1111" Type="http://schemas.openxmlformats.org/officeDocument/2006/relationships/hyperlink" Target="https://www.limcollege.edu/academics/degrees/fashion-marketing-mps" TargetMode="External"/><Relationship Id="rId55" Type="http://schemas.openxmlformats.org/officeDocument/2006/relationships/hyperlink" Target="https://arden.ac.uk/berlin/our-courses" TargetMode="External"/><Relationship Id="rId120" Type="http://schemas.openxmlformats.org/officeDocument/2006/relationships/hyperlink" Target="http://www.escueladenegociosydireccion.com/docs/HR-TRANSFORMATION-CornellCertificateProgram.pdf" TargetMode="External"/><Relationship Id="rId358" Type="http://schemas.openxmlformats.org/officeDocument/2006/relationships/hyperlink" Target="https://estudios.uoc.edu/es/masters-posgrados-especializaciones/diploma-posgrado/informatica-multimedia-telecomunicacion/desarrollo-integracion-sistemas-ciber-fisicos/presentacion" TargetMode="External"/><Relationship Id="rId565" Type="http://schemas.openxmlformats.org/officeDocument/2006/relationships/hyperlink" Target="https://www.ue-germany.com/uploads/sites/9/2023/11/isem-ma_en_digital.pdf" TargetMode="External"/><Relationship Id="rId772" Type="http://schemas.openxmlformats.org/officeDocument/2006/relationships/hyperlink" Target="https://www.ucam.edu/online/postgrados/bioetica-a-distancia" TargetMode="External"/><Relationship Id="rId1195" Type="http://schemas.openxmlformats.org/officeDocument/2006/relationships/hyperlink" Target="https://bit.ly/3yZEdRd" TargetMode="External"/><Relationship Id="rId1209" Type="http://schemas.openxmlformats.org/officeDocument/2006/relationships/hyperlink" Target="https://egade.tec.mx/en/programs/egade-mba-online" TargetMode="External"/><Relationship Id="rId1416" Type="http://schemas.openxmlformats.org/officeDocument/2006/relationships/hyperlink" Target="https://arizona.avila.edu/academics/graduate/master-of-business-administration-in-healthcare-administration" TargetMode="External"/><Relationship Id="rId218" Type="http://schemas.openxmlformats.org/officeDocument/2006/relationships/hyperlink" Target="https://www.ucanwest.ca/graduate-programs/master-of-business-administration/" TargetMode="External"/><Relationship Id="rId425" Type="http://schemas.openxmlformats.org/officeDocument/2006/relationships/hyperlink" Target="https://www.eude.es/master/master-en-marketing-estrategico-y-comunicacion-digital" TargetMode="External"/><Relationship Id="rId632" Type="http://schemas.openxmlformats.org/officeDocument/2006/relationships/hyperlink" Target="https://schiller.edu/program/bachelor-international-hospitality-and-tourism-management" TargetMode="External"/><Relationship Id="rId1055" Type="http://schemas.openxmlformats.org/officeDocument/2006/relationships/hyperlink" Target="https://www.webster.edu/catalog/current/undergraduate-catalog/majors/music-composition-emphasis-songwriting-bm.html" TargetMode="External"/><Relationship Id="rId1262" Type="http://schemas.openxmlformats.org/officeDocument/2006/relationships/hyperlink" Target="https://www.cerem.es/academic-offer/mba-con-especializacion-en-project-management/" TargetMode="External"/><Relationship Id="rId271" Type="http://schemas.openxmlformats.org/officeDocument/2006/relationships/hyperlink" Target="https://london.northumbria.ac.uk/course/msc-cyber-security/" TargetMode="External"/><Relationship Id="rId937" Type="http://schemas.openxmlformats.org/officeDocument/2006/relationships/hyperlink" Target="https://www.law.ac.uk/study/undergraduate/law/llb-hons-law/?&amp;" TargetMode="External"/><Relationship Id="rId1122" Type="http://schemas.openxmlformats.org/officeDocument/2006/relationships/hyperlink" Target="https://www.nebrija.com/carreras-universitarias/carreras.php" TargetMode="External"/><Relationship Id="rId66" Type="http://schemas.openxmlformats.org/officeDocument/2006/relationships/hyperlink" Target="https://arden.ac.uk/berlin/our-courses" TargetMode="External"/><Relationship Id="rId131" Type="http://schemas.openxmlformats.org/officeDocument/2006/relationships/hyperlink" Target="https://www.webster.edu/catalog/current/graduate-catalog/degrees/business-analytics-ms.html" TargetMode="External"/><Relationship Id="rId369" Type="http://schemas.openxmlformats.org/officeDocument/2006/relationships/hyperlink" Target="https://www.naba.it/" TargetMode="External"/><Relationship Id="rId576" Type="http://schemas.openxmlformats.org/officeDocument/2006/relationships/hyperlink" Target="https://www.ue-germany.com/uploads/sites/9/2023/11/log-mgnt-msc_digital.pdf" TargetMode="External"/><Relationship Id="rId783" Type="http://schemas.openxmlformats.org/officeDocument/2006/relationships/hyperlink" Target="https://www.ucam.edu/estudios/postgrados/master-mba-direccion-empresas-presencial" TargetMode="External"/><Relationship Id="rId990" Type="http://schemas.openxmlformats.org/officeDocument/2006/relationships/hyperlink" Target="https://www.law.ac.uk/study/postgraduate/law/llm-corporate-governance/?" TargetMode="External"/><Relationship Id="rId1427" Type="http://schemas.openxmlformats.org/officeDocument/2006/relationships/hyperlink" Target="https://www.avila.edu/program/master-of-arts-in-management-program/" TargetMode="External"/><Relationship Id="rId229" Type="http://schemas.openxmlformats.org/officeDocument/2006/relationships/hyperlink" Target="https://www.nexteducacion.com/masters/master-universitario-en-comunicacion-politica-avanzada/" TargetMode="External"/><Relationship Id="rId436" Type="http://schemas.openxmlformats.org/officeDocument/2006/relationships/hyperlink" Target="https://mit-lab.com/master-desarollo-farmaceutico/" TargetMode="External"/><Relationship Id="rId643" Type="http://schemas.openxmlformats.org/officeDocument/2006/relationships/hyperlink" Target="https://arden.ac.uk/our-courses1" TargetMode="External"/><Relationship Id="rId1066" Type="http://schemas.openxmlformats.org/officeDocument/2006/relationships/hyperlink" Target="https://www.webster.edu/catalog/current/undergraduate-catalog/majors/education-studies-bed.html" TargetMode="External"/><Relationship Id="rId1273" Type="http://schemas.openxmlformats.org/officeDocument/2006/relationships/hyperlink" Target="https://www.cerem.es/academic-offer/master-en-alta-direccion-internacional/" TargetMode="External"/><Relationship Id="rId1480" Type="http://schemas.openxmlformats.org/officeDocument/2006/relationships/hyperlink" Target="https://www.ucam.edu/estudios/grados/educacion-primaria-semipresencial" TargetMode="External"/><Relationship Id="rId850" Type="http://schemas.openxmlformats.org/officeDocument/2006/relationships/hyperlink" Target="https://apply.unipd.it/courses/course/183-applied-sciences-cultural-heritage-materials-and-site" TargetMode="External"/><Relationship Id="rId948" Type="http://schemas.openxmlformats.org/officeDocument/2006/relationships/hyperlink" Target="https://www.law.ac.uk/study/postgraduate/business/mba-in-tech-leadership/?&amp;" TargetMode="External"/><Relationship Id="rId1133" Type="http://schemas.openxmlformats.org/officeDocument/2006/relationships/hyperlink" Target="https://www.nebrija.com/carreras-universitarias/carreras.php" TargetMode="External"/><Relationship Id="rId77" Type="http://schemas.openxmlformats.org/officeDocument/2006/relationships/hyperlink" Target="https://isde.es/curso/master-en-asesoria-fiscal-internacional/" TargetMode="External"/><Relationship Id="rId282" Type="http://schemas.openxmlformats.org/officeDocument/2006/relationships/hyperlink" Target="https://www.roehampton.ac.uk/postgraduate-courses/global-financial-management/" TargetMode="External"/><Relationship Id="rId503" Type="http://schemas.openxmlformats.org/officeDocument/2006/relationships/hyperlink" Target="https://www.isdi.education/es/programas/dibex-digital-business-executive-program" TargetMode="External"/><Relationship Id="rId587" Type="http://schemas.openxmlformats.org/officeDocument/2006/relationships/hyperlink" Target="https://www.ue-germany.com/uploads/sites/9/2023/11/software-engineering_msc_innovation-hub-programme-flyer.pdf" TargetMode="External"/><Relationship Id="rId710" Type="http://schemas.openxmlformats.org/officeDocument/2006/relationships/hyperlink" Target="https://www.nebrija.com/carreras-universitarias/carreras.php" TargetMode="External"/><Relationship Id="rId808" Type="http://schemas.openxmlformats.org/officeDocument/2006/relationships/hyperlink" Target="https://www.ucam.edu/estudios/postgrados/master-osteopatia-terapia-manual-semipresencial" TargetMode="External"/><Relationship Id="rId1340" Type="http://schemas.openxmlformats.org/officeDocument/2006/relationships/hyperlink" Target="https://www.ieb.es/executive-education/programas-especializacion/asesoramiento-financiero-efa/" TargetMode="External"/><Relationship Id="rId1438" Type="http://schemas.openxmlformats.org/officeDocument/2006/relationships/hyperlink" Target="https://www.maynoothuniversity.ie/study-maynooth/undergraduate-studies/courses/bsc-computer-science-software-engineering-css" TargetMode="External"/><Relationship Id="rId8" Type="http://schemas.openxmlformats.org/officeDocument/2006/relationships/hyperlink" Target="https://esden.es/masters-mba/master-in-bussiness-administration/" TargetMode="External"/><Relationship Id="rId142" Type="http://schemas.openxmlformats.org/officeDocument/2006/relationships/hyperlink" Target="https://www.webster.edu/catalog/current/graduate-catalog/degrees/management-and-leadership-ma.html" TargetMode="External"/><Relationship Id="rId447" Type="http://schemas.openxmlformats.org/officeDocument/2006/relationships/hyperlink" Target="https://mit-lab.com/Posgrado-experimental-en-microbiologia-clinica-semipresencial-2/" TargetMode="External"/><Relationship Id="rId794" Type="http://schemas.openxmlformats.org/officeDocument/2006/relationships/hyperlink" Target="https://www.ucam.edu/estudios/postgrados/master-geriatria-gerontologia" TargetMode="External"/><Relationship Id="rId1077" Type="http://schemas.openxmlformats.org/officeDocument/2006/relationships/hyperlink" Target="https://www.webster.edu/catalog/current/undergraduate-catalog/majors/management-ba.html" TargetMode="External"/><Relationship Id="rId1200" Type="http://schemas.openxmlformats.org/officeDocument/2006/relationships/hyperlink" Target="https://bit.ly/3yZVgTl" TargetMode="External"/><Relationship Id="rId654" Type="http://schemas.openxmlformats.org/officeDocument/2006/relationships/hyperlink" Target="https://www.dtu.dk/english/education/graduate/msc-programmes/business-analytics" TargetMode="External"/><Relationship Id="rId861" Type="http://schemas.openxmlformats.org/officeDocument/2006/relationships/hyperlink" Target="https://apply.unipd.it/courses/course/93-cybersecurity" TargetMode="External"/><Relationship Id="rId959" Type="http://schemas.openxmlformats.org/officeDocument/2006/relationships/hyperlink" Target="https://www.law.ac.uk/study/postgraduate/business/msc-strategic-business-management/?" TargetMode="External"/><Relationship Id="rId1284" Type="http://schemas.openxmlformats.org/officeDocument/2006/relationships/hyperlink" Target="https://www.cerem.es/academic-offer/master-en-project-management/" TargetMode="External"/><Relationship Id="rId1491" Type="http://schemas.openxmlformats.org/officeDocument/2006/relationships/hyperlink" Target="https://www.ucam.edu/estudios/grados/ingenieria-informatica-presencial" TargetMode="External"/><Relationship Id="rId1505" Type="http://schemas.openxmlformats.org/officeDocument/2006/relationships/hyperlink" Target="https://www.ucam.edu/estudios/grados/psicologia-presencial" TargetMode="External"/><Relationship Id="rId293" Type="http://schemas.openxmlformats.org/officeDocument/2006/relationships/hyperlink" Target="https://www.roehampton.ac.uk/postgraduate-courses/history-ma/" TargetMode="External"/><Relationship Id="rId307" Type="http://schemas.openxmlformats.org/officeDocument/2006/relationships/hyperlink" Target="https://www.roehampton.ac.uk/postgraduate-courses/tudor-studies/" TargetMode="External"/><Relationship Id="rId514" Type="http://schemas.openxmlformats.org/officeDocument/2006/relationships/hyperlink" Target="https://www.ue-germany.com/uploads/sites/9/2025/01/IHub_AD_EN_2024_DPM.pdf" TargetMode="External"/><Relationship Id="rId721" Type="http://schemas.openxmlformats.org/officeDocument/2006/relationships/hyperlink" Target="https://www.nebrija.com/carreras-universitarias/carreras.php" TargetMode="External"/><Relationship Id="rId1144" Type="http://schemas.openxmlformats.org/officeDocument/2006/relationships/hyperlink" Target="https://isde.es/curso/master-en-corporate-y-direccion-financiera/" TargetMode="External"/><Relationship Id="rId1351" Type="http://schemas.openxmlformats.org/officeDocument/2006/relationships/hyperlink" Target="https://www.ieb.es/executive-education/programas-especializacion/esg-en-la-gestion-de-activos-y-asesoramiento-financiero/" TargetMode="External"/><Relationship Id="rId1449" Type="http://schemas.openxmlformats.org/officeDocument/2006/relationships/hyperlink" Target="https://www.maynoothuniversity.ie/study-maynooth/undergraduate-studies/courses/bsc-theoretical-physics-mathematics" TargetMode="External"/><Relationship Id="rId88" Type="http://schemas.openxmlformats.org/officeDocument/2006/relationships/hyperlink" Target="https://info.escueladenegociosydireccion.com/master-planificacion-financiera-fundacion-beca/?utm_source=FundacionBecaENyD&amp;utm_medium=email&amp;utm_campaign=FundacionBeca&amp;utm_content=OfertaFormativaENyD" TargetMode="External"/><Relationship Id="rId153" Type="http://schemas.openxmlformats.org/officeDocument/2006/relationships/hyperlink" Target="https://www.webster.edu/catalog/current/graduate-catalog/degrees/international-relations-ma.html" TargetMode="External"/><Relationship Id="rId360" Type="http://schemas.openxmlformats.org/officeDocument/2006/relationships/hyperlink" Target="https://estudios.uoc.edu/es/masters-posgrados-especializaciones/diploma-posgrado/informatica-multimedia-telecomunicacion/desarrollo-videojuegos/presentacion" TargetMode="External"/><Relationship Id="rId598" Type="http://schemas.openxmlformats.org/officeDocument/2006/relationships/hyperlink" Target="https://www.ue-germany.com/uploads/sites/9/2025/01/IHub_AD_EN_2024_DT.pdf" TargetMode="External"/><Relationship Id="rId819" Type="http://schemas.openxmlformats.org/officeDocument/2006/relationships/hyperlink" Target="https://schiller.edu/program/bachelor-science-computer-science" TargetMode="External"/><Relationship Id="rId1004" Type="http://schemas.openxmlformats.org/officeDocument/2006/relationships/hyperlink" Target="https://www.nebrija.com/carreras-universitarias/carreras.php" TargetMode="External"/><Relationship Id="rId1211" Type="http://schemas.openxmlformats.org/officeDocument/2006/relationships/hyperlink" Target="https://digital.egade.tec.mx/hubfs/EGADE-Assets-Micrositios/Brochures-Posgrados/EGADE-atr-brochure-MBD_GRL_PP.pdf" TargetMode="External"/><Relationship Id="rId220" Type="http://schemas.openxmlformats.org/officeDocument/2006/relationships/hyperlink" Target="https://www.nexteducacion.com/masters/master-universitario-en-comunicacion-politica-avanzada/" TargetMode="External"/><Relationship Id="rId458" Type="http://schemas.openxmlformats.org/officeDocument/2006/relationships/hyperlink" Target="https://www.naba.it/" TargetMode="External"/><Relationship Id="rId665" Type="http://schemas.openxmlformats.org/officeDocument/2006/relationships/hyperlink" Target="https://www.dtu.dk/english/education/graduate/msc-programmes/human-centered-artificial-intelligence" TargetMode="External"/><Relationship Id="rId872" Type="http://schemas.openxmlformats.org/officeDocument/2006/relationships/hyperlink" Target="https://apply.unipd.it/courses/course/236-evolutionary-biology?search=2538950" TargetMode="External"/><Relationship Id="rId1088" Type="http://schemas.openxmlformats.org/officeDocument/2006/relationships/hyperlink" Target="https://www.webster.edu/catalog/current/undergraduate-catalog/majors/criminology-and-criminal-justice-ba.html" TargetMode="External"/><Relationship Id="rId1295" Type="http://schemas.openxmlformats.org/officeDocument/2006/relationships/hyperlink" Target="https://masters.cerem.es/master-en-direccion-de-marketing-digital-y-comunicacion" TargetMode="External"/><Relationship Id="rId1309" Type="http://schemas.openxmlformats.org/officeDocument/2006/relationships/hyperlink" Target="https://www.maynoothuniversity.ie/study-maynooth/postgraduate-studies/courses/msc-immunology-global-health" TargetMode="External"/><Relationship Id="rId15" Type="http://schemas.openxmlformats.org/officeDocument/2006/relationships/hyperlink" Target="https://esden.es/masters-mba/master-en-direccion-de-eventos-comunicacion-y-relaciones-publicas/" TargetMode="External"/><Relationship Id="rId318" Type="http://schemas.openxmlformats.org/officeDocument/2006/relationships/hyperlink" Target="https://www.roehampton.ac.uk/postgraduate-courses/nutrition-and-metabolic-disorders/" TargetMode="External"/><Relationship Id="rId525" Type="http://schemas.openxmlformats.org/officeDocument/2006/relationships/hyperlink" Target="https://www.ue-germany.com/uploads/sites/9/2023/11/software-engineering-bsc_innovation-hub-programme-flyer.pdf" TargetMode="External"/><Relationship Id="rId732" Type="http://schemas.openxmlformats.org/officeDocument/2006/relationships/hyperlink" Target="https://www.macromedia-fachhochschule.de/en/lp/you-change/?gad=1&amp;gclid=CjwKCAjwtuOlBhBREiwA7agf1jWMYgNJsC4TxuSZAumCYngh7zS0IR11sPGKSyDfqSp0cPHYC3qumhoClBAQAvD_BwE" TargetMode="External"/><Relationship Id="rId1155" Type="http://schemas.openxmlformats.org/officeDocument/2006/relationships/hyperlink" Target="https://isde.es/curso/master-en-derecho-de-familia-e-infancia/" TargetMode="External"/><Relationship Id="rId1362" Type="http://schemas.openxmlformats.org/officeDocument/2006/relationships/hyperlink" Target="https://www.ieb.es/executive-education/cursos/analisis-e-inversion-sectorial/" TargetMode="External"/><Relationship Id="rId99" Type="http://schemas.openxmlformats.org/officeDocument/2006/relationships/hyperlink" Target="http://www.escueladenegociosydireccion.com/docs/ENyD_UEMC_HABILIDADES.pdf" TargetMode="External"/><Relationship Id="rId164" Type="http://schemas.openxmlformats.org/officeDocument/2006/relationships/hyperlink" Target="https://www.webster.edu/catalog/current/graduate-catalog/degrees/master-of-business-administration-mba.html" TargetMode="External"/><Relationship Id="rId371" Type="http://schemas.openxmlformats.org/officeDocument/2006/relationships/hyperlink" Target="https://www.naba.it/" TargetMode="External"/><Relationship Id="rId1015" Type="http://schemas.openxmlformats.org/officeDocument/2006/relationships/hyperlink" Target="https://www.enae.es/master/master-en-gestion-de-riesgos-en-las-organizaciones?_adin=11551547647" TargetMode="External"/><Relationship Id="rId1222" Type="http://schemas.openxmlformats.org/officeDocument/2006/relationships/hyperlink" Target="https://www.law.ac.uk/study/postgraduate/law/llm-international-human-rights-law/?" TargetMode="External"/><Relationship Id="rId469" Type="http://schemas.openxmlformats.org/officeDocument/2006/relationships/hyperlink" Target="https://bit.ly/3vTaeWn" TargetMode="External"/><Relationship Id="rId676" Type="http://schemas.openxmlformats.org/officeDocument/2006/relationships/hyperlink" Target="https://www.dtu.dk/english/education/graduate/msc-programmes/technology-entrepreneurship" TargetMode="External"/><Relationship Id="rId883" Type="http://schemas.openxmlformats.org/officeDocument/2006/relationships/hyperlink" Target="https://apply.unipd.it/courses/course/56-marine-biology" TargetMode="External"/><Relationship Id="rId1099" Type="http://schemas.openxmlformats.org/officeDocument/2006/relationships/hyperlink" Target="https://www.webster.edu/catalog/current/undergraduate-catalog/majors/biological-sciences-bs.html" TargetMode="External"/><Relationship Id="rId26" Type="http://schemas.openxmlformats.org/officeDocument/2006/relationships/hyperlink" Target="https://www.gisma.com/programmes/postgraduate" TargetMode="External"/><Relationship Id="rId231" Type="http://schemas.openxmlformats.org/officeDocument/2006/relationships/hyperlink" Target="https://www.nexteducacion.com/masters/master-in-big-data-business-intelligence/" TargetMode="External"/><Relationship Id="rId329" Type="http://schemas.openxmlformats.org/officeDocument/2006/relationships/hyperlink" Target="https://www.roehampton.ac.uk/postgraduate-courses/psychology-conversion/" TargetMode="External"/><Relationship Id="rId536" Type="http://schemas.openxmlformats.org/officeDocument/2006/relationships/hyperlink" Target="https://www.ue-germany.com/uploads/sites/9/2025/01/NMD_MA_EN_Digital.pdf" TargetMode="External"/><Relationship Id="rId1166" Type="http://schemas.openxmlformats.org/officeDocument/2006/relationships/hyperlink" Target="https://isde.es/curso/master-internacional-en-asesoria-fiscal/" TargetMode="External"/><Relationship Id="rId1373" Type="http://schemas.openxmlformats.org/officeDocument/2006/relationships/hyperlink" Target="https://www.ieb.es/executive-education/cursos/analisis-bursatil-y-gestion-de-carteras/" TargetMode="External"/><Relationship Id="rId175" Type="http://schemas.openxmlformats.org/officeDocument/2006/relationships/hyperlink" Target="https://www.berlinsbi.com/courses" TargetMode="External"/><Relationship Id="rId743" Type="http://schemas.openxmlformats.org/officeDocument/2006/relationships/hyperlink" Target="https://www.macromedia-fachhochschule.de/en/lp/you-change/?gad=1&amp;gclid=CjwKCAjwtuOlBhBREiwA7agf1jWMYgNJsC4TxuSZAumCYngh7zS0IR11sPGKSyDfqSp0cPHYC3qumhoClBAQAvD_BwE" TargetMode="External"/><Relationship Id="rId950" Type="http://schemas.openxmlformats.org/officeDocument/2006/relationships/hyperlink" Target="https://www.law.ac.uk/study/postgraduate/business/msc-artificial-intelligence-for-business/?" TargetMode="External"/><Relationship Id="rId1026" Type="http://schemas.openxmlformats.org/officeDocument/2006/relationships/hyperlink" Target="https://www.enae.es/master/master-en-data-science-business-0?_adin=11551547647" TargetMode="External"/><Relationship Id="rId382" Type="http://schemas.openxmlformats.org/officeDocument/2006/relationships/hyperlink" Target="https://www.naba.it/" TargetMode="External"/><Relationship Id="rId603" Type="http://schemas.openxmlformats.org/officeDocument/2006/relationships/hyperlink" Target="https://www.ue-germany.com/uploads/sites/9/2023/11/mba_water_en_digital.pdf" TargetMode="External"/><Relationship Id="rId687" Type="http://schemas.openxmlformats.org/officeDocument/2006/relationships/hyperlink" Target="https://www.nebrija.com/programas-postgrado/master/liderazgo-direccion-rrhh/" TargetMode="External"/><Relationship Id="rId810" Type="http://schemas.openxmlformats.org/officeDocument/2006/relationships/hyperlink" Target="https://www.ucam.edu/online/postgrados/prevencion-de-riesgos-laborales" TargetMode="External"/><Relationship Id="rId908" Type="http://schemas.openxmlformats.org/officeDocument/2006/relationships/hyperlink" Target="https://www.ema.education/mastere-management-applique" TargetMode="External"/><Relationship Id="rId1233" Type="http://schemas.openxmlformats.org/officeDocument/2006/relationships/hyperlink" Target="https://www.law.ac.uk/study/postgraduate/law/msc-legal-technology/" TargetMode="External"/><Relationship Id="rId1440" Type="http://schemas.openxmlformats.org/officeDocument/2006/relationships/hyperlink" Target="https://www.maynoothuniversity.ie/study-maynooth/undergraduate-studies/courses/ba-international-economics" TargetMode="External"/><Relationship Id="rId242" Type="http://schemas.openxmlformats.org/officeDocument/2006/relationships/hyperlink" Target="https://www.mioti.es/es/the-smart-things" TargetMode="External"/><Relationship Id="rId894" Type="http://schemas.openxmlformats.org/officeDocument/2006/relationships/hyperlink" Target="https://apply.unipd.it/courses/course/27-psychological-science" TargetMode="External"/><Relationship Id="rId1177" Type="http://schemas.openxmlformats.org/officeDocument/2006/relationships/hyperlink" Target="https://isde.es/curso/master-en-real-estate-urbanismo-medio-ambiente-y-smart-cities/" TargetMode="External"/><Relationship Id="rId1300" Type="http://schemas.openxmlformats.org/officeDocument/2006/relationships/hyperlink" Target="https://masters.cerem.es/master-en-direccion-de-recursos-humanos" TargetMode="External"/><Relationship Id="rId37" Type="http://schemas.openxmlformats.org/officeDocument/2006/relationships/hyperlink" Target="https://www.gisma.com/programmes/postgraduate" TargetMode="External"/><Relationship Id="rId102"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547" Type="http://schemas.openxmlformats.org/officeDocument/2006/relationships/hyperlink" Target="https://www.ue-germany.com/uploads/sites/9/2025/01/DL_MA_EN_Digital.pdf" TargetMode="External"/><Relationship Id="rId754" Type="http://schemas.openxmlformats.org/officeDocument/2006/relationships/hyperlink" Target="https://www.macromedia-fachhochschule.de/en/lp/you-change/?gad=1&amp;gclid=CjwKCAjwtuOlBhBREiwA7agf1jWMYgNJsC4TxuSZAumCYngh7zS0IR11sPGKSyDfqSp0cPHYC3qumhoClBAQAvD_BwE" TargetMode="External"/><Relationship Id="rId961" Type="http://schemas.openxmlformats.org/officeDocument/2006/relationships/hyperlink" Target="https://www.law.ac.uk/study/postgraduate/law/llm-child-law/?" TargetMode="External"/><Relationship Id="rId1384" Type="http://schemas.openxmlformats.org/officeDocument/2006/relationships/hyperlink" Target="https://www.avila.edu/academics/college-of-professional-schools/school-of-business/undergraduate-majors-school-of-business/marketing-bsba/" TargetMode="External"/><Relationship Id="rId90" Type="http://schemas.openxmlformats.org/officeDocument/2006/relationships/hyperlink" Target="https://info.escueladenegociosydireccion.com/master-big-data-convenio/?utm_source=FundacionBecaENyD&amp;utm_medium=email&amp;utm_campaign=FundacionBeca&amp;utm_content=OfertaFormativaENyD" TargetMode="External"/><Relationship Id="rId186" Type="http://schemas.openxmlformats.org/officeDocument/2006/relationships/hyperlink" Target="https://www.berlinsbi.com/courses" TargetMode="External"/><Relationship Id="rId393" Type="http://schemas.openxmlformats.org/officeDocument/2006/relationships/hyperlink" Target="https://neoma-bs.com/programmes/msc-global-management/" TargetMode="External"/><Relationship Id="rId407" Type="http://schemas.openxmlformats.org/officeDocument/2006/relationships/hyperlink" Target="https://www.spainbs.com/mba" TargetMode="External"/><Relationship Id="rId614" Type="http://schemas.openxmlformats.org/officeDocument/2006/relationships/hyperlink" Target="https://vizja.pl/en/oferta/?kierunek%5B%5D=political-science" TargetMode="External"/><Relationship Id="rId821" Type="http://schemas.openxmlformats.org/officeDocument/2006/relationships/hyperlink" Target="https://schiller.edu/program/international-business-bachelor-degree" TargetMode="External"/><Relationship Id="rId1037" Type="http://schemas.openxmlformats.org/officeDocument/2006/relationships/hyperlink" Target="https://www.nebrija.com/programas-postgrado/master/derecho-internacional/" TargetMode="External"/><Relationship Id="rId1244" Type="http://schemas.openxmlformats.org/officeDocument/2006/relationships/hyperlink" Target="https://masters.cerem.es/master-en-sostenibilidad-empresarial-y-gestion-medioambiental" TargetMode="External"/><Relationship Id="rId1451" Type="http://schemas.openxmlformats.org/officeDocument/2006/relationships/hyperlink" Target="https://www.maynoothuniversity.ie/study-maynooth/undergraduate-studies/courses/bsc-science-education-sed" TargetMode="External"/><Relationship Id="rId253" Type="http://schemas.openxmlformats.org/officeDocument/2006/relationships/hyperlink" Target="https://www.mioti.es/es/estrategias-en-ebusiness/" TargetMode="External"/><Relationship Id="rId460" Type="http://schemas.openxmlformats.org/officeDocument/2006/relationships/hyperlink" Target="https://cld.bz/Wk5FS0r" TargetMode="External"/><Relationship Id="rId698" Type="http://schemas.openxmlformats.org/officeDocument/2006/relationships/hyperlink" Target="https://www.nebrija.com/carreras-universitarias/carreras.php" TargetMode="External"/><Relationship Id="rId919" Type="http://schemas.openxmlformats.org/officeDocument/2006/relationships/hyperlink" Target="https://gbs.ac.ae/" TargetMode="External"/><Relationship Id="rId1090" Type="http://schemas.openxmlformats.org/officeDocument/2006/relationships/hyperlink" Target="https://www.webster.edu/catalog/current/undergraduate-catalog/majors/biology-ba.html" TargetMode="External"/><Relationship Id="rId1104" Type="http://schemas.openxmlformats.org/officeDocument/2006/relationships/hyperlink" Target="https://www.webster.edu/catalog/current/undergraduate-catalog/majors/animation-ba.html" TargetMode="External"/><Relationship Id="rId1311" Type="http://schemas.openxmlformats.org/officeDocument/2006/relationships/hyperlink" Target="https://www.maynoothuniversity.ie/study-maynooth/postgraduate-studies/courses/msc-computer-science-software-engineering-one-year-programme" TargetMode="External"/><Relationship Id="rId48" Type="http://schemas.openxmlformats.org/officeDocument/2006/relationships/hyperlink" Target="https://www.gisma.com/programmes/postgraduate" TargetMode="External"/><Relationship Id="rId113"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20" Type="http://schemas.openxmlformats.org/officeDocument/2006/relationships/hyperlink" Target="https://www.roehampton.ac.uk/postgraduate-courses/sport-and-exercise-nutrition/" TargetMode="External"/><Relationship Id="rId558" Type="http://schemas.openxmlformats.org/officeDocument/2006/relationships/hyperlink" Target="https://www.ue-germany.com/uploads/sites/9/2025/01/IHub_AD_EN_2024_DT.pdf" TargetMode="External"/><Relationship Id="rId765" Type="http://schemas.openxmlformats.org/officeDocument/2006/relationships/hyperlink" Target="http://www.tio.nl/en/master-business-administration/" TargetMode="External"/><Relationship Id="rId972" Type="http://schemas.openxmlformats.org/officeDocument/2006/relationships/hyperlink" Target="https://www.law.ac.uk/study/postgraduate/law/llm-corporate-social-responsibility-and-sustainability/?" TargetMode="External"/><Relationship Id="rId1188" Type="http://schemas.openxmlformats.org/officeDocument/2006/relationships/hyperlink" Target="https://tepinstitute.com/diploma-avanzado-en-ia-aplicada-a-empresa/" TargetMode="External"/><Relationship Id="rId1395" Type="http://schemas.openxmlformats.org/officeDocument/2006/relationships/hyperlink" Target="https://www.avila.edu/program/education/special-educations/" TargetMode="External"/><Relationship Id="rId1409" Type="http://schemas.openxmlformats.org/officeDocument/2006/relationships/hyperlink" Target="https://www.avila.edu/program/social-work-program/" TargetMode="External"/><Relationship Id="rId197" Type="http://schemas.openxmlformats.org/officeDocument/2006/relationships/hyperlink" Target="https://www.berlinsbi.com/courses" TargetMode="External"/><Relationship Id="rId418" Type="http://schemas.openxmlformats.org/officeDocument/2006/relationships/hyperlink" Target="https://www.eude.es/master/master-en-administracion-y-direccion-de-empresas-mba/" TargetMode="External"/><Relationship Id="rId625" Type="http://schemas.openxmlformats.org/officeDocument/2006/relationships/hyperlink" Target="https://schilleriu.my.salesforce.com/sfc/p/" TargetMode="External"/><Relationship Id="rId832" Type="http://schemas.openxmlformats.org/officeDocument/2006/relationships/hyperlink" Target="https://unfc.com/programs/master-of-arts-in-digital-media-and-global-communications/" TargetMode="External"/><Relationship Id="rId1048" Type="http://schemas.openxmlformats.org/officeDocument/2006/relationships/hyperlink" Target="https://www.webster.edu/catalog/current/undergraduate-catalog/majors/exercise-science-bs.html" TargetMode="External"/><Relationship Id="rId1255" Type="http://schemas.openxmlformats.org/officeDocument/2006/relationships/hyperlink" Target="https://www.cerem.es/academic-offer/mba-con-especializacion-en-profesionalizacion-de-la-gestion-publica/" TargetMode="External"/><Relationship Id="rId1462" Type="http://schemas.openxmlformats.org/officeDocument/2006/relationships/hyperlink" Target="https://www.ucam.edu/estudios?f=M%C3%A1ster%20Oficial&amp;f=M%C3%A1ster%20de%20Formaci%C3%B3n%20Permanente" TargetMode="External"/><Relationship Id="rId264" Type="http://schemas.openxmlformats.org/officeDocument/2006/relationships/hyperlink" Target="https://london.northumbria.ac.uk/course/msc-business-with-human-resource-management/" TargetMode="External"/><Relationship Id="rId471" Type="http://schemas.openxmlformats.org/officeDocument/2006/relationships/hyperlink" Target="https://bit.ly/2RJSMVy" TargetMode="External"/><Relationship Id="rId1115" Type="http://schemas.openxmlformats.org/officeDocument/2006/relationships/hyperlink" Target="https://www.nebrija.com/carreras-universitarias/carreras.php" TargetMode="External"/><Relationship Id="rId1322" Type="http://schemas.openxmlformats.org/officeDocument/2006/relationships/hyperlink" Target="https://www.maynoothuniversity.ie/study-maynooth/postgraduate-studies/courses/msc-data-science-and-analytics" TargetMode="External"/><Relationship Id="rId59" Type="http://schemas.openxmlformats.org/officeDocument/2006/relationships/hyperlink" Target="https://arden.ac.uk/berlin/our-courses" TargetMode="External"/><Relationship Id="rId124" Type="http://schemas.openxmlformats.org/officeDocument/2006/relationships/hyperlink" Target="http://www.escueladenegociosydireccion.com/docs/LeadingRemoteTeams-CornellCertificateProgram.pdf" TargetMode="External"/><Relationship Id="rId569" Type="http://schemas.openxmlformats.org/officeDocument/2006/relationships/hyperlink" Target="https://www.ue-germany.com/uploads/sites/9/2023/11/health-mgnt-msc_digital.pdf" TargetMode="External"/><Relationship Id="rId776" Type="http://schemas.openxmlformats.org/officeDocument/2006/relationships/hyperlink" Target="https://www.ucam.edu/estudios/postgrados/master-cirugia-pie-podologos" TargetMode="External"/><Relationship Id="rId983" Type="http://schemas.openxmlformats.org/officeDocument/2006/relationships/hyperlink" Target="https://www.law.ac.uk/study/postgraduate/law/llm-insurance-law/?" TargetMode="External"/><Relationship Id="rId1199" Type="http://schemas.openxmlformats.org/officeDocument/2006/relationships/hyperlink" Target="https://bit.ly/3pVFKW2" TargetMode="External"/><Relationship Id="rId331" Type="http://schemas.openxmlformats.org/officeDocument/2006/relationships/hyperlink" Target="https://estudios.uoc.edu/es/masters-posgrados-especializaciones/master/comunicacion-informacion/cine-fantastico-ficcion-sitges/presentacion" TargetMode="External"/><Relationship Id="rId429" Type="http://schemas.openxmlformats.org/officeDocument/2006/relationships/hyperlink" Target="https://www.eude.es/master/master-internet-business-mib/" TargetMode="External"/><Relationship Id="rId636" Type="http://schemas.openxmlformats.org/officeDocument/2006/relationships/hyperlink" Target="https://schiller.edu/program/bachelor-science-international-marketing" TargetMode="External"/><Relationship Id="rId1059" Type="http://schemas.openxmlformats.org/officeDocument/2006/relationships/hyperlink" Target="https://www.webster.edu/catalog/current/undergraduate-catalog/majors/technical-direction-bfa.html" TargetMode="External"/><Relationship Id="rId1266" Type="http://schemas.openxmlformats.org/officeDocument/2006/relationships/hyperlink" Target="https://www.cerem.es/academic-offer/mba-con-especializacion-en-proyectos-de-la-construccion/" TargetMode="External"/><Relationship Id="rId1473" Type="http://schemas.openxmlformats.org/officeDocument/2006/relationships/hyperlink" Target="https://www.ucam.edu/cartagena/grados/criminologia-semipresencial" TargetMode="External"/><Relationship Id="rId843" Type="http://schemas.openxmlformats.org/officeDocument/2006/relationships/hyperlink" Target="https://apply.unipd.it/courses/course/220-earth-and-climate-dynamics" TargetMode="External"/><Relationship Id="rId1126" Type="http://schemas.openxmlformats.org/officeDocument/2006/relationships/hyperlink" Target="https://www.nebrija.com/carreras-universitarias/carreras.php" TargetMode="External"/><Relationship Id="rId275" Type="http://schemas.openxmlformats.org/officeDocument/2006/relationships/hyperlink" Target="https://london.northumbria.ac.uk/course/msc-digital-marketing/" TargetMode="External"/><Relationship Id="rId482" Type="http://schemas.openxmlformats.org/officeDocument/2006/relationships/hyperlink" Target="https://mondragonmexico.edu.mx/ejecutivas/gastronomia/" TargetMode="External"/><Relationship Id="rId703" Type="http://schemas.openxmlformats.org/officeDocument/2006/relationships/hyperlink" Target="https://www.nebrija.com/carreras-universitarias/carreras.php" TargetMode="External"/><Relationship Id="rId910" Type="http://schemas.openxmlformats.org/officeDocument/2006/relationships/hyperlink" Target="https://gbs.ac.ae/" TargetMode="External"/><Relationship Id="rId1333" Type="http://schemas.openxmlformats.org/officeDocument/2006/relationships/hyperlink" Target="https://www.ieb.es/estudios-ieb/masteres/master-online-en-mercados-financieros-y-gestion-de-activos/" TargetMode="External"/><Relationship Id="rId135" Type="http://schemas.openxmlformats.org/officeDocument/2006/relationships/hyperlink" Target="https://www.webster.edu/catalog/current/graduate-catalog/degrees/master-of-business-administration-mba.html" TargetMode="External"/><Relationship Id="rId342" Type="http://schemas.openxmlformats.org/officeDocument/2006/relationships/hyperlink" Target="https://estudios.uoc.edu/es/masters-posgrados-especializaciones/diploma-posgrado/dise%C3%B1o-creacion-multimedia/diseno-espacios-inteligentes/presentacion" TargetMode="External"/><Relationship Id="rId787" Type="http://schemas.openxmlformats.org/officeDocument/2006/relationships/hyperlink" Target="https://www.ucam.edu/estudios/postgrados/master-enfermeria-salud-laboral-semipresencial" TargetMode="External"/><Relationship Id="rId994" Type="http://schemas.openxmlformats.org/officeDocument/2006/relationships/hyperlink" Target="https://www.nebrija.com/carreras-universitarias/carreras.php" TargetMode="External"/><Relationship Id="rId1400" Type="http://schemas.openxmlformats.org/officeDocument/2006/relationships/hyperlink" Target="https://www.avila.edu/program/professional-health-science-program/kinesiology-2/" TargetMode="External"/><Relationship Id="rId202" Type="http://schemas.openxmlformats.org/officeDocument/2006/relationships/hyperlink" Target="https://www.berlinsbi.com/courses" TargetMode="External"/><Relationship Id="rId647" Type="http://schemas.openxmlformats.org/officeDocument/2006/relationships/hyperlink" Target="https://www.dtu.dk/english/education/graduate/msc-programmes/applied-chemistry" TargetMode="External"/><Relationship Id="rId854" Type="http://schemas.openxmlformats.org/officeDocument/2006/relationships/hyperlink" Target="https://apply.unipd.it/courses/course/28-cognitive-neuroscience-and-clinical-neuropsychology" TargetMode="External"/><Relationship Id="rId1277" Type="http://schemas.openxmlformats.org/officeDocument/2006/relationships/hyperlink" Target="https://www.cerem.es/academic-offer/master-en-alta-direccion-internacional/" TargetMode="External"/><Relationship Id="rId1484" Type="http://schemas.openxmlformats.org/officeDocument/2006/relationships/hyperlink" Target="https://www.ucam.edu/estudios/grados/farmacia-presencial" TargetMode="External"/><Relationship Id="rId286" Type="http://schemas.openxmlformats.org/officeDocument/2006/relationships/hyperlink" Target="https://www.roehampton.ac.uk/postgraduate-courses/digital-marketing/" TargetMode="External"/><Relationship Id="rId493" Type="http://schemas.openxmlformats.org/officeDocument/2006/relationships/hyperlink" Target="https://mondragonmexico.edu.mx/maestrias/maestrianegociosdigitales/" TargetMode="External"/><Relationship Id="rId507" Type="http://schemas.openxmlformats.org/officeDocument/2006/relationships/hyperlink" Target="https://www.ue-germany.com/about-us/locations/dubai" TargetMode="External"/><Relationship Id="rId714" Type="http://schemas.openxmlformats.org/officeDocument/2006/relationships/hyperlink" Target="https://www.nebrija.com/carreras-universitarias/carreras.php" TargetMode="External"/><Relationship Id="rId921" Type="http://schemas.openxmlformats.org/officeDocument/2006/relationships/hyperlink" Target="https://gbs.ac.ae/" TargetMode="External"/><Relationship Id="rId1137" Type="http://schemas.openxmlformats.org/officeDocument/2006/relationships/hyperlink" Target="https://www.nebrija.com/carreras-universitarias/carreras.php" TargetMode="External"/><Relationship Id="rId1344" Type="http://schemas.openxmlformats.org/officeDocument/2006/relationships/hyperlink" Target="https://www.ieb.es/executive-education/programas-especializacion/seguros-y-gestion-de-riesgos/" TargetMode="External"/><Relationship Id="rId50" Type="http://schemas.openxmlformats.org/officeDocument/2006/relationships/hyperlink" Target="https://www.gisma.com/programmes/postgraduate" TargetMode="External"/><Relationship Id="rId146" Type="http://schemas.openxmlformats.org/officeDocument/2006/relationships/hyperlink" Target="https://www.webster.edu/catalog/current/graduate-catalog/degrees/management-and-leadership-ma.html" TargetMode="External"/><Relationship Id="rId353" Type="http://schemas.openxmlformats.org/officeDocument/2006/relationships/hyperlink" Target="https://estudios.uoc.edu/es/masters-posgrados-especializaciones/diploma-posgrado/dise%C3%B1o-creacion-multimedia/diseno-experiencia-usuario/presentacion" TargetMode="External"/><Relationship Id="rId560" Type="http://schemas.openxmlformats.org/officeDocument/2006/relationships/hyperlink" Target="https://www.ue-germany.com/uploads/sites/9/2023/11/mm_ma_en_digital.pdf" TargetMode="External"/><Relationship Id="rId798" Type="http://schemas.openxmlformats.org/officeDocument/2006/relationships/hyperlink" Target="https://www.ucam.edu/estudios/postgrados/master-ingenieria-caminos-canales-puertos-presencial" TargetMode="External"/><Relationship Id="rId1190" Type="http://schemas.openxmlformats.org/officeDocument/2006/relationships/hyperlink" Target="https://tepinstitute.com/diploma-avanzado-ia-aplicada-a-la-gestion-sanitaria/" TargetMode="External"/><Relationship Id="rId1204" Type="http://schemas.openxmlformats.org/officeDocument/2006/relationships/hyperlink" Target="https://bit.ly/3LMUdbW" TargetMode="External"/><Relationship Id="rId1411" Type="http://schemas.openxmlformats.org/officeDocument/2006/relationships/hyperlink" Target="https://online.avila.edu/degrees/business/mba/international-business/" TargetMode="External"/><Relationship Id="rId213" Type="http://schemas.openxmlformats.org/officeDocument/2006/relationships/hyperlink" Target="https://www.berlinsbi.com/international-student-guide/living-in-hamburg-germany/the-campus-in-hamburg-germany" TargetMode="External"/><Relationship Id="rId420" Type="http://schemas.openxmlformats.org/officeDocument/2006/relationships/hyperlink" Target="https://www.eude.es/master/master-en-comercio-internacional/" TargetMode="External"/><Relationship Id="rId658" Type="http://schemas.openxmlformats.org/officeDocument/2006/relationships/hyperlink" Target="https://www.dtu.dk/english/education/graduate/msc-programmes/computer-science-and-engineering" TargetMode="External"/><Relationship Id="rId865" Type="http://schemas.openxmlformats.org/officeDocument/2006/relationships/hyperlink" Target="https://apply.unipd.it/courses/course/237-electrical-engineering" TargetMode="External"/><Relationship Id="rId1050" Type="http://schemas.openxmlformats.org/officeDocument/2006/relationships/hyperlink" Target="https://www.webster.edu/catalog/current/undergraduate-catalog/majors/data-analytics-bs.html" TargetMode="External"/><Relationship Id="rId1288" Type="http://schemas.openxmlformats.org/officeDocument/2006/relationships/hyperlink" Target="https://masters.cerem.es/master-en-direccion-de-comercio-internacional" TargetMode="External"/><Relationship Id="rId1495" Type="http://schemas.openxmlformats.org/officeDocument/2006/relationships/hyperlink" Target="https://www.ucam.edu/estudios/grados/lenguas-modernas-presencial" TargetMode="External"/><Relationship Id="rId1509" Type="http://schemas.openxmlformats.org/officeDocument/2006/relationships/hyperlink" Target="https://www.ucam.edu/estudios/grados/traduccion-interpretacion-presencial" TargetMode="External"/><Relationship Id="rId297" Type="http://schemas.openxmlformats.org/officeDocument/2006/relationships/hyperlink" Target="https://www.roehampton.ac.uk/postgraduate-courses/llm-international-commercial-law-and-legal-practice/" TargetMode="External"/><Relationship Id="rId518" Type="http://schemas.openxmlformats.org/officeDocument/2006/relationships/hyperlink" Target="https://www.ue-germany.com/uploads/sites/9/2025/01/Ph_BA_EN_Digital.pdf" TargetMode="External"/><Relationship Id="rId725" Type="http://schemas.openxmlformats.org/officeDocument/2006/relationships/hyperlink" Target="https://www.nebrija.com/carreras-universitarias/carreras.php" TargetMode="External"/><Relationship Id="rId932" Type="http://schemas.openxmlformats.org/officeDocument/2006/relationships/hyperlink" Target="https://www.law.ac.uk/study/undergraduate/business/bsc-hons-business-management-with-law/" TargetMode="External"/><Relationship Id="rId1148" Type="http://schemas.openxmlformats.org/officeDocument/2006/relationships/hyperlink" Target="https://isde.es/curso/master-en-gestion-deportiva-y-habilidades-juridicas-con-el-barca-innovation-hub/" TargetMode="External"/><Relationship Id="rId1355" Type="http://schemas.openxmlformats.org/officeDocument/2006/relationships/hyperlink" Target="https://www.ieb.es/executive-education/programas-especializacion/project-finance/" TargetMode="External"/><Relationship Id="rId157" Type="http://schemas.openxmlformats.org/officeDocument/2006/relationships/hyperlink" Target="https://www.webster.edu/catalog/current/graduate-catalog/degrees/master-of-business-administration-mba.html" TargetMode="External"/><Relationship Id="rId364" Type="http://schemas.openxmlformats.org/officeDocument/2006/relationships/hyperlink" Target="https://estudios.uoc.edu/es/masters-posgrados-especializaciones/diploma-posgrado/psicologia-ciencias-educacion/trastornos-habla-lenguaje/presentacion" TargetMode="External"/><Relationship Id="rId1008" Type="http://schemas.openxmlformats.org/officeDocument/2006/relationships/hyperlink" Target="https://www.nebrija.com/carreras-universitarias/carreras.php" TargetMode="External"/><Relationship Id="rId1215" Type="http://schemas.openxmlformats.org/officeDocument/2006/relationships/hyperlink" Target="https://egobiernoytp.tec.mx/sites/default/files/2023-10/Maestr%C3%ADa%20Ejecutiva%20en%20Administraci%C3%B3n%20P%C3%BAblica%20-%20Plan%20de%20estudios.pdf" TargetMode="External"/><Relationship Id="rId1422" Type="http://schemas.openxmlformats.org/officeDocument/2006/relationships/hyperlink" Target="https://www.avila.edu/engineering-operations/" TargetMode="External"/><Relationship Id="rId61" Type="http://schemas.openxmlformats.org/officeDocument/2006/relationships/hyperlink" Target="https://arden.ac.uk/berlin/our-courses" TargetMode="External"/><Relationship Id="rId571" Type="http://schemas.openxmlformats.org/officeDocument/2006/relationships/hyperlink" Target="https://www.ue-germany.com/uploads/sites/9/2023/11/asset-mgnt-msc_digital.pdf" TargetMode="External"/><Relationship Id="rId669" Type="http://schemas.openxmlformats.org/officeDocument/2006/relationships/hyperlink" Target="https://www.dtu.dk/english/education/graduate/msc-programmes/mechanical-engineering" TargetMode="External"/><Relationship Id="rId876" Type="http://schemas.openxmlformats.org/officeDocument/2006/relationships/hyperlink" Target="https://apply.unipd.it/courses/course/92-geophysics-natural-risks-and-resources" TargetMode="External"/><Relationship Id="rId1299" Type="http://schemas.openxmlformats.org/officeDocument/2006/relationships/hyperlink" Target="https://masters.cerem.es/master-en-sostenibilidad-empresarial-y-gestion-medioambiental" TargetMode="External"/><Relationship Id="rId19" Type="http://schemas.openxmlformats.org/officeDocument/2006/relationships/hyperlink" Target="https://www.gisma.com/programmes/undergraduate" TargetMode="External"/><Relationship Id="rId224" Type="http://schemas.openxmlformats.org/officeDocument/2006/relationships/hyperlink" Target="https://www.nexteducacion.com/masters/master-en-economia-verde/" TargetMode="External"/><Relationship Id="rId431" Type="http://schemas.openxmlformats.org/officeDocument/2006/relationships/hyperlink" Target="https://www.eude.es/master/master-en-direccion-de-proyectos-ambientales-y-rsc/" TargetMode="External"/><Relationship Id="rId529" Type="http://schemas.openxmlformats.org/officeDocument/2006/relationships/hyperlink" Target="https://www.ue-germany.com/uploads/sites/9/2024/01/UE_DUAL-EN_HM_2024-01-26.pdf" TargetMode="External"/><Relationship Id="rId736" Type="http://schemas.openxmlformats.org/officeDocument/2006/relationships/hyperlink" Target="https://www.macromedia-fachhochschule.de/en/lp/you-change/?gad=1&amp;gclid=CjwKCAjwtuOlBhBREiwA7agf1jWMYgNJsC4TxuSZAumCYngh7zS0IR11sPGKSyDfqSp0cPHYC3qumhoClBAQAvD_BwE" TargetMode="External"/><Relationship Id="rId1061" Type="http://schemas.openxmlformats.org/officeDocument/2006/relationships/hyperlink" Target="https://www.webster.edu/catalog/current/undergraduate-catalog/majors/stage-management-bfa.html" TargetMode="External"/><Relationship Id="rId1159" Type="http://schemas.openxmlformats.org/officeDocument/2006/relationships/hyperlink" Target="https://isde.es/curso/master-en-derecho-internacional-comercio-exterior-y-relaciones-internacionales/" TargetMode="External"/><Relationship Id="rId1366" Type="http://schemas.openxmlformats.org/officeDocument/2006/relationships/hyperlink" Target="https://www.ieb.es/executive-education/cursos/fondos-de-inversion-y-asesoramiento-a-empresas/" TargetMode="External"/><Relationship Id="rId168" Type="http://schemas.openxmlformats.org/officeDocument/2006/relationships/hyperlink" Target="https://www.webster.edu/catalog/current/graduate-catalog/degrees/cybersecurity-operations-ms.html" TargetMode="External"/><Relationship Id="rId943" Type="http://schemas.openxmlformats.org/officeDocument/2006/relationships/hyperlink" Target="https://www.law.ac.uk/study/undergraduate/psychology/bsc-hons-psychology/" TargetMode="External"/><Relationship Id="rId1019" Type="http://schemas.openxmlformats.org/officeDocument/2006/relationships/hyperlink" Target="https://www.enae.es/master/master-universitario-en-logistica-y-direccion-operaciones?_adin=11551547647" TargetMode="External"/><Relationship Id="rId72" Type="http://schemas.openxmlformats.org/officeDocument/2006/relationships/hyperlink" Target="https://isde.es/curso/master-en-biotecnologia-y-derecho/" TargetMode="External"/><Relationship Id="rId375" Type="http://schemas.openxmlformats.org/officeDocument/2006/relationships/hyperlink" Target="https://www.naba.it/" TargetMode="External"/><Relationship Id="rId582" Type="http://schemas.openxmlformats.org/officeDocument/2006/relationships/hyperlink" Target="https://www.ue-germany.com/uploads/sites/9/2025/01/IHub_AD_EN_2024_IDM.pdf" TargetMode="External"/><Relationship Id="rId803" Type="http://schemas.openxmlformats.org/officeDocument/2006/relationships/hyperlink" Target="https://www.ucam.edu/estudios/postgrados/master-marketing-comunicacion" TargetMode="External"/><Relationship Id="rId1226" Type="http://schemas.openxmlformats.org/officeDocument/2006/relationships/hyperlink" Target="https://www.law.ac.uk/study/postgraduate/law/llm-master-of-laws-general/" TargetMode="External"/><Relationship Id="rId1433" Type="http://schemas.openxmlformats.org/officeDocument/2006/relationships/hyperlink" Target="https://www.maynoothuniversity.ie/study-maynooth/undergraduate-studies/courses/bachelor-social-science-community-and-youth-work-full-time" TargetMode="External"/><Relationship Id="rId3" Type="http://schemas.openxmlformats.org/officeDocument/2006/relationships/hyperlink" Target="https://esden.es/masters-mba/mba-especializado/" TargetMode="External"/><Relationship Id="rId235" Type="http://schemas.openxmlformats.org/officeDocument/2006/relationships/hyperlink" Target="https://www.nexteducacion.com/masters/master-en-direccion-de-comunicacion-corporativa-y-marketing-digital/" TargetMode="External"/><Relationship Id="rId442" Type="http://schemas.openxmlformats.org/officeDocument/2006/relationships/hyperlink" Target="https://mit-lab.com/Posgrado-en-biotecnologia-microbiana-teoria-online/" TargetMode="External"/><Relationship Id="rId887" Type="http://schemas.openxmlformats.org/officeDocument/2006/relationships/hyperlink" Target="https://apply.unipd.it/courses/course/203-mathematics" TargetMode="External"/><Relationship Id="rId1072" Type="http://schemas.openxmlformats.org/officeDocument/2006/relationships/hyperlink" Target="https://www.webster.edu/catalog/current/undergraduate-catalog/majors/philosophy-ba.html" TargetMode="External"/><Relationship Id="rId1500" Type="http://schemas.openxmlformats.org/officeDocument/2006/relationships/hyperlink" Target="https://www.ucam.edu/estudios/grados/nutricion-humana-dietetica-presencial" TargetMode="External"/><Relationship Id="rId302" Type="http://schemas.openxmlformats.org/officeDocument/2006/relationships/hyperlink" Target="https://www.roehampton.ac.uk/postgraduate-courses/journalism/" TargetMode="External"/><Relationship Id="rId747" Type="http://schemas.openxmlformats.org/officeDocument/2006/relationships/hyperlink" Target="https://www.macromedia-fachhochschule.de/en/lp/you-change/?gad=1&amp;gclid=CjwKCAjwtuOlBhBREiwA7agf1jWMYgNJsC4TxuSZAumCYngh7zS0IR11sPGKSyDfqSp0cPHYC3qumhoClBAQAvD_BwE" TargetMode="External"/><Relationship Id="rId954" Type="http://schemas.openxmlformats.org/officeDocument/2006/relationships/hyperlink" Target="https://www.law.ac.uk/study/postgraduate/business/msc-cyber-security-management/?" TargetMode="External"/><Relationship Id="rId1377" Type="http://schemas.openxmlformats.org/officeDocument/2006/relationships/hyperlink" Target="https://dickinsonlaw.psu.edu/llm-program" TargetMode="External"/><Relationship Id="rId83" Type="http://schemas.openxmlformats.org/officeDocument/2006/relationships/hyperlink" Target="https://www.ucam.edu/online/postgrados/master-acceso-profesiones-abogacia-procura-online" TargetMode="External"/><Relationship Id="rId179" Type="http://schemas.openxmlformats.org/officeDocument/2006/relationships/hyperlink" Target="https://www.berlinsbi.com/courses" TargetMode="External"/><Relationship Id="rId386" Type="http://schemas.openxmlformats.org/officeDocument/2006/relationships/hyperlink" Target="https://neoma-bs.com/programmes/msc-international-finance/?autre" TargetMode="External"/><Relationship Id="rId593" Type="http://schemas.openxmlformats.org/officeDocument/2006/relationships/hyperlink" Target="https://www.ue-germany.com/uploads/sites/9/2025/01/IHub_AD_EN_2024_GDAI.pdf" TargetMode="External"/><Relationship Id="rId607" Type="http://schemas.openxmlformats.org/officeDocument/2006/relationships/hyperlink" Target="https://vizja.pl/en/oferta/?kierunek%5B%5D=management" TargetMode="External"/><Relationship Id="rId814" Type="http://schemas.openxmlformats.org/officeDocument/2006/relationships/hyperlink" Target="https://schiller.edu/program/master-degree-international-relations-and-diplomacy" TargetMode="External"/><Relationship Id="rId1237" Type="http://schemas.openxmlformats.org/officeDocument/2006/relationships/hyperlink" Target="https://www.cerem.es/academic-offer/mba-online/" TargetMode="External"/><Relationship Id="rId1444" Type="http://schemas.openxmlformats.org/officeDocument/2006/relationships/hyperlink" Target="https://www.maynoothuniversity.ie/study-maynooth/undergraduate-studies/courses/bsc-biological-and-geographical-sciences" TargetMode="External"/><Relationship Id="rId246" Type="http://schemas.openxmlformats.org/officeDocument/2006/relationships/hyperlink" Target="https://www.mioti.es/es/data-science-advanced" TargetMode="External"/><Relationship Id="rId453" Type="http://schemas.openxmlformats.org/officeDocument/2006/relationships/hyperlink" Target="https://www.naba.it/" TargetMode="External"/><Relationship Id="rId660" Type="http://schemas.openxmlformats.org/officeDocument/2006/relationships/hyperlink" Target="https://www.dtu.dk/english/education/graduate/msc-programmes/earth-and-space-physics-and-engineering" TargetMode="External"/><Relationship Id="rId898" Type="http://schemas.openxmlformats.org/officeDocument/2006/relationships/hyperlink" Target="https://apply.unipd.it/courses/course/180-water-and-geological-risk-engineering" TargetMode="External"/><Relationship Id="rId1083" Type="http://schemas.openxmlformats.org/officeDocument/2006/relationships/hyperlink" Target="https://www.webster.edu/catalog/current/undergraduate-catalog/majors/global-studies-ba.html" TargetMode="External"/><Relationship Id="rId1290" Type="http://schemas.openxmlformats.org/officeDocument/2006/relationships/hyperlink" Target="https://masters.cerem.es/master-en-direccion-de-comercio-internacional" TargetMode="External"/><Relationship Id="rId1304" Type="http://schemas.openxmlformats.org/officeDocument/2006/relationships/hyperlink" Target="https://www.cerem.es/academic-offer/master-en-direccion-comercial-y-marketing/" TargetMode="External"/><Relationship Id="rId1511" Type="http://schemas.openxmlformats.org/officeDocument/2006/relationships/hyperlink" Target="https://www.ucam.edu/estudios/grados/turismo-direccion-empresas-turisticas-presencial" TargetMode="External"/><Relationship Id="rId106"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13" Type="http://schemas.openxmlformats.org/officeDocument/2006/relationships/hyperlink" Target="https://www.roehampton.ac.uk/postgraduate-courses/biomechanics/" TargetMode="External"/><Relationship Id="rId758" Type="http://schemas.openxmlformats.org/officeDocument/2006/relationships/hyperlink" Target="https://www.macromedia-fachhochschule.de/en/lp/you-change/?gad=1&amp;gclid=CjwKCAjwtuOlBhBREiwA7agf1jWMYgNJsC4TxuSZAumCYngh7zS0IR11sPGKSyDfqSp0cPHYC3qumhoClBAQAvD_BwE" TargetMode="External"/><Relationship Id="rId965" Type="http://schemas.openxmlformats.org/officeDocument/2006/relationships/hyperlink" Target="https://www.law.ac.uk/study/postgraduate/law/llm-corporate-governance/?" TargetMode="External"/><Relationship Id="rId1150" Type="http://schemas.openxmlformats.org/officeDocument/2006/relationships/hyperlink" Target="https://isde.es/curso/master-en-derecho-de-los-negocios-arbitraje-y-adr/" TargetMode="External"/><Relationship Id="rId1388" Type="http://schemas.openxmlformats.org/officeDocument/2006/relationships/hyperlink" Target="https://www.avila.edu/program/elementary-education-degree/?preview=true&amp;_thumbnail_id=11640" TargetMode="External"/><Relationship Id="rId10" Type="http://schemas.openxmlformats.org/officeDocument/2006/relationships/hyperlink" Target="https://esden.es/masters-mba/master-en-direccion-de-eventos-comunicacion-y-relaciones-publicas/" TargetMode="External"/><Relationship Id="rId94" Type="http://schemas.openxmlformats.org/officeDocument/2006/relationships/hyperlink" Target="http://www.escueladenegociosydireccion.com/docs/ENyD_UEMC_TECNICOSELECCION.pdf" TargetMode="External"/><Relationship Id="rId397" Type="http://schemas.openxmlformats.org/officeDocument/2006/relationships/hyperlink" Target="https://neoma-bs.com/programmes/msc-global-management/" TargetMode="External"/><Relationship Id="rId520" Type="http://schemas.openxmlformats.org/officeDocument/2006/relationships/hyperlink" Target="https://www.ue-germany.com/uploads/sites/9/2025/01/VC_BA_EN_Digital.pdf" TargetMode="External"/><Relationship Id="rId618" Type="http://schemas.openxmlformats.org/officeDocument/2006/relationships/hyperlink" Target="https://schiller.edu/program/bachelor-arts-international-relations-and-diplomacy" TargetMode="External"/><Relationship Id="rId825" Type="http://schemas.openxmlformats.org/officeDocument/2006/relationships/hyperlink" Target="https://schiller.edu/program/international-business-bachelor-degree" TargetMode="External"/><Relationship Id="rId1248" Type="http://schemas.openxmlformats.org/officeDocument/2006/relationships/hyperlink" Target="https://masters.cerem.es/mba-online?int_fuente_origen=Motordebusqueda&amp;int_medio_origen=GoogleAds&amp;int_campana_origen=GoogleAds-MX&amp;tc_alt=115347&amp;n_okw=cerem_b__c_164321685811&amp;utm_term=cerem&amp;utm_campaign=Worker_Mexico&amp;utm_source=adwords&amp;utm_medium=ppc&amp;hsa_acc=1659384655&amp;hsa_cam=21002473130&amp;hsa_grp=164321685811&amp;hsa_ad=690164864143&amp;hsa_src=g&amp;hsa_tgt=kwd-41750723&amp;hsa_kw=cerem&amp;hsa_mt=b&amp;hsa_net=adwords&amp;hsa_ver=3&amp;gad_source=1&amp;_gl=1*71no3k*_up*MQ..*_gs*MQ..&amp;gclid=CjwKCAiA8Lu9BhA8EiwAag16b18SFVgBhjPdfwsX5UCnEYL8OoVNZL2-7uUNQg5L74bRtotYSQ9a1xoCVkMQAvD_BwE&amp;gbraid=0AAAAADkgqWm3JAPPR52mDgSKpFpDpkbMs" TargetMode="External"/><Relationship Id="rId1455" Type="http://schemas.openxmlformats.org/officeDocument/2006/relationships/hyperlink" Target="https://www.ucam.edu/estudios/postgrados/master-responsabilidad-social-corporativa" TargetMode="External"/><Relationship Id="rId257" Type="http://schemas.openxmlformats.org/officeDocument/2006/relationships/hyperlink" Target="https://london.northumbria.ac.uk/course/msc-business-with-business-analytics-with-advanced-practice/" TargetMode="External"/><Relationship Id="rId464" Type="http://schemas.openxmlformats.org/officeDocument/2006/relationships/hyperlink" Target="https://bit.ly/3vU8j3K" TargetMode="External"/><Relationship Id="rId1010" Type="http://schemas.openxmlformats.org/officeDocument/2006/relationships/hyperlink" Target="https://www.nebrija.com/carreras-universitarias/carreras.php" TargetMode="External"/><Relationship Id="rId1094" Type="http://schemas.openxmlformats.org/officeDocument/2006/relationships/hyperlink" Target="https://www.webster.edu/catalog/current/undergraduate-catalog/majors/strategic-communication-ba.html" TargetMode="External"/><Relationship Id="rId1108" Type="http://schemas.openxmlformats.org/officeDocument/2006/relationships/hyperlink" Target="https://www.limcollege.edu/academics/degrees/fashion-merchandising-bba" TargetMode="External"/><Relationship Id="rId1315" Type="http://schemas.openxmlformats.org/officeDocument/2006/relationships/hyperlink" Target="https://www.maynoothuniversity.ie/study-maynooth/postgraduate-studies/courses/msc-robotics-and-embedded-ai" TargetMode="External"/><Relationship Id="rId117"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671" Type="http://schemas.openxmlformats.org/officeDocument/2006/relationships/hyperlink" Target="https://www.dtu.dk/english/education/graduate/msc-programmes/pharmaceutical-design-and-engineering" TargetMode="External"/><Relationship Id="rId769" Type="http://schemas.openxmlformats.org/officeDocument/2006/relationships/hyperlink" Target="https://www.ucam.edu/estudios/postgrados/master-arquitectura-presencial" TargetMode="External"/><Relationship Id="rId976" Type="http://schemas.openxmlformats.org/officeDocument/2006/relationships/hyperlink" Target="https://www.law.ac.uk/study/postgraduate/law/llm-corporate-social-responsibility-and-sustainability/?" TargetMode="External"/><Relationship Id="rId1399" Type="http://schemas.openxmlformats.org/officeDocument/2006/relationships/hyperlink" Target="https://www.avila.edu/program/radiologic-science-2/" TargetMode="External"/><Relationship Id="rId324" Type="http://schemas.openxmlformats.org/officeDocument/2006/relationships/hyperlink" Target="https://www.roehampton.ac.uk/postgraduate-courses/forensic-psychology/" TargetMode="External"/><Relationship Id="rId531" Type="http://schemas.openxmlformats.org/officeDocument/2006/relationships/hyperlink" Target="https://www.ue-germany.com/uploads/sites/9/2023/11/bp_bsc_en_digital.pdf" TargetMode="External"/><Relationship Id="rId629" Type="http://schemas.openxmlformats.org/officeDocument/2006/relationships/hyperlink" Target="https://schiller.edu/program/bachelor-arts-international-relations-and-diplomacy" TargetMode="External"/><Relationship Id="rId1161" Type="http://schemas.openxmlformats.org/officeDocument/2006/relationships/hyperlink" Target="https://isde.es/curso/master-en-derecho-internacional-comercio-exterior-y-relaciones-internacionales/" TargetMode="External"/><Relationship Id="rId1259" Type="http://schemas.openxmlformats.org/officeDocument/2006/relationships/hyperlink" Target="https://www.cerem.es/academic-offer/mba-con-especializacion-en-gerencia-de-servicios-de-salud/" TargetMode="External"/><Relationship Id="rId1466" Type="http://schemas.openxmlformats.org/officeDocument/2006/relationships/hyperlink" Target="https://www.ucam.edu/estudios?f=M%C3%A1ster%20Oficial&amp;f=M%C3%A1ster%20de%20Formaci%C3%B3n%20Permanente" TargetMode="External"/><Relationship Id="rId836" Type="http://schemas.openxmlformats.org/officeDocument/2006/relationships/hyperlink" Target="https://gbs.edu.mt/courses/masters-in-business-administration/" TargetMode="External"/><Relationship Id="rId1021" Type="http://schemas.openxmlformats.org/officeDocument/2006/relationships/hyperlink" Target="https://www.enae.es/master/university-master-international-trade?_adin=11551547647" TargetMode="External"/><Relationship Id="rId1119" Type="http://schemas.openxmlformats.org/officeDocument/2006/relationships/hyperlink" Target="https://www.nebrija.com/carreras-universitarias/carreras.php" TargetMode="External"/><Relationship Id="rId903" Type="http://schemas.openxmlformats.org/officeDocument/2006/relationships/hyperlink" Target="https://www.ema.education/mastere-management-applique" TargetMode="External"/><Relationship Id="rId1326" Type="http://schemas.openxmlformats.org/officeDocument/2006/relationships/hyperlink" Target="https://www.maynoothuniversity.ie/study-maynooth/postgraduate-studies/courses/ma-applied-linguistics-intercultural-studies" TargetMode="External"/><Relationship Id="rId32" Type="http://schemas.openxmlformats.org/officeDocument/2006/relationships/hyperlink" Target="https://www.gisma.com/programmes/postgraduate" TargetMode="External"/><Relationship Id="rId181" Type="http://schemas.openxmlformats.org/officeDocument/2006/relationships/hyperlink" Target="https://www.berlinsbi.com/courses" TargetMode="External"/><Relationship Id="rId279" Type="http://schemas.openxmlformats.org/officeDocument/2006/relationships/hyperlink" Target="https://london.northumbria.ac.uk/course/msc-international-project-management/" TargetMode="External"/><Relationship Id="rId486" Type="http://schemas.openxmlformats.org/officeDocument/2006/relationships/hyperlink" Target="https://mondragonmexico.edu.mx/maestrias/altadireccion/" TargetMode="External"/><Relationship Id="rId693" Type="http://schemas.openxmlformats.org/officeDocument/2006/relationships/hyperlink" Target="https://www.nebrija.com/programas-postgrado/master/liderazgo-direccion-rrhh/" TargetMode="External"/><Relationship Id="rId139" Type="http://schemas.openxmlformats.org/officeDocument/2006/relationships/hyperlink" Target="https://www.webster.edu/catalog/current/graduate-catalog/degrees/master-of-business-administration-mba.html" TargetMode="External"/><Relationship Id="rId346" Type="http://schemas.openxmlformats.org/officeDocument/2006/relationships/hyperlink" Target="https://estudios.uoc.edu/es/masters-posgrados-especializaciones/diploma-posgrado/economia-empresa/direccion-gestion-calidad/presentacion" TargetMode="External"/><Relationship Id="rId553" Type="http://schemas.openxmlformats.org/officeDocument/2006/relationships/hyperlink" Target="https://www.ue-germany.com/uploads/sites/9/2025/01/IHub_AD_EN_2024_GDAI.pdf" TargetMode="External"/><Relationship Id="rId760" Type="http://schemas.openxmlformats.org/officeDocument/2006/relationships/hyperlink" Target="https://www.macromedia-fachhochschule.de/en/lp/you-change/?gad=1&amp;gclid=CjwKCAjwtuOlBhBREiwA7agf1jWMYgNJsC4TxuSZAumCYngh7zS0IR11sPGKSyDfqSp0cPHYC3qumhoClBAQAvD_BwE" TargetMode="External"/><Relationship Id="rId998" Type="http://schemas.openxmlformats.org/officeDocument/2006/relationships/hyperlink" Target="https://www.nebrija.com/carreras-universitarias/grado-educacion-social/" TargetMode="External"/><Relationship Id="rId1183" Type="http://schemas.openxmlformats.org/officeDocument/2006/relationships/hyperlink" Target="https://www.ibat.ie/courses/msc-master-science-business-management.html" TargetMode="External"/><Relationship Id="rId1390" Type="http://schemas.openxmlformats.org/officeDocument/2006/relationships/hyperlink" Target="https://www.avila.edu/program/k-12-education-degree-2/" TargetMode="External"/><Relationship Id="rId206" Type="http://schemas.openxmlformats.org/officeDocument/2006/relationships/hyperlink" Target="https://www.berlinsbi.com/international-student-guide/living-in-hamburg-germany/the-campus-in-hamburg-germany" TargetMode="External"/><Relationship Id="rId413" Type="http://schemas.openxmlformats.org/officeDocument/2006/relationships/hyperlink" Target="https://www.eude.es/master/master-en-marketing-digital/" TargetMode="External"/><Relationship Id="rId858" Type="http://schemas.openxmlformats.org/officeDocument/2006/relationships/hyperlink" Target="https://apply.unipd.it/courses/course/90-computer-engineering" TargetMode="External"/><Relationship Id="rId1043" Type="http://schemas.openxmlformats.org/officeDocument/2006/relationships/hyperlink" Target="https://www.webster.edu/catalog/current/undergraduate-catalog/preprofessional-programs.html" TargetMode="External"/><Relationship Id="rId1488" Type="http://schemas.openxmlformats.org/officeDocument/2006/relationships/hyperlink" Target="https://www.ucam.edu/estudios/grados/gastronomia-presencial" TargetMode="External"/><Relationship Id="rId620" Type="http://schemas.openxmlformats.org/officeDocument/2006/relationships/hyperlink" Target="https://schiller.edu/program/bachelor-international-hospitality-and-tourism-management" TargetMode="External"/><Relationship Id="rId718" Type="http://schemas.openxmlformats.org/officeDocument/2006/relationships/hyperlink" Target="https://www.nebrija.com/carreras-universitarias/carreras.php" TargetMode="External"/><Relationship Id="rId925" Type="http://schemas.openxmlformats.org/officeDocument/2006/relationships/hyperlink" Target="http://www.ponsescueladenegocios.com/" TargetMode="External"/><Relationship Id="rId1250" Type="http://schemas.openxmlformats.org/officeDocument/2006/relationships/hyperlink" Target="https://www.cerem.es/academic-offer/mba-con-especializacion-en-finanzas-internacionales-mercados/" TargetMode="External"/><Relationship Id="rId1348" Type="http://schemas.openxmlformats.org/officeDocument/2006/relationships/hyperlink" Target="https://www.ieb.es/executive-education/programas-especializacion/valoracion-de-empresas/" TargetMode="External"/><Relationship Id="rId1110" Type="http://schemas.openxmlformats.org/officeDocument/2006/relationships/hyperlink" Target="https://www.limcollege.edu/academics/degrees/consumer-analytics-ms" TargetMode="External"/><Relationship Id="rId1208" Type="http://schemas.openxmlformats.org/officeDocument/2006/relationships/hyperlink" Target="https://maestriasydiplomados.tec.mx/posgrados/maestria-en-arte-digital-y-nuevos-medios" TargetMode="External"/><Relationship Id="rId1415" Type="http://schemas.openxmlformats.org/officeDocument/2006/relationships/hyperlink" Target="https://online.avila.edu/degrees/business/mba/project-management/" TargetMode="External"/><Relationship Id="rId54" Type="http://schemas.openxmlformats.org/officeDocument/2006/relationships/hyperlink" Target="https://arden.ac.uk/berlin/our-courses" TargetMode="External"/><Relationship Id="rId270" Type="http://schemas.openxmlformats.org/officeDocument/2006/relationships/hyperlink" Target="https://london.northumbria.ac.uk/course/msc-computing-and-technology-with-advanced-practice/" TargetMode="External"/><Relationship Id="rId130" Type="http://schemas.openxmlformats.org/officeDocument/2006/relationships/hyperlink" Target="https://www.webster.edu/catalog/current/graduate-catalog/degrees/master-of-business-administration-mba.html" TargetMode="External"/><Relationship Id="rId368" Type="http://schemas.openxmlformats.org/officeDocument/2006/relationships/hyperlink" Target="https://www.naba.it/" TargetMode="External"/><Relationship Id="rId575" Type="http://schemas.openxmlformats.org/officeDocument/2006/relationships/hyperlink" Target="https://www.ue-germany.com/uploads/sites/9/2023/11/log-mgnt-msc_digital.pdf" TargetMode="External"/><Relationship Id="rId782" Type="http://schemas.openxmlformats.org/officeDocument/2006/relationships/hyperlink" Target="https://www.ucam.edu/online/postgrados/mba-a-distancia" TargetMode="External"/><Relationship Id="rId228" Type="http://schemas.openxmlformats.org/officeDocument/2006/relationships/hyperlink" Target="https://www.nexteducacion.com/masters/master-universitario-en-comunicacion-politica-avanzada/" TargetMode="External"/><Relationship Id="rId435" Type="http://schemas.openxmlformats.org/officeDocument/2006/relationships/hyperlink" Target="https://www.eude.es/master/master-en-diseno-y-desarrollo-web/" TargetMode="External"/><Relationship Id="rId642" Type="http://schemas.openxmlformats.org/officeDocument/2006/relationships/hyperlink" Target="https://www.westfield.edu/alianza-fundacion-beca/" TargetMode="External"/><Relationship Id="rId1065" Type="http://schemas.openxmlformats.org/officeDocument/2006/relationships/hyperlink" Target="https://www.webster.edu/catalog/current/undergraduate-catalog/majors/lighting-design-bfa.html" TargetMode="External"/><Relationship Id="rId1272" Type="http://schemas.openxmlformats.org/officeDocument/2006/relationships/hyperlink" Target="https://www.cerem.es/academic-offer/master-en-alta-direccion-internacional/" TargetMode="External"/><Relationship Id="rId502" Type="http://schemas.openxmlformats.org/officeDocument/2006/relationships/hyperlink" Target="https://www.isdi.education/es/programas/mib" TargetMode="External"/><Relationship Id="rId947" Type="http://schemas.openxmlformats.org/officeDocument/2006/relationships/hyperlink" Target="https://www.law.ac.uk/study/postgraduate/criminology/msc-criminology-and-criminal-justice/online/" TargetMode="External"/><Relationship Id="rId1132" Type="http://schemas.openxmlformats.org/officeDocument/2006/relationships/hyperlink" Target="https://www.nebrija.com/carreras-universitarias/carreras.php" TargetMode="External"/><Relationship Id="rId76" Type="http://schemas.openxmlformats.org/officeDocument/2006/relationships/hyperlink" Target="https://isde.es/curso/master-en-asesoria-fiscal-internacional/" TargetMode="External"/><Relationship Id="rId807" Type="http://schemas.openxmlformats.org/officeDocument/2006/relationships/hyperlink" Target="https://www.ucam.edu/estudios/postgrados/master-nutricion-seguridad-alimentaria-semipresencial" TargetMode="External"/><Relationship Id="rId1437" Type="http://schemas.openxmlformats.org/officeDocument/2006/relationships/hyperlink" Target="https://www.maynoothuniversity.ie/study-maynooth/undergraduate-studies/courses/bsc-pharmaceutical-and-biomedical-chemistry" TargetMode="External"/><Relationship Id="rId1504" Type="http://schemas.openxmlformats.org/officeDocument/2006/relationships/hyperlink" Target="https://www.ucam.edu/online/grados/psicologia-a-distancia" TargetMode="External"/><Relationship Id="rId292" Type="http://schemas.openxmlformats.org/officeDocument/2006/relationships/hyperlink" Target="https://www.roehampton.ac.uk/postgraduate-courses/creative-writing/" TargetMode="External"/><Relationship Id="rId597" Type="http://schemas.openxmlformats.org/officeDocument/2006/relationships/hyperlink" Target="https://www.ue-germany.com/uploads/sites/9/2025/01/IHub_AD_EN_2024_DT.pdf" TargetMode="External"/><Relationship Id="rId152" Type="http://schemas.openxmlformats.org/officeDocument/2006/relationships/hyperlink" Target="https://www.webster.edu/catalog/current/graduate-catalog/degrees/cybersecurity-emphasis-artificial-intelligence-ms.html" TargetMode="External"/><Relationship Id="rId457" Type="http://schemas.openxmlformats.org/officeDocument/2006/relationships/hyperlink" Target="https://www.naba.it/" TargetMode="External"/><Relationship Id="rId1087" Type="http://schemas.openxmlformats.org/officeDocument/2006/relationships/hyperlink" Target="https://www.webster.edu/catalog/current/undergraduate-catalog/majors/dance-ba.html" TargetMode="External"/><Relationship Id="rId1294" Type="http://schemas.openxmlformats.org/officeDocument/2006/relationships/hyperlink" Target="https://masters.cerem.es/master-en-direccion-de-marketing-digital-y-comunicacion" TargetMode="External"/><Relationship Id="rId664" Type="http://schemas.openxmlformats.org/officeDocument/2006/relationships/hyperlink" Target="https://www.dtu.dk/english/education/graduate/msc-programmes/food-technology" TargetMode="External"/><Relationship Id="rId871" Type="http://schemas.openxmlformats.org/officeDocument/2006/relationships/hyperlink" Target="https://apply.unipd.it/courses/course/25-european-and-global-studies" TargetMode="External"/><Relationship Id="rId969" Type="http://schemas.openxmlformats.org/officeDocument/2006/relationships/hyperlink" Target="https://www.law.ac.uk/study/postgraduate/law/llm-data-protection-and-intellectual-property/?" TargetMode="External"/><Relationship Id="rId317" Type="http://schemas.openxmlformats.org/officeDocument/2006/relationships/hyperlink" Target="https://www.roehampton.ac.uk/postgraduate-courses/ecology-evolution-and-behaviour/" TargetMode="External"/><Relationship Id="rId524" Type="http://schemas.openxmlformats.org/officeDocument/2006/relationships/hyperlink" Target="https://www.ue-germany.com/uploads/sites/9/2024/07/DBDS-BSc_EN-_FD-_DACH-_2022-11-09_digital.pdf" TargetMode="External"/><Relationship Id="rId731" Type="http://schemas.openxmlformats.org/officeDocument/2006/relationships/hyperlink" Target="https://www.macromedia-fachhochschule.de/en/lp/you-change/?gad=1&amp;gclid=CjwKCAjwtuOlBhBREiwA7agf1jWMYgNJsC4TxuSZAumCYngh7zS0IR11sPGKSyDfqSp0cPHYC3qumhoClBAQAvD_BwE" TargetMode="External"/><Relationship Id="rId1154" Type="http://schemas.openxmlformats.org/officeDocument/2006/relationships/hyperlink" Target="https://isde.es/curso/master-en-derecho-de-familia-e-infancia/" TargetMode="External"/><Relationship Id="rId1361" Type="http://schemas.openxmlformats.org/officeDocument/2006/relationships/hyperlink" Target="https://www.ieb.es/executive-education/cursos/inversion-socialmente-responsable-efpa-esg-advisor/" TargetMode="External"/><Relationship Id="rId1459" Type="http://schemas.openxmlformats.org/officeDocument/2006/relationships/hyperlink" Target="https://www.ucam.edu/estudios?f=M%C3%A1ster%20Oficial&amp;f=M%C3%A1ster%20de%20Formaci%C3%B3n%20Permanente" TargetMode="External"/><Relationship Id="rId98" Type="http://schemas.openxmlformats.org/officeDocument/2006/relationships/hyperlink" Target="http://www.escueladenegociosydireccion.com/docs/ENyD_UEMC_RRHHLABORALYPRL.pdf" TargetMode="External"/><Relationship Id="rId829" Type="http://schemas.openxmlformats.org/officeDocument/2006/relationships/hyperlink" Target="https://unfc.com/programs/master-of-management/" TargetMode="External"/><Relationship Id="rId1014" Type="http://schemas.openxmlformats.org/officeDocument/2006/relationships/hyperlink" Target="https://www.enae.es/master/master-universitario-direccion-de-agronegocios?_adin=11551547647" TargetMode="External"/><Relationship Id="rId1221" Type="http://schemas.openxmlformats.org/officeDocument/2006/relationships/hyperlink" Target="https://www.law.ac.uk/study/postgraduate/law/llm-international-energy-law/?" TargetMode="External"/><Relationship Id="rId1319" Type="http://schemas.openxmlformats.org/officeDocument/2006/relationships/hyperlink" Target="https://www.maynoothuniversity.ie/study-maynooth/postgraduate-studies/courses/ma-international-development" TargetMode="External"/><Relationship Id="rId25" Type="http://schemas.openxmlformats.org/officeDocument/2006/relationships/hyperlink" Target="https://www.gisma.com/programmes/postgraduate" TargetMode="External"/><Relationship Id="rId174" Type="http://schemas.openxmlformats.org/officeDocument/2006/relationships/hyperlink" Target="https://www.berlinsbi.com/courses" TargetMode="External"/><Relationship Id="rId381" Type="http://schemas.openxmlformats.org/officeDocument/2006/relationships/hyperlink" Target="https://www.naba.it/" TargetMode="External"/><Relationship Id="rId241" Type="http://schemas.openxmlformats.org/officeDocument/2006/relationships/hyperlink" Target="https://www.mioti.es/es/iot-master" TargetMode="External"/><Relationship Id="rId479" Type="http://schemas.openxmlformats.org/officeDocument/2006/relationships/hyperlink" Target="https://mondragonmexico.edu.mx/ejecutivas/contaduria-y-finanzas/" TargetMode="External"/><Relationship Id="rId686" Type="http://schemas.openxmlformats.org/officeDocument/2006/relationships/hyperlink" Target="https://www.nebrija.com/programas-postgrado/master/direccion-proyectos/" TargetMode="External"/><Relationship Id="rId893" Type="http://schemas.openxmlformats.org/officeDocument/2006/relationships/hyperlink" Target="https://apply.unipd.it/courses/course/30-physics-data" TargetMode="External"/><Relationship Id="rId339" Type="http://schemas.openxmlformats.org/officeDocument/2006/relationships/hyperlink" Target="https://estudios.uoc.edu/es/masters-posgrados-especializaciones/diploma-posgrado/artes-humanidades/edicion-digital-tecnologias/presentacion" TargetMode="External"/><Relationship Id="rId546" Type="http://schemas.openxmlformats.org/officeDocument/2006/relationships/hyperlink" Target="https://www.ue-germany.com/uploads/sites/9/2025/01/IHub_AD_EN_2024_VED.pdf" TargetMode="External"/><Relationship Id="rId753" Type="http://schemas.openxmlformats.org/officeDocument/2006/relationships/hyperlink" Target="https://www.macromedia-fachhochschule.de/en/lp/you-change/?gad=1&amp;gclid=CjwKCAjwtuOlBhBREiwA7agf1jWMYgNJsC4TxuSZAumCYngh7zS0IR11sPGKSyDfqSp0cPHYC3qumhoClBAQAvD_BwE" TargetMode="External"/><Relationship Id="rId1176" Type="http://schemas.openxmlformats.org/officeDocument/2006/relationships/hyperlink" Target="https://isde.es/curso/master-esports-business-isde/" TargetMode="External"/><Relationship Id="rId1383" Type="http://schemas.openxmlformats.org/officeDocument/2006/relationships/hyperlink" Target="https://www.avila.edu/academics/college-of-professional-schools/school-of-business/undergraduate-majors-school-of-business/management-bs-in-business-administration-undergraduate-majors-school-of-business/" TargetMode="External"/><Relationship Id="rId101"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406" Type="http://schemas.openxmlformats.org/officeDocument/2006/relationships/hyperlink" Target="https://www.spainbs.com/master-analitica-web-big-data" TargetMode="External"/><Relationship Id="rId960" Type="http://schemas.openxmlformats.org/officeDocument/2006/relationships/hyperlink" Target="https://www.law.ac.uk/study/postgraduate/law/llm-banking-and-debt-finance/?&amp;" TargetMode="External"/><Relationship Id="rId1036" Type="http://schemas.openxmlformats.org/officeDocument/2006/relationships/hyperlink" Target="https://www.enae.es/master/university-master-international-trade?_adin=11551547647" TargetMode="External"/><Relationship Id="rId1243" Type="http://schemas.openxmlformats.org/officeDocument/2006/relationships/hyperlink" Target="https://masters.cerem.es/mba-online" TargetMode="External"/><Relationship Id="rId613" Type="http://schemas.openxmlformats.org/officeDocument/2006/relationships/hyperlink" Target="https://vizja.pl/en/oferta/?kierunek%5B%5D=informatics" TargetMode="External"/><Relationship Id="rId820" Type="http://schemas.openxmlformats.org/officeDocument/2006/relationships/hyperlink" Target="https://schiller.edu/program/bachelor-science-international-marketing" TargetMode="External"/><Relationship Id="rId918" Type="http://schemas.openxmlformats.org/officeDocument/2006/relationships/hyperlink" Target="https://gbs.ac.ae/" TargetMode="External"/><Relationship Id="rId1450" Type="http://schemas.openxmlformats.org/officeDocument/2006/relationships/hyperlink" Target="https://www.maynoothuniversity.ie/study-maynooth/undergraduate-studies/courses/ba-psychology" TargetMode="External"/><Relationship Id="rId1103" Type="http://schemas.openxmlformats.org/officeDocument/2006/relationships/hyperlink" Target="https://www.webster.edu/catalog/current/undergraduate-catalog/majors/biology-ba.html" TargetMode="External"/><Relationship Id="rId1310" Type="http://schemas.openxmlformats.org/officeDocument/2006/relationships/hyperlink" Target="https://www.maynoothuniversity.ie/study-maynooth/postgraduate-studies/courses/msc-business-management" TargetMode="External"/><Relationship Id="rId1408" Type="http://schemas.openxmlformats.org/officeDocument/2006/relationships/hyperlink" Target="https://online.avila.edu/degrees/undergraduate/bachelor-criminology-justice-studies/" TargetMode="External"/><Relationship Id="rId47" Type="http://schemas.openxmlformats.org/officeDocument/2006/relationships/hyperlink" Target="https://www.gisma.com/programmes/postgraduate" TargetMode="External"/><Relationship Id="rId196" Type="http://schemas.openxmlformats.org/officeDocument/2006/relationships/hyperlink" Target="https://www.berlinsbi.com/courses" TargetMode="External"/><Relationship Id="rId263" Type="http://schemas.openxmlformats.org/officeDocument/2006/relationships/hyperlink" Target="https://london.northumbria.ac.uk/course/msc-business-with-hospitality-and-tourism-management-with-advanced-practice/" TargetMode="External"/><Relationship Id="rId470" Type="http://schemas.openxmlformats.org/officeDocument/2006/relationships/hyperlink" Target="https://bit.ly/2RJSMVy" TargetMode="External"/><Relationship Id="rId123" Type="http://schemas.openxmlformats.org/officeDocument/2006/relationships/hyperlink" Target="http://www.escueladenegociosydireccion.com/docs/DigitalMarketing-CornellCertificateProgram.pdf" TargetMode="External"/><Relationship Id="rId330" Type="http://schemas.openxmlformats.org/officeDocument/2006/relationships/hyperlink" Target="https://estudios.uoc.edu/es/masters-posgrados-especializaciones/master/artes-humanidades/edicion-digital/presentacion" TargetMode="External"/><Relationship Id="rId568" Type="http://schemas.openxmlformats.org/officeDocument/2006/relationships/hyperlink" Target="https://www.ue-germany.com/uploads/sites/9/2023/11/health-mgnt-msc_digital.pdf" TargetMode="External"/><Relationship Id="rId775" Type="http://schemas.openxmlformats.org/officeDocument/2006/relationships/hyperlink" Target="https://www.ucam.edu/online/postgrados/master-ciencias-matrimonio-y-familia" TargetMode="External"/><Relationship Id="rId982" Type="http://schemas.openxmlformats.org/officeDocument/2006/relationships/hyperlink" Target="https://www.law.ac.uk/study/postgraduate/law/llm-corporate-social-responsibility-and-sustainability/?" TargetMode="External"/><Relationship Id="rId1198" Type="http://schemas.openxmlformats.org/officeDocument/2006/relationships/hyperlink" Target="https://bit.ly/39aPV0R" TargetMode="External"/><Relationship Id="rId428" Type="http://schemas.openxmlformats.org/officeDocument/2006/relationships/hyperlink" Target="https://www.eude.es/master/master-en-publicidad-digital/" TargetMode="External"/><Relationship Id="rId635" Type="http://schemas.openxmlformats.org/officeDocument/2006/relationships/hyperlink" Target="https://schiller.edu/program/master-degree-international-relations-and-diplomacy" TargetMode="External"/><Relationship Id="rId842" Type="http://schemas.openxmlformats.org/officeDocument/2006/relationships/hyperlink" Target="https://apply.unipd.it/courses/course/13-biotechnologies-food-science" TargetMode="External"/><Relationship Id="rId1058" Type="http://schemas.openxmlformats.org/officeDocument/2006/relationships/hyperlink" Target="https://www.webster.edu/catalog/current/undergraduate-catalog/majors/wig-and-makeup-design-bfa.html" TargetMode="External"/><Relationship Id="rId1265" Type="http://schemas.openxmlformats.org/officeDocument/2006/relationships/hyperlink" Target="https://www.cerem.es/academic-offer/mba-con-especializacion-en-proyectos-de-la-construccion/" TargetMode="External"/><Relationship Id="rId1472" Type="http://schemas.openxmlformats.org/officeDocument/2006/relationships/hyperlink" Target="https://www.ucam.edu/estudios/grados/cafd-presencial" TargetMode="External"/><Relationship Id="rId702" Type="http://schemas.openxmlformats.org/officeDocument/2006/relationships/hyperlink" Target="https://www.nebrija.com/carreras-universitarias/carreras.php" TargetMode="External"/><Relationship Id="rId1125" Type="http://schemas.openxmlformats.org/officeDocument/2006/relationships/hyperlink" Target="https://www.nebrija.com/carreras-universitarias/carreras.php" TargetMode="External"/><Relationship Id="rId1332" Type="http://schemas.openxmlformats.org/officeDocument/2006/relationships/hyperlink" Target="https://www.ieb.es/estudios-ieb/masteres/master-de-acceso-a-la-abogacia/" TargetMode="External"/><Relationship Id="rId69" Type="http://schemas.openxmlformats.org/officeDocument/2006/relationships/hyperlink" Target="https://arden.ac.uk/berlin/our-courses" TargetMode="External"/><Relationship Id="rId285" Type="http://schemas.openxmlformats.org/officeDocument/2006/relationships/hyperlink" Target="https://www.roehampton.ac.uk/postgraduate-courses/mba-with-placement-year/" TargetMode="External"/><Relationship Id="rId492" Type="http://schemas.openxmlformats.org/officeDocument/2006/relationships/hyperlink" Target="https://mondragonmexico.edu.mx/maestrias/gestionlogistica/" TargetMode="External"/><Relationship Id="rId797" Type="http://schemas.openxmlformats.org/officeDocument/2006/relationships/hyperlink" Target="https://international.ucam.edu/studies/master-in-hospitality-management-online" TargetMode="External"/><Relationship Id="rId145" Type="http://schemas.openxmlformats.org/officeDocument/2006/relationships/hyperlink" Target="https://www.webster.edu/catalog/current/graduate-catalog/degrees/counseling-ma.html" TargetMode="External"/><Relationship Id="rId352" Type="http://schemas.openxmlformats.org/officeDocument/2006/relationships/hyperlink" Target="https://estudios.uoc.edu/es/masters-posgrados-especializaciones/diploma-posgrado/informatica-multimedia-telecomunicacion/big-data-gestion-datos/presentacion" TargetMode="External"/><Relationship Id="rId1287" Type="http://schemas.openxmlformats.org/officeDocument/2006/relationships/hyperlink" Target="https://masters.cerem.es/master-en-direccion-de-logistica-y-supply-chain-management" TargetMode="External"/><Relationship Id="rId212" Type="http://schemas.openxmlformats.org/officeDocument/2006/relationships/hyperlink" Target="https://www.berlinsbi.com/international-student-guide/living-in-hamburg-germany/the-campus-in-hamburg-germany" TargetMode="External"/><Relationship Id="rId657" Type="http://schemas.openxmlformats.org/officeDocument/2006/relationships/hyperlink" Target="https://www.dtu.dk/english/education/graduate/msc-programmes/communication-technologies-and-system-design" TargetMode="External"/><Relationship Id="rId864" Type="http://schemas.openxmlformats.org/officeDocument/2006/relationships/hyperlink" Target="https://apply.unipd.it/courses/course/187-earth-dynamic" TargetMode="External"/><Relationship Id="rId1494" Type="http://schemas.openxmlformats.org/officeDocument/2006/relationships/hyperlink" Target="https://www.ucam.edu/estudios/grados/ingenieria-tecnologias-telecomunicacion-presencial" TargetMode="External"/><Relationship Id="rId517" Type="http://schemas.openxmlformats.org/officeDocument/2006/relationships/hyperlink" Target="https://www.ue-germany.com/uploads/sites/9/2025/01/Illu_BA_EN_Digital.pdf" TargetMode="External"/><Relationship Id="rId724" Type="http://schemas.openxmlformats.org/officeDocument/2006/relationships/hyperlink" Target="https://www.nebrija.com/carreras-universitarias/carreras.php" TargetMode="External"/><Relationship Id="rId931" Type="http://schemas.openxmlformats.org/officeDocument/2006/relationships/hyperlink" Target="https://www.law.ac.uk/study/undergraduate/business/bsc-hons-business-management/" TargetMode="External"/><Relationship Id="rId1147" Type="http://schemas.openxmlformats.org/officeDocument/2006/relationships/hyperlink" Target="https://isde.es/curso/master-en-gestion-deportiva-y-habilidades-juridicas-con-el-barca-innovation-hub/" TargetMode="External"/><Relationship Id="rId1354" Type="http://schemas.openxmlformats.org/officeDocument/2006/relationships/hyperlink" Target="https://www.ieb.es/executive-education/programas-especializacion/finanzas-cuantitativas-y-valoracion-de-derivados/" TargetMode="External"/><Relationship Id="rId60" Type="http://schemas.openxmlformats.org/officeDocument/2006/relationships/hyperlink" Target="https://arden.ac.uk/berlin/our-courses" TargetMode="External"/><Relationship Id="rId1007" Type="http://schemas.openxmlformats.org/officeDocument/2006/relationships/hyperlink" Target="https://www.nebrija.com/carreras-universitarias/carreras.php" TargetMode="External"/><Relationship Id="rId1214" Type="http://schemas.openxmlformats.org/officeDocument/2006/relationships/hyperlink" Target="https://digital.egade.tec.mx/hubfs/EGADE-Assets-Micrositios/Brochures-Posgrados/EGADE-atr-brochure-FTMBA_GRL_PP.pdf" TargetMode="External"/><Relationship Id="rId1421" Type="http://schemas.openxmlformats.org/officeDocument/2006/relationships/hyperlink" Target="https://arizona.avila.edu/academics/graduate/master-of-science-in-technology-management-artificial-intelligence" TargetMode="External"/><Relationship Id="rId18" Type="http://schemas.openxmlformats.org/officeDocument/2006/relationships/hyperlink" Target="https://www.gisma.com/programmes/undergraduate" TargetMode="External"/><Relationship Id="rId167" Type="http://schemas.openxmlformats.org/officeDocument/2006/relationships/hyperlink" Target="https://www.webster.edu/catalog/current/graduate-catalog/degrees/master-of-business-administration-mba.html" TargetMode="External"/><Relationship Id="rId374" Type="http://schemas.openxmlformats.org/officeDocument/2006/relationships/hyperlink" Target="https://www.naba.it/" TargetMode="External"/><Relationship Id="rId581" Type="http://schemas.openxmlformats.org/officeDocument/2006/relationships/hyperlink" Target="https://www.ue-germany.com/uploads/sites/9/2025/01/IHub_AD_EN_2024_IDM.pdf" TargetMode="External"/><Relationship Id="rId234" Type="http://schemas.openxmlformats.org/officeDocument/2006/relationships/hyperlink" Target="https://www.nexteducacion.com/masters/master-in-international-business/" TargetMode="External"/><Relationship Id="rId679" Type="http://schemas.openxmlformats.org/officeDocument/2006/relationships/hyperlink" Target="https://ubi.edu/master-of-business-administration/" TargetMode="External"/><Relationship Id="rId886" Type="http://schemas.openxmlformats.org/officeDocument/2006/relationships/hyperlink" Target="https://www.unipd.it/en/educational-offer/master-s-degrees/school-of-engineering?ordinamento=2020&amp;key=IN2551&amp;tipo=LM&amp;scuola=IN" TargetMode="External"/><Relationship Id="rId2" Type="http://schemas.openxmlformats.org/officeDocument/2006/relationships/hyperlink" Target="https://esden.es/the-fashion-bs/mba-direccion-empresas-moda/" TargetMode="External"/><Relationship Id="rId441" Type="http://schemas.openxmlformats.org/officeDocument/2006/relationships/hyperlink" Target="https://mit-lab.com/Posgrado-en-microbiologia-industrial-teoria-online/" TargetMode="External"/><Relationship Id="rId539" Type="http://schemas.openxmlformats.org/officeDocument/2006/relationships/hyperlink" Target="https://www.ue-germany.com/uploads/sites/9/2025/01/PH_MA_EN_Digital.pdf" TargetMode="External"/><Relationship Id="rId746" Type="http://schemas.openxmlformats.org/officeDocument/2006/relationships/hyperlink" Target="https://www.macromedia-fachhochschule.de/en/lp/you-change/?gad=1&amp;gclid=CjwKCAjwtuOlBhBREiwA7agf1jWMYgNJsC4TxuSZAumCYngh7zS0IR11sPGKSyDfqSp0cPHYC3qumhoClBAQAvD_BwE" TargetMode="External"/><Relationship Id="rId1071" Type="http://schemas.openxmlformats.org/officeDocument/2006/relationships/hyperlink" Target="https://www.webster.edu/catalog/current/undergraduate-catalog/majors/photography-and-visual-communications-ba.html" TargetMode="External"/><Relationship Id="rId1169" Type="http://schemas.openxmlformats.org/officeDocument/2006/relationships/hyperlink" Target="https://isde.es/curso/master-en-derecho-del-entretenimiento/" TargetMode="External"/><Relationship Id="rId1376" Type="http://schemas.openxmlformats.org/officeDocument/2006/relationships/hyperlink" Target="https://www.ieb.es/executive-education/cursos/fintech-y-data-science/" TargetMode="External"/><Relationship Id="rId301" Type="http://schemas.openxmlformats.org/officeDocument/2006/relationships/hyperlink" Target="https://www.roehampton.ac.uk/postgraduate-courses/intercultural-communication-in-the-creative-industries/" TargetMode="External"/><Relationship Id="rId953" Type="http://schemas.openxmlformats.org/officeDocument/2006/relationships/hyperlink" Target="https://www.law.ac.uk/study/postgraduate/business/msc-corporate-governance-with-company-law/?" TargetMode="External"/><Relationship Id="rId1029" Type="http://schemas.openxmlformats.org/officeDocument/2006/relationships/hyperlink" Target="https://www.enae.es/master/master-internacional-en-finanzas-y-fintech?_adin=11551547647" TargetMode="External"/><Relationship Id="rId1236" Type="http://schemas.openxmlformats.org/officeDocument/2006/relationships/hyperlink" Target="https://www.cerem.es/academic-offer/mba-online/" TargetMode="External"/><Relationship Id="rId82" Type="http://schemas.openxmlformats.org/officeDocument/2006/relationships/hyperlink" Target="https://www.ucam.edu/online/postgrados/master-acceso-profesiones-abogacia-procura-online" TargetMode="External"/><Relationship Id="rId606" Type="http://schemas.openxmlformats.org/officeDocument/2006/relationships/hyperlink" Target="https://www.ue-germany.com/uploads/sites/9/2023/11/mba_dht_en_digital.pdf" TargetMode="External"/><Relationship Id="rId813" Type="http://schemas.openxmlformats.org/officeDocument/2006/relationships/hyperlink" Target="https://schiller.edu/program/bachelor-international-hospitality-and-tourism-management" TargetMode="External"/><Relationship Id="rId1443" Type="http://schemas.openxmlformats.org/officeDocument/2006/relationships/hyperlink" Target="https://www.maynoothuniversity.ie/study-maynooth/undergraduate-studies/courses/be-electronic-engineering" TargetMode="External"/><Relationship Id="rId1303" Type="http://schemas.openxmlformats.org/officeDocument/2006/relationships/hyperlink" Target="https://www.cerem.es/academic-offer/mba-con-especializacion-en-ia-y-big-data-en-los-negocios/" TargetMode="External"/><Relationship Id="rId1510" Type="http://schemas.openxmlformats.org/officeDocument/2006/relationships/hyperlink" Target="https://www.ucam.edu/online/grados/turismo-direccion-empresas-turisticas-a-distancia" TargetMode="External"/><Relationship Id="rId189" Type="http://schemas.openxmlformats.org/officeDocument/2006/relationships/hyperlink" Target="https://www.berlinsbi.com/courses" TargetMode="External"/><Relationship Id="rId396" Type="http://schemas.openxmlformats.org/officeDocument/2006/relationships/hyperlink" Target="https://neoma-bs.com/programmes/msc-global-management/" TargetMode="External"/><Relationship Id="rId256" Type="http://schemas.openxmlformats.org/officeDocument/2006/relationships/hyperlink" Target="https://london.northumbria.ac.uk/course/msc-business-with-business-analytics/" TargetMode="External"/><Relationship Id="rId463" Type="http://schemas.openxmlformats.org/officeDocument/2006/relationships/hyperlink" Target="https://bit.ly/2Q6JW3x" TargetMode="External"/><Relationship Id="rId670" Type="http://schemas.openxmlformats.org/officeDocument/2006/relationships/hyperlink" Target="https://www.dtu.dk/english/education/graduate/msc-programmes/ocean-engineering" TargetMode="External"/><Relationship Id="rId1093" Type="http://schemas.openxmlformats.org/officeDocument/2006/relationships/hyperlink" Target="https://www.webster.edu/catalog/current/undergraduate-catalog/majors/anthropology-and-sociology-ba.html" TargetMode="External"/><Relationship Id="rId116"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23" Type="http://schemas.openxmlformats.org/officeDocument/2006/relationships/hyperlink" Target="https://www.roehampton.ac.uk/postgraduate-courses/dramatherapy/" TargetMode="External"/><Relationship Id="rId530" Type="http://schemas.openxmlformats.org/officeDocument/2006/relationships/hyperlink" Target="https://www.ue-germany.com/uploads/sites/9/2023/11/psy_bsc_en_digital.pdf" TargetMode="External"/><Relationship Id="rId768" Type="http://schemas.openxmlformats.org/officeDocument/2006/relationships/hyperlink" Target="https://www.universidadeude.mx/wp-content/uploads/sites/27/2022/08/licenciatura-mkt.pdf" TargetMode="External"/><Relationship Id="rId975" Type="http://schemas.openxmlformats.org/officeDocument/2006/relationships/hyperlink" Target="https://www.law.ac.uk/study/postgraduate/law/llm-family-law/?" TargetMode="External"/><Relationship Id="rId1160" Type="http://schemas.openxmlformats.org/officeDocument/2006/relationships/hyperlink" Target="https://isde.es/curso/master-en-derecho-internacional-comercio-exterior-y-relaciones-internacionales/" TargetMode="External"/><Relationship Id="rId1398" Type="http://schemas.openxmlformats.org/officeDocument/2006/relationships/hyperlink" Target="https://online.avila.edu/degrees/undergraduate/bachelor-cybersecurity/" TargetMode="External"/><Relationship Id="rId628" Type="http://schemas.openxmlformats.org/officeDocument/2006/relationships/hyperlink" Target="https://schiller.edu/program/bachelor-science-international-marketing" TargetMode="External"/><Relationship Id="rId835" Type="http://schemas.openxmlformats.org/officeDocument/2006/relationships/hyperlink" Target="https://gbs.edu.mt/courses/masters-in-business-administration/" TargetMode="External"/><Relationship Id="rId1258" Type="http://schemas.openxmlformats.org/officeDocument/2006/relationships/hyperlink" Target="https://www.cerem.es/academic-offer/mba-con-especializacion-en-ia-y-big-data-en-los-negocios/" TargetMode="External"/><Relationship Id="rId1465" Type="http://schemas.openxmlformats.org/officeDocument/2006/relationships/hyperlink" Target="https://www.ucam.edu/estudios?f=M%C3%A1ster%20Oficial&amp;f=M%C3%A1ster%20de%20Formaci%C3%B3n%20Permanente" TargetMode="External"/><Relationship Id="rId1020" Type="http://schemas.openxmlformats.org/officeDocument/2006/relationships/hyperlink" Target="https://www.enae.es/master/master-universitario-en-logistica-y-direccion-operaciones?_adin=11551547647" TargetMode="External"/><Relationship Id="rId1118" Type="http://schemas.openxmlformats.org/officeDocument/2006/relationships/hyperlink" Target="https://www.nebrija.com/carreras-universitarias/carreras.php" TargetMode="External"/><Relationship Id="rId1325" Type="http://schemas.openxmlformats.org/officeDocument/2006/relationships/hyperlink" Target="https://www.maynoothuniversity.ie/study-maynooth/postgraduate-studies/courses/msc-psychology" TargetMode="External"/><Relationship Id="rId902" Type="http://schemas.openxmlformats.org/officeDocument/2006/relationships/hyperlink" Target="https://www.ema.education/bachelor-management-applique" TargetMode="External"/><Relationship Id="rId31" Type="http://schemas.openxmlformats.org/officeDocument/2006/relationships/hyperlink" Target="https://www.gisma.com/programmes/postgraduate" TargetMode="External"/><Relationship Id="rId180" Type="http://schemas.openxmlformats.org/officeDocument/2006/relationships/hyperlink" Target="https://www.berlinsbi.com/courses" TargetMode="External"/><Relationship Id="rId278" Type="http://schemas.openxmlformats.org/officeDocument/2006/relationships/hyperlink" Target="https://london.northumbria.ac.uk/course/msc-global-logistics-operations-and-supply-chain-management-with-advanced-practice/" TargetMode="External"/><Relationship Id="rId485" Type="http://schemas.openxmlformats.org/officeDocument/2006/relationships/hyperlink" Target="https://mondragonmexico.edu.mx/maestrias/psicooncologia/" TargetMode="External"/><Relationship Id="rId692" Type="http://schemas.openxmlformats.org/officeDocument/2006/relationships/hyperlink" Target="https://www.nebrija.com/programas-postgrado/master/liderazgo-direccion-rrhh/" TargetMode="External"/><Relationship Id="rId138" Type="http://schemas.openxmlformats.org/officeDocument/2006/relationships/hyperlink" Target="https://www.webster.edu/catalog/current/graduate-catalog/degrees/criminal-justice-ms.html" TargetMode="External"/><Relationship Id="rId345" Type="http://schemas.openxmlformats.org/officeDocument/2006/relationships/hyperlink" Target="https://estudios.uoc.edu/es/masters-posgrados-especializaciones/diploma-posgrado/derecho-ciencias-politicas/compliance/presentacion" TargetMode="External"/><Relationship Id="rId552" Type="http://schemas.openxmlformats.org/officeDocument/2006/relationships/hyperlink" Target="https://www.ue-germany.com/uploads/sites/9/2025/01/DCC_MA_EN_Digital.pdf" TargetMode="External"/><Relationship Id="rId997" Type="http://schemas.openxmlformats.org/officeDocument/2006/relationships/hyperlink" Target="https://www.nebrija.com/carreras-universitarias/carreras.php" TargetMode="External"/><Relationship Id="rId1182" Type="http://schemas.openxmlformats.org/officeDocument/2006/relationships/hyperlink" Target="https://www.ibat.ie/courses/degree-business-full-time-undergraduate-ireland.html" TargetMode="External"/><Relationship Id="rId205" Type="http://schemas.openxmlformats.org/officeDocument/2006/relationships/hyperlink" Target="https://www.berlinsbi.com/international-student-guide/living-in-hamburg-germany/the-campus-in-hamburg-germany" TargetMode="External"/><Relationship Id="rId412" Type="http://schemas.openxmlformats.org/officeDocument/2006/relationships/hyperlink" Target="https://www.eude.es/master/master-en-administracion-y-direccion-de-empresas-mba/" TargetMode="External"/><Relationship Id="rId857" Type="http://schemas.openxmlformats.org/officeDocument/2006/relationships/hyperlink" Target="https://apply.unipd.it/courses/course/219-computational-finance" TargetMode="External"/><Relationship Id="rId1042" Type="http://schemas.openxmlformats.org/officeDocument/2006/relationships/hyperlink" Target="https://www.webster.edu/catalog/current/undergraduate-catalog/majors/management-ba.html" TargetMode="External"/><Relationship Id="rId1487" Type="http://schemas.openxmlformats.org/officeDocument/2006/relationships/hyperlink" Target="https://www.ucam.edu/estudios/grados/fundamentos-arquitectura-presencial" TargetMode="External"/><Relationship Id="rId717" Type="http://schemas.openxmlformats.org/officeDocument/2006/relationships/hyperlink" Target="https://www.nebrija.com/carreras-universitarias/carreras.php" TargetMode="External"/><Relationship Id="rId924" Type="http://schemas.openxmlformats.org/officeDocument/2006/relationships/hyperlink" Target="http://www.ponsescueladenegocios.com/" TargetMode="External"/><Relationship Id="rId1347" Type="http://schemas.openxmlformats.org/officeDocument/2006/relationships/hyperlink" Target="https://www.ieb.es/executive-education/programas-especializacion/inversiones-alternativas/" TargetMode="External"/><Relationship Id="rId53" Type="http://schemas.openxmlformats.org/officeDocument/2006/relationships/hyperlink" Target="https://arden.ac.uk/berlin/our-courses" TargetMode="External"/><Relationship Id="rId1207" Type="http://schemas.openxmlformats.org/officeDocument/2006/relationships/hyperlink" Target="https://samp.itesm.mx/Programas/VistaPrograma?clave=MTE13V&amp;modoVista=Default&amp;idioma=ES&amp;cols=0" TargetMode="External"/><Relationship Id="rId1414" Type="http://schemas.openxmlformats.org/officeDocument/2006/relationships/hyperlink" Target="https://online.avila.edu/degrees/business/mba/accounting/" TargetMode="External"/><Relationship Id="rId367" Type="http://schemas.openxmlformats.org/officeDocument/2006/relationships/hyperlink" Target="https://www.naba.it/" TargetMode="External"/><Relationship Id="rId574" Type="http://schemas.openxmlformats.org/officeDocument/2006/relationships/hyperlink" Target="https://www.ue-germany.com/uploads/sites/9/2023/11/log-mgnt-msc_digital.pdf" TargetMode="External"/><Relationship Id="rId227" Type="http://schemas.openxmlformats.org/officeDocument/2006/relationships/hyperlink" Target="https://www.nexteducacion.com/masters/master-en-marketing-e-inteligencia-turistica/" TargetMode="External"/><Relationship Id="rId781" Type="http://schemas.openxmlformats.org/officeDocument/2006/relationships/hyperlink" Target="https://www.ucam.edu/online/postgrados/dircom-a-distancia" TargetMode="External"/><Relationship Id="rId879" Type="http://schemas.openxmlformats.org/officeDocument/2006/relationships/hyperlink" Target="https://apply.unipd.it/courses/course/20-italian-food-and-wine" TargetMode="External"/><Relationship Id="rId434" Type="http://schemas.openxmlformats.org/officeDocument/2006/relationships/hyperlink" Target="https://www.eude.es/master/master-en-transformacion-digital/" TargetMode="External"/><Relationship Id="rId641" Type="http://schemas.openxmlformats.org/officeDocument/2006/relationships/hyperlink" Target="https://www.westfield.edu/alianza-fundacion-beca/" TargetMode="External"/><Relationship Id="rId739" Type="http://schemas.openxmlformats.org/officeDocument/2006/relationships/hyperlink" Target="https://www.macromedia-fachhochschule.de/en/lp/you-change/?gad=1&amp;gclid=CjwKCAjwtuOlBhBREiwA7agf1jWMYgNJsC4TxuSZAumCYngh7zS0IR11sPGKSyDfqSp0cPHYC3qumhoClBAQAvD_BwE" TargetMode="External"/><Relationship Id="rId1064" Type="http://schemas.openxmlformats.org/officeDocument/2006/relationships/hyperlink" Target="https://www.webster.edu/catalog/current/undergraduate-catalog/majors/musical-theatre-bfa.html" TargetMode="External"/><Relationship Id="rId1271" Type="http://schemas.openxmlformats.org/officeDocument/2006/relationships/hyperlink" Target="https://www.cerem.es/academic-offer/master-en-alta-direccion-internacional/" TargetMode="External"/><Relationship Id="rId1369" Type="http://schemas.openxmlformats.org/officeDocument/2006/relationships/hyperlink" Target="https://www.ieb.es/executive-education/cursos/prevencion-en-blanqueo-de-capitales/" TargetMode="External"/><Relationship Id="rId501" Type="http://schemas.openxmlformats.org/officeDocument/2006/relationships/hyperlink" Target="https://www.isdi.education/es/programas/mib" TargetMode="External"/><Relationship Id="rId946" Type="http://schemas.openxmlformats.org/officeDocument/2006/relationships/hyperlink" Target="https://www.law.ac.uk/study/postgraduate/computer-science/msc-computer-science-conversion/?" TargetMode="External"/><Relationship Id="rId1131" Type="http://schemas.openxmlformats.org/officeDocument/2006/relationships/hyperlink" Target="https://www.nebrija.com/carreras-universitarias/carreras.php" TargetMode="External"/><Relationship Id="rId1229" Type="http://schemas.openxmlformats.org/officeDocument/2006/relationships/hyperlink" Target="https://www.law.ac.uk/study/postgraduate/law/llm-mediation-and-alternative-dispute-resolution/" TargetMode="External"/><Relationship Id="rId75" Type="http://schemas.openxmlformats.org/officeDocument/2006/relationships/hyperlink" Target="https://isde.es/curso/master-en-asesoria-fiscal-internacional/" TargetMode="External"/><Relationship Id="rId806" Type="http://schemas.openxmlformats.org/officeDocument/2006/relationships/hyperlink" Target="https://www.ucam.edu/spanish-sports-university/postgrados/master-nutricion-actividad-fisica-deporte" TargetMode="External"/><Relationship Id="rId1436" Type="http://schemas.openxmlformats.org/officeDocument/2006/relationships/hyperlink" Target="https://www.maynoothuniversity.ie/study-maynooth/undergraduate-studies/courses/bbs-business-and-management-bma" TargetMode="External"/><Relationship Id="rId1503" Type="http://schemas.openxmlformats.org/officeDocument/2006/relationships/hyperlink" Target="https://www.ucam.edu/estudios/grados/podologia-presencial" TargetMode="External"/><Relationship Id="rId291" Type="http://schemas.openxmlformats.org/officeDocument/2006/relationships/hyperlink" Target="https://www.roehampton.ac.uk/postgraduate-courses/inclusive-education/" TargetMode="External"/><Relationship Id="rId151" Type="http://schemas.openxmlformats.org/officeDocument/2006/relationships/hyperlink" Target="https://www.webster.edu/catalog/current/graduate-catalog/degrees/cybersecurity-emphasis-data-analytics-ms.html" TargetMode="External"/><Relationship Id="rId389" Type="http://schemas.openxmlformats.org/officeDocument/2006/relationships/hyperlink" Target="https://neoma-bs.com/programmes/msc-marketing/?programme" TargetMode="External"/><Relationship Id="rId596" Type="http://schemas.openxmlformats.org/officeDocument/2006/relationships/hyperlink" Target="https://www.ue-germany.com/uploads/sites/9/2025/01/IHub_AD_EN_2024_DT.pdf" TargetMode="External"/><Relationship Id="rId249" Type="http://schemas.openxmlformats.org/officeDocument/2006/relationships/hyperlink" Target="https://www.mioti.es/es/e-business" TargetMode="External"/><Relationship Id="rId456" Type="http://schemas.openxmlformats.org/officeDocument/2006/relationships/hyperlink" Target="https://www.naba.it/" TargetMode="External"/><Relationship Id="rId663" Type="http://schemas.openxmlformats.org/officeDocument/2006/relationships/hyperlink" Target="https://www.dtu.dk/english/education/graduate/msc-programmes/environmental-engineering" TargetMode="External"/><Relationship Id="rId870" Type="http://schemas.openxmlformats.org/officeDocument/2006/relationships/hyperlink" Target="https://apply.unipd.it/courses/course/206-environmental-sustainability-and-education" TargetMode="External"/><Relationship Id="rId1086" Type="http://schemas.openxmlformats.org/officeDocument/2006/relationships/hyperlink" Target="https://www.webster.edu/catalog/current/undergraduate-catalog/majors/directing-ba.html" TargetMode="External"/><Relationship Id="rId1293" Type="http://schemas.openxmlformats.org/officeDocument/2006/relationships/hyperlink" Target="https://masters.cerem.es/master-en-direccion-comercial-y-marketing" TargetMode="External"/><Relationship Id="rId109"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16" Type="http://schemas.openxmlformats.org/officeDocument/2006/relationships/hyperlink" Target="https://www.roehampton.ac.uk/postgraduate-courses/clinical-nutrition/" TargetMode="External"/><Relationship Id="rId523" Type="http://schemas.openxmlformats.org/officeDocument/2006/relationships/hyperlink" Target="https://www.ue-germany.com/uploads/sites/9/2024/07/DMM-BSc-_EN-_DACH-_2024-06-13-_Digital.pdf" TargetMode="External"/><Relationship Id="rId968" Type="http://schemas.openxmlformats.org/officeDocument/2006/relationships/hyperlink" Target="https://www.law.ac.uk/study/postgraduate/law/llm-corporate-social-responsibility-and-sustainability/?" TargetMode="External"/><Relationship Id="rId1153" Type="http://schemas.openxmlformats.org/officeDocument/2006/relationships/hyperlink" Target="https://isde.es/curso/master-en-derecho-de-familia-e-infancia/" TargetMode="External"/><Relationship Id="rId97" Type="http://schemas.openxmlformats.org/officeDocument/2006/relationships/hyperlink" Target="http://www.escueladenegociosydireccion.com/docs/ENyD_UEMC_ADVPT.pdf" TargetMode="External"/><Relationship Id="rId730" Type="http://schemas.openxmlformats.org/officeDocument/2006/relationships/hyperlink" Target="https://www.macromedia-fachhochschule.de/en/lp/you-change/?gad=1&amp;gclid=CjwKCAjwtuOlBhBREiwA7agf1jWMYgNJsC4TxuSZAumCYngh7zS0IR11sPGKSyDfqSp0cPHYC3qumhoClBAQAvD_BwE" TargetMode="External"/><Relationship Id="rId828" Type="http://schemas.openxmlformats.org/officeDocument/2006/relationships/hyperlink" Target="https://unfc.com/programs/master-of-arts-in-digital-media-and-global-communications/" TargetMode="External"/><Relationship Id="rId1013" Type="http://schemas.openxmlformats.org/officeDocument/2006/relationships/hyperlink" Target="https://www.enae.es/master/master-universitario-direccion-de-agronegocios?_adin=11551547647" TargetMode="External"/><Relationship Id="rId1360" Type="http://schemas.openxmlformats.org/officeDocument/2006/relationships/hyperlink" Target="https://www.ieb.es/executive-education/cursos/tecnico-en-mercados-financieros/" TargetMode="External"/><Relationship Id="rId1458" Type="http://schemas.openxmlformats.org/officeDocument/2006/relationships/hyperlink" Target="https://www.ucam.edu/online/postgrados/master-atencion-a-la-diversidad-para-una-sociedad-inclusiva" TargetMode="External"/><Relationship Id="rId1220" Type="http://schemas.openxmlformats.org/officeDocument/2006/relationships/hyperlink" Target="https://www.law.ac.uk/study/postgraduate/law/llm-corporate-governance/?" TargetMode="External"/><Relationship Id="rId1318" Type="http://schemas.openxmlformats.org/officeDocument/2006/relationships/hyperlink" Target="https://www.maynoothuniversity.ie/study-maynooth/postgraduate-studies/courses/ma-irish-history" TargetMode="External"/><Relationship Id="rId24" Type="http://schemas.openxmlformats.org/officeDocument/2006/relationships/hyperlink" Target="https://www.gisma.com/programmes/undergraduate" TargetMode="External"/><Relationship Id="rId173" Type="http://schemas.openxmlformats.org/officeDocument/2006/relationships/hyperlink" Target="https://www.berlinsbi.com/courses" TargetMode="External"/><Relationship Id="rId380" Type="http://schemas.openxmlformats.org/officeDocument/2006/relationships/hyperlink" Target="https://www.naba.it/" TargetMode="External"/><Relationship Id="rId240" Type="http://schemas.openxmlformats.org/officeDocument/2006/relationships/hyperlink" Target="https://www.nexteducacion.com/masters/master-en-direccion-financiera/" TargetMode="External"/><Relationship Id="rId478" Type="http://schemas.openxmlformats.org/officeDocument/2006/relationships/hyperlink" Target="https://mondragonmexico.edu.mx/ejecutivas/organizacion-industrial/" TargetMode="External"/><Relationship Id="rId685" Type="http://schemas.openxmlformats.org/officeDocument/2006/relationships/hyperlink" Target="https://www.nebrija.com/programas-postgrado/master/derecho-internacional/" TargetMode="External"/><Relationship Id="rId892" Type="http://schemas.openxmlformats.org/officeDocument/2006/relationships/hyperlink" Target="https://apply.unipd.it/courses/course/15-physics" TargetMode="External"/><Relationship Id="rId100" Type="http://schemas.openxmlformats.org/officeDocument/2006/relationships/hyperlink" Target="http://www.escueladenegociosydireccion.com/docs/ENyD_UEMC_PLANTILLAS.pdf" TargetMode="External"/><Relationship Id="rId338" Type="http://schemas.openxmlformats.org/officeDocument/2006/relationships/hyperlink" Target="https://estudios.uoc.edu/es/masters-posgrados-especializaciones/diploma-posgrado/artes-humanidades/herramientas-tecnologicas-traduccion/presentacion" TargetMode="External"/><Relationship Id="rId545" Type="http://schemas.openxmlformats.org/officeDocument/2006/relationships/hyperlink" Target="https://www.ue-germany.com/uploads/sites/9/2025/01/IHub_AD_EN_2024_VED.pdf" TargetMode="External"/><Relationship Id="rId752" Type="http://schemas.openxmlformats.org/officeDocument/2006/relationships/hyperlink" Target="https://www.macromedia-fachhochschule.de/en/lp/you-change/?gad=1&amp;gclid=CjwKCAjwtuOlBhBREiwA7agf1jWMYgNJsC4TxuSZAumCYngh7zS0IR11sPGKSyDfqSp0cPHYC3qumhoClBAQAvD_BwE" TargetMode="External"/><Relationship Id="rId1175" Type="http://schemas.openxmlformats.org/officeDocument/2006/relationships/hyperlink" Target="https://isde.es/curso/master-esports-business-isde/" TargetMode="External"/><Relationship Id="rId1382" Type="http://schemas.openxmlformats.org/officeDocument/2006/relationships/hyperlink" Target="https://www.avila.edu/academics/college-of-professional-schools/school-of-business/undergraduate-majors-school-of-business/healthcare-administration-bs-in-business-administration-undergraduate-majors-school-of-business/" TargetMode="External"/><Relationship Id="rId405" Type="http://schemas.openxmlformats.org/officeDocument/2006/relationships/hyperlink" Target="https://www.spainbs.com/master-online-emprendimiento" TargetMode="External"/><Relationship Id="rId612" Type="http://schemas.openxmlformats.org/officeDocument/2006/relationships/hyperlink" Target="https://vizja.pl/en/oferta/?kierunek%5B%5D=psychology" TargetMode="External"/><Relationship Id="rId1035" Type="http://schemas.openxmlformats.org/officeDocument/2006/relationships/hyperlink" Target="https://www.enae.es/master/master-internacional-en-marketing-digital?_adin=11551547647" TargetMode="External"/><Relationship Id="rId1242" Type="http://schemas.openxmlformats.org/officeDocument/2006/relationships/hyperlink" Target="https://masters.cerem.es/mba-online" TargetMode="External"/><Relationship Id="rId917" Type="http://schemas.openxmlformats.org/officeDocument/2006/relationships/hyperlink" Target="https://gbs.ac.ae/" TargetMode="External"/><Relationship Id="rId1102" Type="http://schemas.openxmlformats.org/officeDocument/2006/relationships/hyperlink" Target="https://www.webster.edu/catalog/current/undergraduate-catalog/majors/biological-sciences-bs.html" TargetMode="External"/><Relationship Id="rId46" Type="http://schemas.openxmlformats.org/officeDocument/2006/relationships/hyperlink" Target="https://www.gisma.com/programmes/postgraduate" TargetMode="External"/><Relationship Id="rId1407" Type="http://schemas.openxmlformats.org/officeDocument/2006/relationships/hyperlink" Target="https://online.avila.edu/degrees/undergraduate/bachelor-criminology-justice-studies/" TargetMode="External"/><Relationship Id="rId195" Type="http://schemas.openxmlformats.org/officeDocument/2006/relationships/hyperlink" Target="https://www.berlinsbi.com/courses" TargetMode="External"/><Relationship Id="rId262" Type="http://schemas.openxmlformats.org/officeDocument/2006/relationships/hyperlink" Target="https://london.northumbria.ac.uk/course/msc-business-with-hospitality-and-tourism-management/" TargetMode="External"/><Relationship Id="rId567" Type="http://schemas.openxmlformats.org/officeDocument/2006/relationships/hyperlink" Target="https://www.ue-germany.com/uploads/sites/9/2023/11/isem-ma_en_digital.pdf" TargetMode="External"/><Relationship Id="rId1197" Type="http://schemas.openxmlformats.org/officeDocument/2006/relationships/hyperlink" Target="https://bit.ly/3MSptI6" TargetMode="External"/><Relationship Id="rId122" Type="http://schemas.openxmlformats.org/officeDocument/2006/relationships/hyperlink" Target="http://www.escueladenegociosydireccion.com/docs/PROJECT-MANAGEMENT-CornellCertificateProgram.pdf" TargetMode="External"/><Relationship Id="rId774" Type="http://schemas.openxmlformats.org/officeDocument/2006/relationships/hyperlink" Target="https://www.ucam.edu/online/postgrados/master-ciencias-matrimonio-y-familia" TargetMode="External"/><Relationship Id="rId981" Type="http://schemas.openxmlformats.org/officeDocument/2006/relationships/hyperlink" Target="https://www.law.ac.uk/study/postgraduate/law/llm-insolvency-law/?" TargetMode="External"/><Relationship Id="rId1057" Type="http://schemas.openxmlformats.org/officeDocument/2006/relationships/hyperlink" Target="https://www.webster.edu/catalog/current/undergraduate-catalog/majors/acting-bfa.html" TargetMode="External"/><Relationship Id="rId427" Type="http://schemas.openxmlformats.org/officeDocument/2006/relationships/hyperlink" Target="https://www.eude.es/master/master-en-digital-marketing-manager/" TargetMode="External"/><Relationship Id="rId634" Type="http://schemas.openxmlformats.org/officeDocument/2006/relationships/hyperlink" Target="https://schiller.edu/program/mba-international-business" TargetMode="External"/><Relationship Id="rId841" Type="http://schemas.openxmlformats.org/officeDocument/2006/relationships/hyperlink" Target="https://apply.unipd.it/courses/course/207-biology-human-and-environmental-health?search=2538950" TargetMode="External"/><Relationship Id="rId1264" Type="http://schemas.openxmlformats.org/officeDocument/2006/relationships/hyperlink" Target="https://www.cerem.es/academic-offer/mba-con-especializacion-en-project-management/" TargetMode="External"/><Relationship Id="rId1471" Type="http://schemas.openxmlformats.org/officeDocument/2006/relationships/hyperlink" Target="https://www.ucam.edu/cartagena/grados/cafd-presencial" TargetMode="External"/><Relationship Id="rId701" Type="http://schemas.openxmlformats.org/officeDocument/2006/relationships/hyperlink" Target="https://www.nebrija.com/carreras-universitarias/carreras.php" TargetMode="External"/><Relationship Id="rId939" Type="http://schemas.openxmlformats.org/officeDocument/2006/relationships/hyperlink" Target="https://www.law.ac.uk/study/undergraduate/criminology/ba-hons-criminology-and-policing/?" TargetMode="External"/><Relationship Id="rId1124" Type="http://schemas.openxmlformats.org/officeDocument/2006/relationships/hyperlink" Target="https://www.nebrija.com/carreras-universitarias/carreras.php" TargetMode="External"/><Relationship Id="rId1331" Type="http://schemas.openxmlformats.org/officeDocument/2006/relationships/hyperlink" Target="https://www.ieb.es/estudios-ieb/masteres/master-en-auditoria-y-riesgos-financieros/" TargetMode="External"/><Relationship Id="rId68" Type="http://schemas.openxmlformats.org/officeDocument/2006/relationships/hyperlink" Target="https://arden.ac.uk/berlin/our-courses" TargetMode="External"/><Relationship Id="rId1429" Type="http://schemas.openxmlformats.org/officeDocument/2006/relationships/hyperlink" Target="https://catalog.avila.edu/preview_program.php?catoid=23&amp;poid=3236&amp;returnto=1026" TargetMode="External"/><Relationship Id="rId284" Type="http://schemas.openxmlformats.org/officeDocument/2006/relationships/hyperlink" Target="https://www.roehampton.ac.uk/postgraduate-courses/global-marketing/" TargetMode="External"/><Relationship Id="rId491" Type="http://schemas.openxmlformats.org/officeDocument/2006/relationships/hyperlink" Target="https://mondragonmexico.edu.mx/maestrias/finanzas/" TargetMode="External"/><Relationship Id="rId144" Type="http://schemas.openxmlformats.org/officeDocument/2006/relationships/hyperlink" Target="https://www.webster.edu/catalog/current/graduate-catalog/degrees/management-and-leadership-ma.html" TargetMode="External"/><Relationship Id="rId589" Type="http://schemas.openxmlformats.org/officeDocument/2006/relationships/hyperlink" Target="https://www.ue-germany.com/uploads/sites/9/2023/11/software-engineering_msc_innovation-hub-programme-flyer.pdf" TargetMode="External"/><Relationship Id="rId796" Type="http://schemas.openxmlformats.org/officeDocument/2006/relationships/hyperlink" Target="https://www.ucam.edu/estudios/postgrados/master-gestion-planificacion-servicios-sanitarios" TargetMode="External"/><Relationship Id="rId351" Type="http://schemas.openxmlformats.org/officeDocument/2006/relationships/hyperlink" Target="https://estudios.uoc.edu/es/masters-posgrados-especializaciones/diploma-posgrado/informatica-multimedia-telecomunicacion/it-management-project/presentacion" TargetMode="External"/><Relationship Id="rId449" Type="http://schemas.openxmlformats.org/officeDocument/2006/relationships/hyperlink" Target="https://mit-lab.com/producto/postgrado-en-hplc/" TargetMode="External"/><Relationship Id="rId656" Type="http://schemas.openxmlformats.org/officeDocument/2006/relationships/hyperlink" Target="https://www.dtu.dk/english/education/graduate/msc-programmes/civil-engineering" TargetMode="External"/><Relationship Id="rId863" Type="http://schemas.openxmlformats.org/officeDocument/2006/relationships/hyperlink" Target="https://apply.unipd.it/courses/course/177-developmental-and-educational-psychology" TargetMode="External"/><Relationship Id="rId1079" Type="http://schemas.openxmlformats.org/officeDocument/2006/relationships/hyperlink" Target="https://www.webster.edu/catalog/current/undergraduate-catalog/majors/international-relations-ba.html" TargetMode="External"/><Relationship Id="rId1286" Type="http://schemas.openxmlformats.org/officeDocument/2006/relationships/hyperlink" Target="https://masters.cerem.es/master-en-direccion-de-logistica-y-supply-chain-management" TargetMode="External"/><Relationship Id="rId1493" Type="http://schemas.openxmlformats.org/officeDocument/2006/relationships/hyperlink" Target="https://www.ucam.edu/estudios/grados/ingenieria-tecnologias-telecomunicacion-presencial" TargetMode="External"/><Relationship Id="rId211" Type="http://schemas.openxmlformats.org/officeDocument/2006/relationships/hyperlink" Target="https://www.berlinsbi.com/international-student-guide/living-in-hamburg-germany/the-campus-in-hamburg-germany" TargetMode="External"/><Relationship Id="rId309" Type="http://schemas.openxmlformats.org/officeDocument/2006/relationships/hyperlink" Target="https://www.roehampton.ac.uk/postgraduate-courses/art-psychotherapy/" TargetMode="External"/><Relationship Id="rId516" Type="http://schemas.openxmlformats.org/officeDocument/2006/relationships/hyperlink" Target="https://www.ue-germany.com/uploads/sites/9/2025/01/GC_BA_EN_Digital.pdf" TargetMode="External"/><Relationship Id="rId1146" Type="http://schemas.openxmlformats.org/officeDocument/2006/relationships/hyperlink" Target="https://isde.es/curso/master-en-corporate-y-direccion-financiera/" TargetMode="External"/><Relationship Id="rId723" Type="http://schemas.openxmlformats.org/officeDocument/2006/relationships/hyperlink" Target="https://www.nebrija.com/carreras-universitarias/carreras.php" TargetMode="External"/><Relationship Id="rId930" Type="http://schemas.openxmlformats.org/officeDocument/2006/relationships/hyperlink" Target="https://www.law.ac.uk/study/undergraduate/business/bsc-hons-accounting-with-finance/?&amp;&amp;" TargetMode="External"/><Relationship Id="rId1006" Type="http://schemas.openxmlformats.org/officeDocument/2006/relationships/hyperlink" Target="https://www.nebrija.com/carreras-universitarias/carreras.php" TargetMode="External"/><Relationship Id="rId1353" Type="http://schemas.openxmlformats.org/officeDocument/2006/relationships/hyperlink" Target="https://www.ieb.es/executive-education/programas-especializacion/derecho-penal-economico/" TargetMode="External"/><Relationship Id="rId1213" Type="http://schemas.openxmlformats.org/officeDocument/2006/relationships/hyperlink" Target="https://digital.egade.tec.mx/hubfs/EGADE-Assets-Micrositios/Brochures-Posgrados/EGADE-atr-brochure-MMT_GRL_PP.pdf" TargetMode="External"/><Relationship Id="rId1420" Type="http://schemas.openxmlformats.org/officeDocument/2006/relationships/hyperlink" Target="https://www.avila.edu/program/cybersecurity-program-2/" TargetMode="External"/><Relationship Id="rId17" Type="http://schemas.openxmlformats.org/officeDocument/2006/relationships/hyperlink" Target="https://www.gisma.com/programmes/undergraduate" TargetMode="External"/><Relationship Id="rId166" Type="http://schemas.openxmlformats.org/officeDocument/2006/relationships/hyperlink" Target="https://www.webster.edu/catalog/current/graduate-catalog/degrees/master-of-business-administration-mba.html" TargetMode="External"/><Relationship Id="rId373" Type="http://schemas.openxmlformats.org/officeDocument/2006/relationships/hyperlink" Target="https://www.naba.it/" TargetMode="External"/><Relationship Id="rId580" Type="http://schemas.openxmlformats.org/officeDocument/2006/relationships/hyperlink" Target="https://www.ue-germany.com/uploads/sites/9/2024/07/UE-Pr.Flyer-EN_PSY_2024-07-18_digital.pdf" TargetMode="External"/><Relationship Id="rId1" Type="http://schemas.openxmlformats.org/officeDocument/2006/relationships/hyperlink" Target="https://master.audencia.com/en/master-in-management-msc-programmes/msc-specialisations-other/msc-cultural-arts-management/" TargetMode="External"/><Relationship Id="rId233" Type="http://schemas.openxmlformats.org/officeDocument/2006/relationships/hyperlink" Target="https://www.nexteducacion.com/masters/master-in-big-data-business-intelligence/" TargetMode="External"/><Relationship Id="rId440" Type="http://schemas.openxmlformats.org/officeDocument/2006/relationships/hyperlink" Target="https://mit-lab.com/Posgrado-en-microbiologia-alimentaria-teoria-online/" TargetMode="External"/><Relationship Id="rId678" Type="http://schemas.openxmlformats.org/officeDocument/2006/relationships/hyperlink" Target="https://www.dtu.dk/english/education/graduate/msc-programmes/wind-energy" TargetMode="External"/><Relationship Id="rId885" Type="http://schemas.openxmlformats.org/officeDocument/2006/relationships/hyperlink" Target="https://apply.unipd.it/courses/course/66-materials-science?search=2538965" TargetMode="External"/><Relationship Id="rId1070" Type="http://schemas.openxmlformats.org/officeDocument/2006/relationships/hyperlink" Target="https://www.webster.edu/catalog/current/undergraduate-catalog/majors/psychology-ba.html" TargetMode="External"/><Relationship Id="rId300" Type="http://schemas.openxmlformats.org/officeDocument/2006/relationships/hyperlink" Target="https://www.roehampton.ac.uk/postgraduate-courses/film-practices/" TargetMode="External"/><Relationship Id="rId538" Type="http://schemas.openxmlformats.org/officeDocument/2006/relationships/hyperlink" Target="https://www.ue-germany.com/uploads/sites/9/2025/01/NMD_MA_EN_Digital.pdf" TargetMode="External"/><Relationship Id="rId745" Type="http://schemas.openxmlformats.org/officeDocument/2006/relationships/hyperlink" Target="https://www.macromedia-fachhochschule.de/en/lp/you-change/?gad=1&amp;gclid=CjwKCAjwtuOlBhBREiwA7agf1jWMYgNJsC4TxuSZAumCYngh7zS0IR11sPGKSyDfqSp0cPHYC3qumhoClBAQAvD_BwE" TargetMode="External"/><Relationship Id="rId952" Type="http://schemas.openxmlformats.org/officeDocument/2006/relationships/hyperlink" Target="https://www.law.ac.uk/study/postgraduate/business/msc-corporate-financial-management/?" TargetMode="External"/><Relationship Id="rId1168" Type="http://schemas.openxmlformats.org/officeDocument/2006/relationships/hyperlink" Target="https://isde.es/curso/master-en-derecho-del-entretenimiento/" TargetMode="External"/><Relationship Id="rId1375" Type="http://schemas.openxmlformats.org/officeDocument/2006/relationships/hyperlink" Target="https://www.ieb.es/executive-education/cursos/gestion-de-empresas-internacionales-y-marketing-digital/" TargetMode="External"/><Relationship Id="rId81" Type="http://schemas.openxmlformats.org/officeDocument/2006/relationships/hyperlink" Target="http://www.ponsescueladenegocios.com/" TargetMode="External"/><Relationship Id="rId605" Type="http://schemas.openxmlformats.org/officeDocument/2006/relationships/hyperlink" Target="https://www.ue-germany.com/uploads/sites/9/2023/11/mba_sm_en_digital.pdf" TargetMode="External"/><Relationship Id="rId812" Type="http://schemas.openxmlformats.org/officeDocument/2006/relationships/hyperlink" Target="https://www.ucam.edu/estudios/postgrados/master-psicologia-general-sanitaria-presencial" TargetMode="External"/><Relationship Id="rId1028" Type="http://schemas.openxmlformats.org/officeDocument/2006/relationships/hyperlink" Target="https://www.enae.es/master/master-internacional-en-finanzas-y-fintech?_adin=11551547647" TargetMode="External"/><Relationship Id="rId1235" Type="http://schemas.openxmlformats.org/officeDocument/2006/relationships/hyperlink" Target="https://www.cerem.es/academic-offer/mba-online/" TargetMode="External"/><Relationship Id="rId1442" Type="http://schemas.openxmlformats.org/officeDocument/2006/relationships/hyperlink" Target="https://www.maynoothuniversity.ie/study-maynooth/undergraduate-studies/courses/ba-creative-writing-and-english" TargetMode="External"/><Relationship Id="rId1302" Type="http://schemas.openxmlformats.org/officeDocument/2006/relationships/hyperlink" Target="https://masters.cerem.es/master-en-direccion-de-recursos-humanos" TargetMode="External"/><Relationship Id="rId39" Type="http://schemas.openxmlformats.org/officeDocument/2006/relationships/hyperlink" Target="https://www.gisma.com/programmes/postgraduate" TargetMode="External"/><Relationship Id="rId188" Type="http://schemas.openxmlformats.org/officeDocument/2006/relationships/hyperlink" Target="https://www.berlinsbi.com/courses" TargetMode="External"/><Relationship Id="rId395" Type="http://schemas.openxmlformats.org/officeDocument/2006/relationships/hyperlink" Target="https://neoma-bs.com/programmes/msc-global-management/" TargetMode="External"/><Relationship Id="rId255" Type="http://schemas.openxmlformats.org/officeDocument/2006/relationships/hyperlink" Target="https://london.northumbria.ac.uk/course/ma-luxury-brand-management-with-advanced-practice/" TargetMode="External"/><Relationship Id="rId462" Type="http://schemas.openxmlformats.org/officeDocument/2006/relationships/hyperlink" Target="https://cld.bz/Wk5FS0r" TargetMode="External"/><Relationship Id="rId1092" Type="http://schemas.openxmlformats.org/officeDocument/2006/relationships/hyperlink" Target="https://www.webster.edu/catalog/current/undergraduate-catalog/majors/audio-in-media-arts-ba.html" TargetMode="External"/><Relationship Id="rId1397" Type="http://schemas.openxmlformats.org/officeDocument/2006/relationships/hyperlink" Target="https://www.avila.edu/program/computer-science-management-program-on-campus/" TargetMode="External"/><Relationship Id="rId115" Type="http://schemas.openxmlformats.org/officeDocument/2006/relationships/hyperlink" Target="https://info.escueladenegociosydireccion.com/masteres-oficiales-fundacion-beca/?utm_source=FundacionBecaENyD&amp;utm_medium=email&amp;utm_campaign=FundacionBeca&amp;utm_content=OfertaFormativaENyD" TargetMode="External"/><Relationship Id="rId322" Type="http://schemas.openxmlformats.org/officeDocument/2006/relationships/hyperlink" Target="https://www.roehampton.ac.uk/postgraduate-courses/dance-movement-psychotherapy/" TargetMode="External"/><Relationship Id="rId767" Type="http://schemas.openxmlformats.org/officeDocument/2006/relationships/hyperlink" Target="https://www.universidadeude.mx/wp-content/uploads/sites/27/2019/07/licenciatura-adm-empresas.pdf" TargetMode="External"/><Relationship Id="rId974" Type="http://schemas.openxmlformats.org/officeDocument/2006/relationships/hyperlink" Target="https://www.law.ac.uk/study/postgraduate/law/llm-corporate-social-responsibility-and-sustainability/?" TargetMode="External"/><Relationship Id="rId627" Type="http://schemas.openxmlformats.org/officeDocument/2006/relationships/hyperlink" Target="https://schiller.edu/program/bachelor-science-computer-science" TargetMode="External"/><Relationship Id="rId834" Type="http://schemas.openxmlformats.org/officeDocument/2006/relationships/hyperlink" Target="https://gbs.edu.mt/courses/masters-in-business-administration/" TargetMode="External"/><Relationship Id="rId1257" Type="http://schemas.openxmlformats.org/officeDocument/2006/relationships/hyperlink" Target="https://www.cerem.es/academic-offer/mba-con-especializacion-en-ia-y-big-data-en-los-negocios/" TargetMode="External"/><Relationship Id="rId1464" Type="http://schemas.openxmlformats.org/officeDocument/2006/relationships/hyperlink" Target="https://www.ucam.edu/estudios?f=M%C3%A1ster%20Oficial&amp;f=M%C3%A1ster%20de%20Formaci%C3%B3n%20Permanente" TargetMode="External"/><Relationship Id="rId901" Type="http://schemas.openxmlformats.org/officeDocument/2006/relationships/hyperlink" Target="https://www.ema.education/bachelor-management-applique" TargetMode="External"/><Relationship Id="rId1117" Type="http://schemas.openxmlformats.org/officeDocument/2006/relationships/hyperlink" Target="https://www.nebrija.com/carreras-universitarias/carreras.php" TargetMode="External"/><Relationship Id="rId1324" Type="http://schemas.openxmlformats.org/officeDocument/2006/relationships/hyperlink" Target="https://www.maynoothuniversity.ie/study-maynooth/postgraduate-studies/courses/ma-creative-music-technologies" TargetMode="External"/><Relationship Id="rId30" Type="http://schemas.openxmlformats.org/officeDocument/2006/relationships/hyperlink" Target="https://www.gisma.com/programmes/postgraduate" TargetMode="External"/><Relationship Id="rId277" Type="http://schemas.openxmlformats.org/officeDocument/2006/relationships/hyperlink" Target="https://london.northumbria.ac.uk/course/msc-global-logistics-operations-and-supply-chain-managment/" TargetMode="External"/><Relationship Id="rId484" Type="http://schemas.openxmlformats.org/officeDocument/2006/relationships/hyperlink" Target="https://mondragonmexico.edu.mx/ejecutivas/gees/" TargetMode="External"/><Relationship Id="rId137" Type="http://schemas.openxmlformats.org/officeDocument/2006/relationships/hyperlink" Target="https://www.webster.edu/catalog/current/graduate-catalog/degrees/environmental-management-ms.html" TargetMode="External"/><Relationship Id="rId344" Type="http://schemas.openxmlformats.org/officeDocument/2006/relationships/hyperlink" Target="https://estudios.uoc.edu/es/masters-posgrados-especializaciones/diploma-posgrado/derecho-ciencias-politicas/proteccion-datos/presentacion" TargetMode="External"/><Relationship Id="rId691" Type="http://schemas.openxmlformats.org/officeDocument/2006/relationships/hyperlink" Target="https://www.nebrija.com/programas-postgrado/master/liderazgo-direccion-rrhh/" TargetMode="External"/><Relationship Id="rId789" Type="http://schemas.openxmlformats.org/officeDocument/2006/relationships/hyperlink" Target="https://www.ucam.edu/estudios/postgrados/master-enfermeria-salud-escolar-semipresencial" TargetMode="External"/><Relationship Id="rId996" Type="http://schemas.openxmlformats.org/officeDocument/2006/relationships/hyperlink" Target="https://www.nebrija.com/carreras-universitarias/carreras.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F876D-073E-47B1-B7D9-715A5C4A257A}">
  <dimension ref="A1:X3296"/>
  <sheetViews>
    <sheetView tabSelected="1" workbookViewId="0">
      <selection activeCell="B3" sqref="B3"/>
    </sheetView>
  </sheetViews>
  <sheetFormatPr baseColWidth="10" defaultColWidth="14.42578125" defaultRowHeight="15"/>
  <cols>
    <col min="1" max="1" width="14.140625" customWidth="1"/>
    <col min="2" max="2" width="39.85546875" customWidth="1"/>
    <col min="3" max="3" width="98" customWidth="1"/>
    <col min="4" max="4" width="15.28515625" customWidth="1"/>
    <col min="5" max="5" width="13.85546875" customWidth="1"/>
    <col min="6" max="6" width="31" customWidth="1"/>
    <col min="7" max="7" width="28.42578125" customWidth="1"/>
    <col min="8" max="8" width="13.28515625" customWidth="1"/>
    <col min="9" max="9" width="12.42578125" customWidth="1"/>
    <col min="10" max="10" width="34.42578125" customWidth="1"/>
    <col min="11" max="11" width="13.42578125" customWidth="1"/>
    <col min="12" max="12" width="11.28515625" customWidth="1"/>
    <col min="13" max="13" width="14.7109375" customWidth="1"/>
    <col min="14" max="14" width="15.7109375" customWidth="1"/>
    <col min="15" max="15" width="16.85546875" customWidth="1"/>
    <col min="16" max="16" width="17.42578125" customWidth="1"/>
    <col min="17" max="17" width="12.140625" customWidth="1"/>
    <col min="18" max="18" width="23.7109375" customWidth="1"/>
    <col min="19" max="19" width="17" customWidth="1"/>
    <col min="20" max="20" width="26.7109375" customWidth="1"/>
    <col min="21" max="21" width="16.140625" customWidth="1"/>
    <col min="22" max="22" width="48" customWidth="1"/>
    <col min="23" max="24" width="21.7109375" customWidth="1"/>
  </cols>
  <sheetData>
    <row r="1" spans="1:24" ht="41.25" customHeight="1">
      <c r="A1" s="1" t="s">
        <v>0</v>
      </c>
      <c r="B1" s="2" t="s">
        <v>1</v>
      </c>
      <c r="C1" s="3" t="s">
        <v>2</v>
      </c>
      <c r="D1" s="2" t="s">
        <v>3</v>
      </c>
      <c r="E1" s="4" t="s">
        <v>4</v>
      </c>
      <c r="F1" s="4" t="s">
        <v>5</v>
      </c>
      <c r="G1" s="4" t="s">
        <v>6</v>
      </c>
      <c r="H1" s="4" t="s">
        <v>7</v>
      </c>
      <c r="I1" s="4" t="s">
        <v>8</v>
      </c>
      <c r="J1" s="5" t="s">
        <v>9</v>
      </c>
      <c r="K1" s="4" t="s">
        <v>10</v>
      </c>
      <c r="L1" s="4" t="s">
        <v>11</v>
      </c>
      <c r="M1" s="6" t="s">
        <v>12</v>
      </c>
      <c r="N1" s="7" t="s">
        <v>13</v>
      </c>
      <c r="O1" s="8" t="s">
        <v>14</v>
      </c>
      <c r="P1" s="9" t="s">
        <v>15</v>
      </c>
      <c r="Q1" s="10" t="s">
        <v>16</v>
      </c>
      <c r="R1" s="10" t="s">
        <v>17</v>
      </c>
      <c r="S1" s="11" t="s">
        <v>18</v>
      </c>
      <c r="T1" s="11" t="s">
        <v>19</v>
      </c>
      <c r="U1" s="11" t="s">
        <v>20</v>
      </c>
      <c r="V1" s="12" t="s">
        <v>21</v>
      </c>
      <c r="W1" s="13" t="s">
        <v>22</v>
      </c>
      <c r="X1" s="13"/>
    </row>
    <row r="2" spans="1:24">
      <c r="A2" s="14" t="s">
        <v>23</v>
      </c>
      <c r="B2" s="15" t="s">
        <v>24</v>
      </c>
      <c r="C2" s="16" t="s">
        <v>25</v>
      </c>
      <c r="D2" s="14" t="s">
        <v>26</v>
      </c>
      <c r="E2" s="14" t="s">
        <v>27</v>
      </c>
      <c r="F2" s="17" t="s">
        <v>28</v>
      </c>
      <c r="G2" s="17" t="s">
        <v>29</v>
      </c>
      <c r="H2" s="15" t="s">
        <v>30</v>
      </c>
      <c r="I2" s="15" t="s">
        <v>31</v>
      </c>
      <c r="J2" s="15" t="s">
        <v>32</v>
      </c>
      <c r="K2" s="18">
        <v>15800</v>
      </c>
      <c r="L2" s="19" t="s">
        <v>33</v>
      </c>
      <c r="M2" s="20">
        <v>0.1</v>
      </c>
      <c r="N2" s="21">
        <f t="shared" ref="N2:N65" si="0">K2*M2</f>
        <v>1580</v>
      </c>
      <c r="O2" s="22">
        <f>N2*[1]TC!C3</f>
        <v>36340</v>
      </c>
      <c r="P2" s="23">
        <v>10000</v>
      </c>
      <c r="Q2" s="24" t="s">
        <v>34</v>
      </c>
      <c r="R2" s="25">
        <f t="shared" ref="R2:R65" si="1">K2-N2</f>
        <v>14220</v>
      </c>
      <c r="S2" s="26">
        <f>R2*[1]TC!C3</f>
        <v>327060</v>
      </c>
      <c r="T2" s="27">
        <f>[1]TC!F5</f>
        <v>1500</v>
      </c>
      <c r="U2" s="26">
        <f>[1]TC!G5</f>
        <v>41355</v>
      </c>
      <c r="V2" s="15" t="s">
        <v>35</v>
      </c>
      <c r="W2" s="28" t="s">
        <v>36</v>
      </c>
      <c r="X2" s="29"/>
    </row>
    <row r="3" spans="1:24">
      <c r="A3" s="14" t="s">
        <v>23</v>
      </c>
      <c r="B3" s="15" t="s">
        <v>24</v>
      </c>
      <c r="C3" s="16" t="s">
        <v>37</v>
      </c>
      <c r="D3" s="14" t="s">
        <v>26</v>
      </c>
      <c r="E3" s="14" t="s">
        <v>27</v>
      </c>
      <c r="F3" s="17" t="s">
        <v>38</v>
      </c>
      <c r="G3" s="17" t="s">
        <v>29</v>
      </c>
      <c r="H3" s="15" t="s">
        <v>30</v>
      </c>
      <c r="I3" s="15" t="s">
        <v>31</v>
      </c>
      <c r="J3" s="15" t="s">
        <v>32</v>
      </c>
      <c r="K3" s="18">
        <v>15800</v>
      </c>
      <c r="L3" s="19" t="s">
        <v>33</v>
      </c>
      <c r="M3" s="20">
        <v>0.1</v>
      </c>
      <c r="N3" s="21">
        <f t="shared" si="0"/>
        <v>1580</v>
      </c>
      <c r="O3" s="22">
        <f>N3*[1]TC!C3</f>
        <v>36340</v>
      </c>
      <c r="P3" s="23">
        <v>10000</v>
      </c>
      <c r="Q3" s="24" t="s">
        <v>39</v>
      </c>
      <c r="R3" s="25">
        <f t="shared" si="1"/>
        <v>14220</v>
      </c>
      <c r="S3" s="26">
        <f>R3*[1]TC!C3</f>
        <v>327060</v>
      </c>
      <c r="T3" s="27">
        <f>[1]TC!F5</f>
        <v>1500</v>
      </c>
      <c r="U3" s="26">
        <f>[1]TC!G5</f>
        <v>41355</v>
      </c>
      <c r="V3" s="15" t="s">
        <v>40</v>
      </c>
      <c r="W3" s="28" t="s">
        <v>36</v>
      </c>
      <c r="X3" s="29"/>
    </row>
    <row r="4" spans="1:24">
      <c r="A4" s="14" t="s">
        <v>23</v>
      </c>
      <c r="B4" s="15" t="s">
        <v>24</v>
      </c>
      <c r="C4" s="16" t="s">
        <v>41</v>
      </c>
      <c r="D4" s="14" t="s">
        <v>26</v>
      </c>
      <c r="E4" s="14" t="s">
        <v>27</v>
      </c>
      <c r="F4" s="17" t="s">
        <v>29</v>
      </c>
      <c r="G4" s="14" t="s">
        <v>42</v>
      </c>
      <c r="H4" s="15" t="s">
        <v>30</v>
      </c>
      <c r="I4" s="15" t="s">
        <v>31</v>
      </c>
      <c r="J4" s="15" t="s">
        <v>32</v>
      </c>
      <c r="K4" s="18">
        <v>15800</v>
      </c>
      <c r="L4" s="19" t="s">
        <v>33</v>
      </c>
      <c r="M4" s="20">
        <v>0.1</v>
      </c>
      <c r="N4" s="21">
        <f t="shared" si="0"/>
        <v>1580</v>
      </c>
      <c r="O4" s="22">
        <f>N4*[1]TC!C3</f>
        <v>36340</v>
      </c>
      <c r="P4" s="23">
        <v>10000</v>
      </c>
      <c r="Q4" s="24" t="s">
        <v>34</v>
      </c>
      <c r="R4" s="25">
        <f t="shared" si="1"/>
        <v>14220</v>
      </c>
      <c r="S4" s="26">
        <f>R4*[1]TC!C3</f>
        <v>327060</v>
      </c>
      <c r="T4" s="27">
        <f>[1]TC!F5</f>
        <v>1500</v>
      </c>
      <c r="U4" s="26">
        <f>[1]TC!G5</f>
        <v>41355</v>
      </c>
      <c r="V4" s="15" t="s">
        <v>43</v>
      </c>
      <c r="W4" s="28" t="s">
        <v>36</v>
      </c>
      <c r="X4" s="29"/>
    </row>
    <row r="5" spans="1:24">
      <c r="A5" s="14" t="s">
        <v>23</v>
      </c>
      <c r="B5" s="15" t="s">
        <v>24</v>
      </c>
      <c r="C5" s="16" t="s">
        <v>44</v>
      </c>
      <c r="D5" s="14" t="s">
        <v>26</v>
      </c>
      <c r="E5" s="14" t="s">
        <v>27</v>
      </c>
      <c r="F5" s="14" t="s">
        <v>45</v>
      </c>
      <c r="G5" s="14" t="s">
        <v>46</v>
      </c>
      <c r="H5" s="15" t="s">
        <v>30</v>
      </c>
      <c r="I5" s="15" t="s">
        <v>31</v>
      </c>
      <c r="J5" s="15" t="s">
        <v>32</v>
      </c>
      <c r="K5" s="18">
        <v>15800</v>
      </c>
      <c r="L5" s="19" t="s">
        <v>33</v>
      </c>
      <c r="M5" s="20">
        <v>0.1</v>
      </c>
      <c r="N5" s="21">
        <f t="shared" si="0"/>
        <v>1580</v>
      </c>
      <c r="O5" s="22">
        <f>N5*[1]TC!C3</f>
        <v>36340</v>
      </c>
      <c r="P5" s="23">
        <v>10000</v>
      </c>
      <c r="Q5" s="24" t="s">
        <v>34</v>
      </c>
      <c r="R5" s="25">
        <f t="shared" si="1"/>
        <v>14220</v>
      </c>
      <c r="S5" s="26">
        <f>R5*[1]TC!C3</f>
        <v>327060</v>
      </c>
      <c r="T5" s="27">
        <f>[1]TC!F5</f>
        <v>1500</v>
      </c>
      <c r="U5" s="26">
        <f>[1]TC!G5</f>
        <v>41355</v>
      </c>
      <c r="V5" s="15" t="s">
        <v>47</v>
      </c>
      <c r="W5" s="28" t="s">
        <v>36</v>
      </c>
      <c r="X5" s="29"/>
    </row>
    <row r="6" spans="1:24">
      <c r="A6" s="14" t="s">
        <v>23</v>
      </c>
      <c r="B6" s="15" t="s">
        <v>24</v>
      </c>
      <c r="C6" s="16" t="s">
        <v>48</v>
      </c>
      <c r="D6" s="14" t="s">
        <v>49</v>
      </c>
      <c r="E6" s="14" t="s">
        <v>27</v>
      </c>
      <c r="F6" s="14" t="s">
        <v>50</v>
      </c>
      <c r="G6" s="14" t="s">
        <v>29</v>
      </c>
      <c r="H6" s="15" t="s">
        <v>51</v>
      </c>
      <c r="I6" s="15" t="s">
        <v>52</v>
      </c>
      <c r="J6" s="15" t="s">
        <v>53</v>
      </c>
      <c r="K6" s="18">
        <v>15000</v>
      </c>
      <c r="L6" s="19" t="s">
        <v>33</v>
      </c>
      <c r="M6" s="20">
        <v>0.1</v>
      </c>
      <c r="N6" s="21">
        <f t="shared" si="0"/>
        <v>1500</v>
      </c>
      <c r="O6" s="22">
        <f>N6*[1]TC!C3</f>
        <v>34500</v>
      </c>
      <c r="P6" s="23">
        <v>10000</v>
      </c>
      <c r="Q6" s="24" t="s">
        <v>34</v>
      </c>
      <c r="R6" s="25">
        <f t="shared" si="1"/>
        <v>13500</v>
      </c>
      <c r="S6" s="26">
        <f>R6*[1]TC!C3</f>
        <v>310500</v>
      </c>
      <c r="T6" s="27">
        <f>[1]TC!F5</f>
        <v>1500</v>
      </c>
      <c r="U6" s="26">
        <f>[1]TC!G5</f>
        <v>41355</v>
      </c>
      <c r="V6" s="15" t="s">
        <v>54</v>
      </c>
      <c r="W6" s="28" t="s">
        <v>36</v>
      </c>
      <c r="X6" s="29"/>
    </row>
    <row r="7" spans="1:24">
      <c r="A7" s="14" t="s">
        <v>23</v>
      </c>
      <c r="B7" s="15" t="s">
        <v>24</v>
      </c>
      <c r="C7" s="16" t="s">
        <v>55</v>
      </c>
      <c r="D7" s="14" t="s">
        <v>26</v>
      </c>
      <c r="E7" s="14" t="s">
        <v>27</v>
      </c>
      <c r="F7" s="14" t="s">
        <v>50</v>
      </c>
      <c r="G7" s="14" t="s">
        <v>56</v>
      </c>
      <c r="H7" s="15" t="s">
        <v>30</v>
      </c>
      <c r="I7" s="15" t="s">
        <v>31</v>
      </c>
      <c r="J7" s="15" t="s">
        <v>32</v>
      </c>
      <c r="K7" s="18">
        <v>15800</v>
      </c>
      <c r="L7" s="19" t="s">
        <v>33</v>
      </c>
      <c r="M7" s="20">
        <v>0.1</v>
      </c>
      <c r="N7" s="21">
        <f t="shared" si="0"/>
        <v>1580</v>
      </c>
      <c r="O7" s="22">
        <f>N7*[1]TC!C3</f>
        <v>36340</v>
      </c>
      <c r="P7" s="23">
        <v>10000</v>
      </c>
      <c r="Q7" s="24" t="s">
        <v>34</v>
      </c>
      <c r="R7" s="25">
        <f t="shared" si="1"/>
        <v>14220</v>
      </c>
      <c r="S7" s="26">
        <f>R7*[1]TC!C3</f>
        <v>327060</v>
      </c>
      <c r="T7" s="27">
        <f>[1]TC!F5</f>
        <v>1500</v>
      </c>
      <c r="U7" s="26">
        <f>[1]TC!G5</f>
        <v>41355</v>
      </c>
      <c r="V7" s="15" t="s">
        <v>57</v>
      </c>
      <c r="W7" s="28" t="s">
        <v>36</v>
      </c>
      <c r="X7" s="29"/>
    </row>
    <row r="8" spans="1:24">
      <c r="A8" s="14" t="s">
        <v>23</v>
      </c>
      <c r="B8" s="15" t="s">
        <v>24</v>
      </c>
      <c r="C8" s="16" t="s">
        <v>58</v>
      </c>
      <c r="D8" s="14" t="s">
        <v>26</v>
      </c>
      <c r="E8" s="14" t="s">
        <v>27</v>
      </c>
      <c r="F8" s="14" t="s">
        <v>56</v>
      </c>
      <c r="G8" s="14" t="s">
        <v>29</v>
      </c>
      <c r="H8" s="15" t="s">
        <v>30</v>
      </c>
      <c r="I8" s="15" t="s">
        <v>52</v>
      </c>
      <c r="J8" s="15" t="s">
        <v>59</v>
      </c>
      <c r="K8" s="18">
        <v>15800</v>
      </c>
      <c r="L8" s="19" t="s">
        <v>33</v>
      </c>
      <c r="M8" s="20">
        <v>0.1</v>
      </c>
      <c r="N8" s="21">
        <f t="shared" si="0"/>
        <v>1580</v>
      </c>
      <c r="O8" s="22">
        <f>N8*[1]TC!C3</f>
        <v>36340</v>
      </c>
      <c r="P8" s="23">
        <v>10000</v>
      </c>
      <c r="Q8" s="24" t="s">
        <v>34</v>
      </c>
      <c r="R8" s="25">
        <f t="shared" si="1"/>
        <v>14220</v>
      </c>
      <c r="S8" s="26">
        <f>R8*[1]TC!C3</f>
        <v>327060</v>
      </c>
      <c r="T8" s="27">
        <f>[1]TC!F5</f>
        <v>1500</v>
      </c>
      <c r="U8" s="26">
        <f>[1]TC!G5</f>
        <v>41355</v>
      </c>
      <c r="V8" s="15" t="s">
        <v>60</v>
      </c>
      <c r="W8" s="28" t="s">
        <v>36</v>
      </c>
      <c r="X8" s="29"/>
    </row>
    <row r="9" spans="1:24" ht="15.75" customHeight="1">
      <c r="A9" s="14" t="s">
        <v>23</v>
      </c>
      <c r="B9" s="15" t="s">
        <v>24</v>
      </c>
      <c r="C9" s="16" t="s">
        <v>61</v>
      </c>
      <c r="D9" s="14" t="s">
        <v>26</v>
      </c>
      <c r="E9" s="14" t="s">
        <v>27</v>
      </c>
      <c r="F9" s="14" t="s">
        <v>62</v>
      </c>
      <c r="G9" s="14" t="s">
        <v>63</v>
      </c>
      <c r="H9" s="15" t="s">
        <v>30</v>
      </c>
      <c r="I9" s="15" t="s">
        <v>31</v>
      </c>
      <c r="J9" s="15" t="s">
        <v>32</v>
      </c>
      <c r="K9" s="18">
        <v>15800</v>
      </c>
      <c r="L9" s="19" t="s">
        <v>33</v>
      </c>
      <c r="M9" s="20">
        <v>0.1</v>
      </c>
      <c r="N9" s="21">
        <f t="shared" si="0"/>
        <v>1580</v>
      </c>
      <c r="O9" s="22">
        <f>N9*[1]TC!C3</f>
        <v>36340</v>
      </c>
      <c r="P9" s="23">
        <v>10000</v>
      </c>
      <c r="Q9" s="24" t="s">
        <v>34</v>
      </c>
      <c r="R9" s="25">
        <f t="shared" si="1"/>
        <v>14220</v>
      </c>
      <c r="S9" s="26">
        <f>R9*[1]TC!C3</f>
        <v>327060</v>
      </c>
      <c r="T9" s="27">
        <f>[1]TC!F5</f>
        <v>1500</v>
      </c>
      <c r="U9" s="26">
        <f>[1]TC!G5</f>
        <v>41355</v>
      </c>
      <c r="V9" s="15" t="s">
        <v>64</v>
      </c>
      <c r="W9" s="28" t="s">
        <v>36</v>
      </c>
      <c r="X9" s="29"/>
    </row>
    <row r="10" spans="1:24" ht="15.75" customHeight="1">
      <c r="A10" s="14" t="s">
        <v>23</v>
      </c>
      <c r="B10" s="15" t="s">
        <v>24</v>
      </c>
      <c r="C10" s="16" t="s">
        <v>65</v>
      </c>
      <c r="D10" s="14" t="s">
        <v>26</v>
      </c>
      <c r="E10" s="14" t="s">
        <v>27</v>
      </c>
      <c r="F10" s="14" t="s">
        <v>66</v>
      </c>
      <c r="G10" s="14" t="s">
        <v>67</v>
      </c>
      <c r="H10" s="15" t="s">
        <v>30</v>
      </c>
      <c r="I10" s="15" t="s">
        <v>52</v>
      </c>
      <c r="J10" s="15" t="s">
        <v>32</v>
      </c>
      <c r="K10" s="18">
        <v>15800</v>
      </c>
      <c r="L10" s="19" t="s">
        <v>33</v>
      </c>
      <c r="M10" s="20">
        <v>0.1</v>
      </c>
      <c r="N10" s="21">
        <f t="shared" si="0"/>
        <v>1580</v>
      </c>
      <c r="O10" s="22">
        <f>N10*[1]TC!C3</f>
        <v>36340</v>
      </c>
      <c r="P10" s="23">
        <v>10000</v>
      </c>
      <c r="Q10" s="24" t="s">
        <v>34</v>
      </c>
      <c r="R10" s="25">
        <f t="shared" si="1"/>
        <v>14220</v>
      </c>
      <c r="S10" s="26">
        <f>R10*[1]TC!C3</f>
        <v>327060</v>
      </c>
      <c r="T10" s="27">
        <f>[1]TC!F5</f>
        <v>1500</v>
      </c>
      <c r="U10" s="26">
        <f>[1]TC!G5</f>
        <v>41355</v>
      </c>
      <c r="V10" s="15" t="s">
        <v>68</v>
      </c>
      <c r="W10" s="28" t="s">
        <v>36</v>
      </c>
      <c r="X10" s="29"/>
    </row>
    <row r="11" spans="1:24" ht="15.75" customHeight="1">
      <c r="A11" s="14" t="s">
        <v>23</v>
      </c>
      <c r="B11" s="15" t="s">
        <v>24</v>
      </c>
      <c r="C11" s="16" t="s">
        <v>69</v>
      </c>
      <c r="D11" s="14" t="s">
        <v>26</v>
      </c>
      <c r="E11" s="14" t="s">
        <v>27</v>
      </c>
      <c r="F11" s="14" t="s">
        <v>66</v>
      </c>
      <c r="G11" s="14" t="s">
        <v>67</v>
      </c>
      <c r="H11" s="15" t="s">
        <v>30</v>
      </c>
      <c r="I11" s="15" t="s">
        <v>31</v>
      </c>
      <c r="J11" s="15" t="s">
        <v>32</v>
      </c>
      <c r="K11" s="18">
        <v>15800</v>
      </c>
      <c r="L11" s="19" t="s">
        <v>33</v>
      </c>
      <c r="M11" s="20">
        <v>0.1</v>
      </c>
      <c r="N11" s="21">
        <f t="shared" si="0"/>
        <v>1580</v>
      </c>
      <c r="O11" s="22">
        <f>N11*[1]TC!C3</f>
        <v>36340</v>
      </c>
      <c r="P11" s="23">
        <v>10000</v>
      </c>
      <c r="Q11" s="24" t="s">
        <v>34</v>
      </c>
      <c r="R11" s="25">
        <f t="shared" si="1"/>
        <v>14220</v>
      </c>
      <c r="S11" s="26">
        <f>R11*[1]TC!C3</f>
        <v>327060</v>
      </c>
      <c r="T11" s="27">
        <f>[1]TC!F5</f>
        <v>1500</v>
      </c>
      <c r="U11" s="26">
        <f>[1]TC!G5</f>
        <v>41355</v>
      </c>
      <c r="V11" s="15" t="s">
        <v>70</v>
      </c>
      <c r="W11" s="28" t="s">
        <v>36</v>
      </c>
      <c r="X11" s="29"/>
    </row>
    <row r="12" spans="1:24" ht="15.75" customHeight="1">
      <c r="A12" s="14" t="s">
        <v>23</v>
      </c>
      <c r="B12" s="15" t="s">
        <v>24</v>
      </c>
      <c r="C12" s="16" t="s">
        <v>71</v>
      </c>
      <c r="D12" s="14" t="s">
        <v>26</v>
      </c>
      <c r="E12" s="14" t="s">
        <v>27</v>
      </c>
      <c r="F12" s="14" t="s">
        <v>72</v>
      </c>
      <c r="G12" s="14" t="s">
        <v>73</v>
      </c>
      <c r="H12" s="15" t="s">
        <v>30</v>
      </c>
      <c r="I12" s="15" t="s">
        <v>31</v>
      </c>
      <c r="J12" s="15" t="s">
        <v>32</v>
      </c>
      <c r="K12" s="18">
        <v>15800</v>
      </c>
      <c r="L12" s="19" t="s">
        <v>33</v>
      </c>
      <c r="M12" s="20">
        <v>0.1</v>
      </c>
      <c r="N12" s="21">
        <f t="shared" si="0"/>
        <v>1580</v>
      </c>
      <c r="O12" s="22">
        <f>N12*[1]TC!C3</f>
        <v>36340</v>
      </c>
      <c r="P12" s="23">
        <v>10000</v>
      </c>
      <c r="Q12" s="24" t="s">
        <v>34</v>
      </c>
      <c r="R12" s="25">
        <f t="shared" si="1"/>
        <v>14220</v>
      </c>
      <c r="S12" s="26">
        <f>R12*[1]TC!C3</f>
        <v>327060</v>
      </c>
      <c r="T12" s="27">
        <f>[1]TC!F5</f>
        <v>1500</v>
      </c>
      <c r="U12" s="26">
        <f>[1]TC!G5</f>
        <v>41355</v>
      </c>
      <c r="V12" s="15" t="s">
        <v>74</v>
      </c>
      <c r="W12" s="28" t="s">
        <v>36</v>
      </c>
      <c r="X12" s="29"/>
    </row>
    <row r="13" spans="1:24" ht="15.75" customHeight="1">
      <c r="A13" s="14" t="s">
        <v>23</v>
      </c>
      <c r="B13" s="14" t="s">
        <v>24</v>
      </c>
      <c r="C13" s="16" t="s">
        <v>75</v>
      </c>
      <c r="D13" s="14" t="s">
        <v>26</v>
      </c>
      <c r="E13" s="14" t="s">
        <v>27</v>
      </c>
      <c r="F13" s="14" t="s">
        <v>76</v>
      </c>
      <c r="G13" s="14" t="s">
        <v>77</v>
      </c>
      <c r="H13" s="15" t="s">
        <v>30</v>
      </c>
      <c r="I13" s="15" t="s">
        <v>31</v>
      </c>
      <c r="J13" s="15" t="s">
        <v>32</v>
      </c>
      <c r="K13" s="18">
        <v>15800</v>
      </c>
      <c r="L13" s="19" t="s">
        <v>33</v>
      </c>
      <c r="M13" s="20">
        <v>0.1</v>
      </c>
      <c r="N13" s="21">
        <f t="shared" si="0"/>
        <v>1580</v>
      </c>
      <c r="O13" s="22">
        <f>N13*[1]TC!C3</f>
        <v>36340</v>
      </c>
      <c r="P13" s="23">
        <v>10000</v>
      </c>
      <c r="Q13" s="24" t="s">
        <v>34</v>
      </c>
      <c r="R13" s="25">
        <f t="shared" si="1"/>
        <v>14220</v>
      </c>
      <c r="S13" s="26">
        <f>R13*[1]TC!C3</f>
        <v>327060</v>
      </c>
      <c r="T13" s="27">
        <f>[1]TC!F5</f>
        <v>1500</v>
      </c>
      <c r="U13" s="26">
        <f>[1]TC!G5</f>
        <v>41355</v>
      </c>
      <c r="V13" s="15" t="s">
        <v>78</v>
      </c>
      <c r="W13" s="28" t="s">
        <v>36</v>
      </c>
      <c r="X13" s="29"/>
    </row>
    <row r="14" spans="1:24" ht="15.75" customHeight="1">
      <c r="A14" s="14" t="s">
        <v>23</v>
      </c>
      <c r="B14" s="15" t="s">
        <v>24</v>
      </c>
      <c r="C14" s="16" t="s">
        <v>79</v>
      </c>
      <c r="D14" s="14" t="s">
        <v>26</v>
      </c>
      <c r="E14" s="14" t="s">
        <v>27</v>
      </c>
      <c r="F14" s="14" t="s">
        <v>80</v>
      </c>
      <c r="G14" s="14" t="s">
        <v>62</v>
      </c>
      <c r="H14" s="15" t="s">
        <v>30</v>
      </c>
      <c r="I14" s="15" t="s">
        <v>31</v>
      </c>
      <c r="J14" s="15" t="s">
        <v>32</v>
      </c>
      <c r="K14" s="18">
        <v>15800</v>
      </c>
      <c r="L14" s="19" t="s">
        <v>33</v>
      </c>
      <c r="M14" s="20">
        <v>0.1</v>
      </c>
      <c r="N14" s="21">
        <f t="shared" si="0"/>
        <v>1580</v>
      </c>
      <c r="O14" s="22">
        <f>N14*[1]TC!C3</f>
        <v>36340</v>
      </c>
      <c r="P14" s="23">
        <v>10000</v>
      </c>
      <c r="Q14" s="24" t="s">
        <v>34</v>
      </c>
      <c r="R14" s="25">
        <f t="shared" si="1"/>
        <v>14220</v>
      </c>
      <c r="S14" s="26">
        <f>R14*[1]TC!C3</f>
        <v>327060</v>
      </c>
      <c r="T14" s="27">
        <f>[1]TC!F5</f>
        <v>1500</v>
      </c>
      <c r="U14" s="26">
        <f>[1]TC!G5</f>
        <v>41355</v>
      </c>
      <c r="V14" s="15" t="s">
        <v>81</v>
      </c>
      <c r="W14" s="28" t="s">
        <v>36</v>
      </c>
      <c r="X14" s="29"/>
    </row>
    <row r="15" spans="1:24" ht="15.75" customHeight="1">
      <c r="A15" s="14" t="s">
        <v>23</v>
      </c>
      <c r="B15" s="14" t="s">
        <v>24</v>
      </c>
      <c r="C15" s="16" t="s">
        <v>82</v>
      </c>
      <c r="D15" s="14" t="s">
        <v>26</v>
      </c>
      <c r="E15" s="14" t="s">
        <v>27</v>
      </c>
      <c r="F15" s="14" t="s">
        <v>83</v>
      </c>
      <c r="G15" s="14" t="s">
        <v>28</v>
      </c>
      <c r="H15" s="15" t="s">
        <v>30</v>
      </c>
      <c r="I15" s="15" t="s">
        <v>52</v>
      </c>
      <c r="J15" s="15" t="s">
        <v>59</v>
      </c>
      <c r="K15" s="18">
        <v>15800</v>
      </c>
      <c r="L15" s="19" t="s">
        <v>33</v>
      </c>
      <c r="M15" s="20">
        <v>0.1</v>
      </c>
      <c r="N15" s="21">
        <f t="shared" si="0"/>
        <v>1580</v>
      </c>
      <c r="O15" s="22">
        <f>N15*[1]TC!C3</f>
        <v>36340</v>
      </c>
      <c r="P15" s="23">
        <v>10000</v>
      </c>
      <c r="Q15" s="24" t="s">
        <v>34</v>
      </c>
      <c r="R15" s="25">
        <f t="shared" si="1"/>
        <v>14220</v>
      </c>
      <c r="S15" s="26">
        <f>R15*[1]TC!C3</f>
        <v>327060</v>
      </c>
      <c r="T15" s="27">
        <f>[1]TC!F5</f>
        <v>1500</v>
      </c>
      <c r="U15" s="26">
        <f>[1]TC!G5</f>
        <v>41355</v>
      </c>
      <c r="V15" s="15" t="s">
        <v>84</v>
      </c>
      <c r="W15" s="28" t="s">
        <v>36</v>
      </c>
      <c r="X15" s="29"/>
    </row>
    <row r="16" spans="1:24" ht="15.75" customHeight="1">
      <c r="A16" s="14" t="s">
        <v>23</v>
      </c>
      <c r="B16" s="14" t="s">
        <v>24</v>
      </c>
      <c r="C16" s="16" t="s">
        <v>85</v>
      </c>
      <c r="D16" s="14" t="s">
        <v>26</v>
      </c>
      <c r="E16" s="14" t="s">
        <v>27</v>
      </c>
      <c r="F16" s="14" t="s">
        <v>86</v>
      </c>
      <c r="G16" s="14" t="s">
        <v>73</v>
      </c>
      <c r="H16" s="15" t="s">
        <v>30</v>
      </c>
      <c r="I16" s="15" t="s">
        <v>52</v>
      </c>
      <c r="J16" s="15" t="s">
        <v>32</v>
      </c>
      <c r="K16" s="18">
        <v>15800</v>
      </c>
      <c r="L16" s="19" t="s">
        <v>33</v>
      </c>
      <c r="M16" s="20">
        <v>0.1</v>
      </c>
      <c r="N16" s="21">
        <f t="shared" si="0"/>
        <v>1580</v>
      </c>
      <c r="O16" s="22">
        <f>N16*[1]TC!C3</f>
        <v>36340</v>
      </c>
      <c r="P16" s="23">
        <v>10000</v>
      </c>
      <c r="Q16" s="24" t="s">
        <v>34</v>
      </c>
      <c r="R16" s="25">
        <f t="shared" si="1"/>
        <v>14220</v>
      </c>
      <c r="S16" s="26">
        <f>R16*[1]TC!C3</f>
        <v>327060</v>
      </c>
      <c r="T16" s="27">
        <f>[1]TC!F5</f>
        <v>1500</v>
      </c>
      <c r="U16" s="26">
        <f>[1]TC!G5</f>
        <v>41355</v>
      </c>
      <c r="V16" s="15" t="s">
        <v>87</v>
      </c>
      <c r="W16" s="28" t="s">
        <v>36</v>
      </c>
      <c r="X16" s="29"/>
    </row>
    <row r="17" spans="1:24" ht="15.75" customHeight="1">
      <c r="A17" s="14" t="s">
        <v>23</v>
      </c>
      <c r="B17" s="15" t="s">
        <v>24</v>
      </c>
      <c r="C17" s="16" t="s">
        <v>88</v>
      </c>
      <c r="D17" s="14" t="s">
        <v>26</v>
      </c>
      <c r="E17" s="14" t="s">
        <v>27</v>
      </c>
      <c r="F17" s="14" t="s">
        <v>86</v>
      </c>
      <c r="G17" s="14" t="s">
        <v>73</v>
      </c>
      <c r="H17" s="15" t="s">
        <v>30</v>
      </c>
      <c r="I17" s="15" t="s">
        <v>89</v>
      </c>
      <c r="J17" s="15" t="s">
        <v>59</v>
      </c>
      <c r="K17" s="18">
        <v>15800</v>
      </c>
      <c r="L17" s="19" t="s">
        <v>33</v>
      </c>
      <c r="M17" s="20">
        <v>0.1</v>
      </c>
      <c r="N17" s="21">
        <f t="shared" si="0"/>
        <v>1580</v>
      </c>
      <c r="O17" s="22">
        <f>N17*[1]TC!C3</f>
        <v>36340</v>
      </c>
      <c r="P17" s="23">
        <v>10000</v>
      </c>
      <c r="Q17" s="24" t="s">
        <v>34</v>
      </c>
      <c r="R17" s="25">
        <f t="shared" si="1"/>
        <v>14220</v>
      </c>
      <c r="S17" s="26">
        <f>R17*[1]TC!C3</f>
        <v>327060</v>
      </c>
      <c r="T17" s="27">
        <f>[1]TC!F5</f>
        <v>1500</v>
      </c>
      <c r="U17" s="26">
        <f>[1]TC!G5</f>
        <v>41355</v>
      </c>
      <c r="V17" s="15" t="s">
        <v>90</v>
      </c>
      <c r="W17" s="28" t="s">
        <v>36</v>
      </c>
      <c r="X17" s="29"/>
    </row>
    <row r="18" spans="1:24" ht="15.75" customHeight="1">
      <c r="A18" s="14" t="s">
        <v>23</v>
      </c>
      <c r="B18" s="15" t="s">
        <v>24</v>
      </c>
      <c r="C18" s="16" t="s">
        <v>91</v>
      </c>
      <c r="D18" s="14" t="s">
        <v>26</v>
      </c>
      <c r="E18" s="14" t="s">
        <v>27</v>
      </c>
      <c r="F18" s="14" t="s">
        <v>73</v>
      </c>
      <c r="G18" s="14" t="s">
        <v>92</v>
      </c>
      <c r="H18" s="15" t="s">
        <v>30</v>
      </c>
      <c r="I18" s="15" t="s">
        <v>31</v>
      </c>
      <c r="J18" s="15" t="s">
        <v>32</v>
      </c>
      <c r="K18" s="18">
        <v>15800</v>
      </c>
      <c r="L18" s="19" t="s">
        <v>33</v>
      </c>
      <c r="M18" s="20">
        <v>0.1</v>
      </c>
      <c r="N18" s="21">
        <f t="shared" si="0"/>
        <v>1580</v>
      </c>
      <c r="O18" s="22">
        <f>N18*[1]TC!C3</f>
        <v>36340</v>
      </c>
      <c r="P18" s="23">
        <v>10000</v>
      </c>
      <c r="Q18" s="24" t="s">
        <v>34</v>
      </c>
      <c r="R18" s="25">
        <f t="shared" si="1"/>
        <v>14220</v>
      </c>
      <c r="S18" s="26">
        <f>R18*[1]TC!C3</f>
        <v>327060</v>
      </c>
      <c r="T18" s="27">
        <f>[1]TC!F5</f>
        <v>1500</v>
      </c>
      <c r="U18" s="26">
        <f>[1]TC!G5</f>
        <v>41355</v>
      </c>
      <c r="V18" s="15" t="s">
        <v>93</v>
      </c>
      <c r="W18" s="28" t="s">
        <v>36</v>
      </c>
      <c r="X18" s="29"/>
    </row>
    <row r="19" spans="1:24" ht="15.75" customHeight="1">
      <c r="A19" s="14" t="s">
        <v>23</v>
      </c>
      <c r="B19" s="15" t="s">
        <v>24</v>
      </c>
      <c r="C19" s="16" t="s">
        <v>94</v>
      </c>
      <c r="D19" s="14" t="s">
        <v>26</v>
      </c>
      <c r="E19" s="14" t="s">
        <v>27</v>
      </c>
      <c r="F19" s="14" t="s">
        <v>95</v>
      </c>
      <c r="G19" s="14" t="s">
        <v>96</v>
      </c>
      <c r="H19" s="15" t="s">
        <v>97</v>
      </c>
      <c r="I19" s="15" t="s">
        <v>31</v>
      </c>
      <c r="J19" s="15" t="s">
        <v>98</v>
      </c>
      <c r="K19" s="18">
        <v>15800</v>
      </c>
      <c r="L19" s="19" t="s">
        <v>33</v>
      </c>
      <c r="M19" s="20">
        <v>0.1</v>
      </c>
      <c r="N19" s="21">
        <f t="shared" si="0"/>
        <v>1580</v>
      </c>
      <c r="O19" s="22">
        <f>N19*[1]TC!C3</f>
        <v>36340</v>
      </c>
      <c r="P19" s="23">
        <v>10000</v>
      </c>
      <c r="Q19" s="24" t="s">
        <v>34</v>
      </c>
      <c r="R19" s="25">
        <f t="shared" si="1"/>
        <v>14220</v>
      </c>
      <c r="S19" s="26">
        <f>R19*[1]TC!C3</f>
        <v>327060</v>
      </c>
      <c r="T19" s="27">
        <f>[1]TC!F5</f>
        <v>1500</v>
      </c>
      <c r="U19" s="26">
        <f>[1]TC!G5</f>
        <v>41355</v>
      </c>
      <c r="V19" s="15" t="s">
        <v>99</v>
      </c>
      <c r="W19" s="28" t="s">
        <v>36</v>
      </c>
      <c r="X19" s="29"/>
    </row>
    <row r="20" spans="1:24" ht="15.75" customHeight="1">
      <c r="A20" s="14" t="s">
        <v>23</v>
      </c>
      <c r="B20" s="14" t="s">
        <v>24</v>
      </c>
      <c r="C20" s="16" t="s">
        <v>100</v>
      </c>
      <c r="D20" s="14" t="s">
        <v>26</v>
      </c>
      <c r="E20" s="14" t="s">
        <v>27</v>
      </c>
      <c r="F20" s="14" t="s">
        <v>96</v>
      </c>
      <c r="G20" s="14" t="s">
        <v>95</v>
      </c>
      <c r="H20" s="15" t="s">
        <v>30</v>
      </c>
      <c r="I20" s="15" t="s">
        <v>31</v>
      </c>
      <c r="J20" s="15" t="s">
        <v>32</v>
      </c>
      <c r="K20" s="18">
        <v>15800</v>
      </c>
      <c r="L20" s="19" t="s">
        <v>33</v>
      </c>
      <c r="M20" s="20">
        <v>0.1</v>
      </c>
      <c r="N20" s="21">
        <f t="shared" si="0"/>
        <v>1580</v>
      </c>
      <c r="O20" s="22">
        <f>N20*[1]TC!C3</f>
        <v>36340</v>
      </c>
      <c r="P20" s="23">
        <v>10000</v>
      </c>
      <c r="Q20" s="24" t="s">
        <v>34</v>
      </c>
      <c r="R20" s="25">
        <f t="shared" si="1"/>
        <v>14220</v>
      </c>
      <c r="S20" s="26">
        <f>R20*[1]TC!C3</f>
        <v>327060</v>
      </c>
      <c r="T20" s="27">
        <f>[1]TC!F5</f>
        <v>1500</v>
      </c>
      <c r="U20" s="26">
        <f>[1]TC!G5</f>
        <v>41355</v>
      </c>
      <c r="V20" s="15" t="s">
        <v>101</v>
      </c>
      <c r="W20" s="28" t="s">
        <v>36</v>
      </c>
      <c r="X20" s="29"/>
    </row>
    <row r="21" spans="1:24" ht="15.75" customHeight="1">
      <c r="A21" s="14" t="s">
        <v>23</v>
      </c>
      <c r="B21" s="15" t="s">
        <v>24</v>
      </c>
      <c r="C21" s="16" t="s">
        <v>102</v>
      </c>
      <c r="D21" s="14" t="s">
        <v>26</v>
      </c>
      <c r="E21" s="14" t="s">
        <v>27</v>
      </c>
      <c r="F21" s="14" t="s">
        <v>95</v>
      </c>
      <c r="G21" s="14" t="s">
        <v>62</v>
      </c>
      <c r="H21" s="15" t="s">
        <v>30</v>
      </c>
      <c r="I21" s="15" t="s">
        <v>31</v>
      </c>
      <c r="J21" s="15" t="s">
        <v>32</v>
      </c>
      <c r="K21" s="18">
        <v>15800</v>
      </c>
      <c r="L21" s="19" t="s">
        <v>33</v>
      </c>
      <c r="M21" s="20">
        <v>0.1</v>
      </c>
      <c r="N21" s="21">
        <f t="shared" si="0"/>
        <v>1580</v>
      </c>
      <c r="O21" s="22">
        <f>N21*[1]TC!C3</f>
        <v>36340</v>
      </c>
      <c r="P21" s="23">
        <v>10000</v>
      </c>
      <c r="Q21" s="24" t="s">
        <v>34</v>
      </c>
      <c r="R21" s="25">
        <f t="shared" si="1"/>
        <v>14220</v>
      </c>
      <c r="S21" s="26">
        <f>R21*[1]TC!C3</f>
        <v>327060</v>
      </c>
      <c r="T21" s="27">
        <f>[1]TC!F5</f>
        <v>1500</v>
      </c>
      <c r="U21" s="26">
        <f>[1]TC!G5</f>
        <v>41355</v>
      </c>
      <c r="V21" s="15" t="s">
        <v>103</v>
      </c>
      <c r="W21" s="28" t="s">
        <v>36</v>
      </c>
      <c r="X21" s="29"/>
    </row>
    <row r="22" spans="1:24" ht="15.75" customHeight="1">
      <c r="A22" s="14" t="s">
        <v>23</v>
      </c>
      <c r="B22" s="15" t="s">
        <v>24</v>
      </c>
      <c r="C22" s="16" t="s">
        <v>104</v>
      </c>
      <c r="D22" s="14" t="s">
        <v>26</v>
      </c>
      <c r="E22" s="14" t="s">
        <v>27</v>
      </c>
      <c r="F22" s="17" t="s">
        <v>95</v>
      </c>
      <c r="G22" s="17" t="s">
        <v>105</v>
      </c>
      <c r="H22" s="15" t="s">
        <v>30</v>
      </c>
      <c r="I22" s="15" t="s">
        <v>31</v>
      </c>
      <c r="J22" s="15" t="s">
        <v>32</v>
      </c>
      <c r="K22" s="18">
        <v>15800</v>
      </c>
      <c r="L22" s="19" t="s">
        <v>33</v>
      </c>
      <c r="M22" s="20">
        <v>0.1</v>
      </c>
      <c r="N22" s="21">
        <f t="shared" si="0"/>
        <v>1580</v>
      </c>
      <c r="O22" s="22">
        <f>N22*[1]TC!C3</f>
        <v>36340</v>
      </c>
      <c r="P22" s="23">
        <v>10000</v>
      </c>
      <c r="Q22" s="24" t="s">
        <v>34</v>
      </c>
      <c r="R22" s="25">
        <f t="shared" si="1"/>
        <v>14220</v>
      </c>
      <c r="S22" s="26">
        <f>R22*[1]TC!C3</f>
        <v>327060</v>
      </c>
      <c r="T22" s="27">
        <f>[1]TC!F5</f>
        <v>1500</v>
      </c>
      <c r="U22" s="26">
        <f>[1]TC!G5</f>
        <v>41355</v>
      </c>
      <c r="V22" s="15" t="s">
        <v>106</v>
      </c>
      <c r="W22" s="28" t="s">
        <v>36</v>
      </c>
      <c r="X22" s="29"/>
    </row>
    <row r="23" spans="1:24" ht="15.75" customHeight="1">
      <c r="A23" s="14" t="s">
        <v>23</v>
      </c>
      <c r="B23" s="14" t="s">
        <v>24</v>
      </c>
      <c r="C23" s="16" t="s">
        <v>107</v>
      </c>
      <c r="D23" s="14" t="s">
        <v>26</v>
      </c>
      <c r="E23" s="14" t="s">
        <v>27</v>
      </c>
      <c r="F23" s="14" t="s">
        <v>108</v>
      </c>
      <c r="G23" s="14" t="s">
        <v>108</v>
      </c>
      <c r="H23" s="15" t="s">
        <v>30</v>
      </c>
      <c r="I23" s="15" t="s">
        <v>31</v>
      </c>
      <c r="J23" s="15" t="s">
        <v>32</v>
      </c>
      <c r="K23" s="18">
        <v>15800</v>
      </c>
      <c r="L23" s="19" t="s">
        <v>33</v>
      </c>
      <c r="M23" s="20">
        <v>0.1</v>
      </c>
      <c r="N23" s="21">
        <f t="shared" si="0"/>
        <v>1580</v>
      </c>
      <c r="O23" s="22">
        <f>N23*[1]TC!C3</f>
        <v>36340</v>
      </c>
      <c r="P23" s="23">
        <v>10000</v>
      </c>
      <c r="Q23" s="24" t="s">
        <v>34</v>
      </c>
      <c r="R23" s="25">
        <f t="shared" si="1"/>
        <v>14220</v>
      </c>
      <c r="S23" s="26">
        <f>R23*[1]TC!C3</f>
        <v>327060</v>
      </c>
      <c r="T23" s="27">
        <f>[1]TC!F5</f>
        <v>1500</v>
      </c>
      <c r="U23" s="26">
        <f>[1]TC!G5</f>
        <v>41355</v>
      </c>
      <c r="V23" s="15" t="s">
        <v>109</v>
      </c>
      <c r="W23" s="28" t="s">
        <v>36</v>
      </c>
      <c r="X23" s="29"/>
    </row>
    <row r="24" spans="1:24" ht="15.75" customHeight="1">
      <c r="A24" s="14" t="s">
        <v>23</v>
      </c>
      <c r="B24" s="14" t="s">
        <v>24</v>
      </c>
      <c r="C24" s="16" t="s">
        <v>110</v>
      </c>
      <c r="D24" s="14" t="s">
        <v>26</v>
      </c>
      <c r="E24" s="14" t="s">
        <v>27</v>
      </c>
      <c r="F24" s="14" t="s">
        <v>108</v>
      </c>
      <c r="G24" s="14" t="s">
        <v>108</v>
      </c>
      <c r="H24" s="15" t="s">
        <v>30</v>
      </c>
      <c r="I24" s="15" t="s">
        <v>31</v>
      </c>
      <c r="J24" s="15" t="s">
        <v>32</v>
      </c>
      <c r="K24" s="18">
        <v>15800</v>
      </c>
      <c r="L24" s="19" t="s">
        <v>33</v>
      </c>
      <c r="M24" s="20">
        <v>0.1</v>
      </c>
      <c r="N24" s="21">
        <f t="shared" si="0"/>
        <v>1580</v>
      </c>
      <c r="O24" s="22">
        <f>N24*[1]TC!C3</f>
        <v>36340</v>
      </c>
      <c r="P24" s="23">
        <v>10000</v>
      </c>
      <c r="Q24" s="24" t="s">
        <v>34</v>
      </c>
      <c r="R24" s="25">
        <f t="shared" si="1"/>
        <v>14220</v>
      </c>
      <c r="S24" s="26">
        <f>R24*[1]TC!C3</f>
        <v>327060</v>
      </c>
      <c r="T24" s="27">
        <f>[1]TC!F5</f>
        <v>1500</v>
      </c>
      <c r="U24" s="26">
        <f>[1]TC!G5</f>
        <v>41355</v>
      </c>
      <c r="V24" s="15" t="s">
        <v>111</v>
      </c>
      <c r="W24" s="28" t="s">
        <v>36</v>
      </c>
      <c r="X24" s="29"/>
    </row>
    <row r="25" spans="1:24" ht="15.75" customHeight="1">
      <c r="A25" s="14" t="s">
        <v>23</v>
      </c>
      <c r="B25" s="15" t="s">
        <v>24</v>
      </c>
      <c r="C25" s="16" t="s">
        <v>112</v>
      </c>
      <c r="D25" s="14" t="s">
        <v>26</v>
      </c>
      <c r="E25" s="14" t="s">
        <v>27</v>
      </c>
      <c r="F25" s="14" t="s">
        <v>29</v>
      </c>
      <c r="G25" s="14" t="s">
        <v>108</v>
      </c>
      <c r="H25" s="15" t="s">
        <v>113</v>
      </c>
      <c r="I25" s="15" t="s">
        <v>89</v>
      </c>
      <c r="J25" s="15" t="s">
        <v>59</v>
      </c>
      <c r="K25" s="18">
        <v>15800</v>
      </c>
      <c r="L25" s="19" t="s">
        <v>33</v>
      </c>
      <c r="M25" s="20">
        <v>0.1</v>
      </c>
      <c r="N25" s="21">
        <f t="shared" si="0"/>
        <v>1580</v>
      </c>
      <c r="O25" s="22">
        <f>N25*[1]TC!C3</f>
        <v>36340</v>
      </c>
      <c r="P25" s="23">
        <v>10000</v>
      </c>
      <c r="Q25" s="24" t="s">
        <v>34</v>
      </c>
      <c r="R25" s="25">
        <f t="shared" si="1"/>
        <v>14220</v>
      </c>
      <c r="S25" s="26">
        <f>R25*[1]TC!C3</f>
        <v>327060</v>
      </c>
      <c r="T25" s="27">
        <f>[1]TC!F5</f>
        <v>1500</v>
      </c>
      <c r="U25" s="26">
        <f>[1]TC!G5</f>
        <v>41355</v>
      </c>
      <c r="V25" s="15" t="s">
        <v>114</v>
      </c>
      <c r="W25" s="28" t="s">
        <v>36</v>
      </c>
      <c r="X25" s="29"/>
    </row>
    <row r="26" spans="1:24" ht="15.75" customHeight="1">
      <c r="A26" s="14" t="s">
        <v>23</v>
      </c>
      <c r="B26" s="15" t="s">
        <v>24</v>
      </c>
      <c r="C26" s="16" t="s">
        <v>115</v>
      </c>
      <c r="D26" s="14" t="s">
        <v>26</v>
      </c>
      <c r="E26" s="14" t="s">
        <v>27</v>
      </c>
      <c r="F26" s="14" t="s">
        <v>116</v>
      </c>
      <c r="G26" s="14" t="s">
        <v>117</v>
      </c>
      <c r="H26" s="15" t="s">
        <v>30</v>
      </c>
      <c r="I26" s="15" t="s">
        <v>31</v>
      </c>
      <c r="J26" s="15" t="s">
        <v>32</v>
      </c>
      <c r="K26" s="18">
        <v>15800</v>
      </c>
      <c r="L26" s="19" t="s">
        <v>33</v>
      </c>
      <c r="M26" s="20">
        <v>0.1</v>
      </c>
      <c r="N26" s="21">
        <f t="shared" si="0"/>
        <v>1580</v>
      </c>
      <c r="O26" s="22">
        <f>N26*[1]TC!C3</f>
        <v>36340</v>
      </c>
      <c r="P26" s="23">
        <v>10000</v>
      </c>
      <c r="Q26" s="24" t="s">
        <v>34</v>
      </c>
      <c r="R26" s="25">
        <f t="shared" si="1"/>
        <v>14220</v>
      </c>
      <c r="S26" s="26">
        <f>R26*[1]TC!C3</f>
        <v>327060</v>
      </c>
      <c r="T26" s="27">
        <f>[1]TC!F5</f>
        <v>1500</v>
      </c>
      <c r="U26" s="26">
        <f>[1]TC!G5</f>
        <v>41355</v>
      </c>
      <c r="V26" s="15" t="s">
        <v>118</v>
      </c>
      <c r="W26" s="28" t="s">
        <v>36</v>
      </c>
      <c r="X26" s="29"/>
    </row>
    <row r="27" spans="1:24" ht="15.75" customHeight="1">
      <c r="A27" s="14" t="s">
        <v>23</v>
      </c>
      <c r="B27" s="14" t="s">
        <v>24</v>
      </c>
      <c r="C27" s="16" t="s">
        <v>119</v>
      </c>
      <c r="D27" s="14" t="s">
        <v>26</v>
      </c>
      <c r="E27" s="14" t="s">
        <v>27</v>
      </c>
      <c r="F27" s="14" t="s">
        <v>120</v>
      </c>
      <c r="G27" s="14" t="s">
        <v>121</v>
      </c>
      <c r="H27" s="15" t="s">
        <v>30</v>
      </c>
      <c r="I27" s="15" t="s">
        <v>89</v>
      </c>
      <c r="J27" s="15" t="s">
        <v>122</v>
      </c>
      <c r="K27" s="18">
        <v>15800</v>
      </c>
      <c r="L27" s="19" t="s">
        <v>33</v>
      </c>
      <c r="M27" s="20">
        <v>0.1</v>
      </c>
      <c r="N27" s="21">
        <f t="shared" si="0"/>
        <v>1580</v>
      </c>
      <c r="O27" s="22">
        <f>N27*[1]TC!C3</f>
        <v>36340</v>
      </c>
      <c r="P27" s="23">
        <v>10000</v>
      </c>
      <c r="Q27" s="24" t="s">
        <v>34</v>
      </c>
      <c r="R27" s="25">
        <f t="shared" si="1"/>
        <v>14220</v>
      </c>
      <c r="S27" s="26">
        <f>R27*[1]TC!C3</f>
        <v>327060</v>
      </c>
      <c r="T27" s="27">
        <f>[1]TC!F5</f>
        <v>1500</v>
      </c>
      <c r="U27" s="26">
        <f>[1]TC!G5</f>
        <v>41355</v>
      </c>
      <c r="V27" s="15" t="s">
        <v>123</v>
      </c>
      <c r="W27" s="28" t="s">
        <v>36</v>
      </c>
      <c r="X27" s="29"/>
    </row>
    <row r="28" spans="1:24" ht="15.75" customHeight="1">
      <c r="A28" s="14" t="s">
        <v>23</v>
      </c>
      <c r="B28" s="14" t="s">
        <v>24</v>
      </c>
      <c r="C28" s="16" t="s">
        <v>124</v>
      </c>
      <c r="D28" s="14" t="s">
        <v>26</v>
      </c>
      <c r="E28" s="14" t="s">
        <v>27</v>
      </c>
      <c r="F28" s="14" t="s">
        <v>120</v>
      </c>
      <c r="G28" s="14" t="s">
        <v>76</v>
      </c>
      <c r="H28" s="15" t="s">
        <v>30</v>
      </c>
      <c r="I28" s="15" t="s">
        <v>89</v>
      </c>
      <c r="J28" s="15" t="s">
        <v>59</v>
      </c>
      <c r="K28" s="18">
        <v>15800</v>
      </c>
      <c r="L28" s="19" t="s">
        <v>33</v>
      </c>
      <c r="M28" s="20">
        <v>0.1</v>
      </c>
      <c r="N28" s="21">
        <f t="shared" si="0"/>
        <v>1580</v>
      </c>
      <c r="O28" s="22">
        <f>N28*[1]TC!C3</f>
        <v>36340</v>
      </c>
      <c r="P28" s="23">
        <v>10000</v>
      </c>
      <c r="Q28" s="24" t="s">
        <v>34</v>
      </c>
      <c r="R28" s="25">
        <f t="shared" si="1"/>
        <v>14220</v>
      </c>
      <c r="S28" s="26">
        <f>R28*[1]TC!C3</f>
        <v>327060</v>
      </c>
      <c r="T28" s="27">
        <f>[1]TC!F5</f>
        <v>1500</v>
      </c>
      <c r="U28" s="26">
        <f>[1]TC!G5</f>
        <v>41355</v>
      </c>
      <c r="V28" s="15" t="s">
        <v>125</v>
      </c>
      <c r="W28" s="28" t="s">
        <v>36</v>
      </c>
      <c r="X28" s="29"/>
    </row>
    <row r="29" spans="1:24" ht="15.75" customHeight="1">
      <c r="A29" s="14" t="s">
        <v>23</v>
      </c>
      <c r="B29" s="15" t="s">
        <v>24</v>
      </c>
      <c r="C29" s="16" t="s">
        <v>126</v>
      </c>
      <c r="D29" s="14" t="s">
        <v>26</v>
      </c>
      <c r="E29" s="14" t="s">
        <v>27</v>
      </c>
      <c r="F29" s="14" t="s">
        <v>127</v>
      </c>
      <c r="G29" s="14" t="s">
        <v>128</v>
      </c>
      <c r="H29" s="15" t="s">
        <v>30</v>
      </c>
      <c r="I29" s="15" t="s">
        <v>89</v>
      </c>
      <c r="J29" s="15" t="s">
        <v>59</v>
      </c>
      <c r="K29" s="18">
        <v>15800</v>
      </c>
      <c r="L29" s="19" t="s">
        <v>33</v>
      </c>
      <c r="M29" s="20">
        <v>0.1</v>
      </c>
      <c r="N29" s="21">
        <f t="shared" si="0"/>
        <v>1580</v>
      </c>
      <c r="O29" s="22">
        <f>N29*[1]TC!C3</f>
        <v>36340</v>
      </c>
      <c r="P29" s="23">
        <v>10000</v>
      </c>
      <c r="Q29" s="24" t="s">
        <v>34</v>
      </c>
      <c r="R29" s="25">
        <f t="shared" si="1"/>
        <v>14220</v>
      </c>
      <c r="S29" s="26">
        <f>R29*[1]TC!C3</f>
        <v>327060</v>
      </c>
      <c r="T29" s="27">
        <f>[1]TC!F5</f>
        <v>1500</v>
      </c>
      <c r="U29" s="26">
        <f>[1]TC!G5</f>
        <v>41355</v>
      </c>
      <c r="V29" s="15" t="s">
        <v>129</v>
      </c>
      <c r="W29" s="28" t="s">
        <v>36</v>
      </c>
      <c r="X29" s="29"/>
    </row>
    <row r="30" spans="1:24" ht="15.75" customHeight="1">
      <c r="A30" s="14" t="s">
        <v>23</v>
      </c>
      <c r="B30" s="15" t="s">
        <v>24</v>
      </c>
      <c r="C30" s="16" t="s">
        <v>130</v>
      </c>
      <c r="D30" s="14" t="s">
        <v>26</v>
      </c>
      <c r="E30" s="14" t="s">
        <v>27</v>
      </c>
      <c r="F30" s="14" t="s">
        <v>29</v>
      </c>
      <c r="G30" s="14" t="s">
        <v>46</v>
      </c>
      <c r="H30" s="15" t="s">
        <v>30</v>
      </c>
      <c r="I30" s="15" t="s">
        <v>89</v>
      </c>
      <c r="J30" s="15" t="s">
        <v>59</v>
      </c>
      <c r="K30" s="18">
        <v>15800</v>
      </c>
      <c r="L30" s="19" t="s">
        <v>33</v>
      </c>
      <c r="M30" s="20">
        <v>0.1</v>
      </c>
      <c r="N30" s="21">
        <f t="shared" si="0"/>
        <v>1580</v>
      </c>
      <c r="O30" s="22">
        <f>N30*[1]TC!C3</f>
        <v>36340</v>
      </c>
      <c r="P30" s="23">
        <v>10000</v>
      </c>
      <c r="Q30" s="24" t="s">
        <v>34</v>
      </c>
      <c r="R30" s="25">
        <f t="shared" si="1"/>
        <v>14220</v>
      </c>
      <c r="S30" s="26">
        <f>R30*[1]TC!C3</f>
        <v>327060</v>
      </c>
      <c r="T30" s="27">
        <f>[1]TC!F5</f>
        <v>1500</v>
      </c>
      <c r="U30" s="26">
        <f>[1]TC!G5</f>
        <v>41355</v>
      </c>
      <c r="V30" s="15" t="s">
        <v>90</v>
      </c>
      <c r="W30" s="28" t="s">
        <v>36</v>
      </c>
      <c r="X30" s="29"/>
    </row>
    <row r="31" spans="1:24" ht="15.75" customHeight="1">
      <c r="A31" s="14" t="s">
        <v>23</v>
      </c>
      <c r="B31" s="15" t="s">
        <v>24</v>
      </c>
      <c r="C31" s="16" t="s">
        <v>131</v>
      </c>
      <c r="D31" s="14" t="s">
        <v>26</v>
      </c>
      <c r="E31" s="14" t="s">
        <v>27</v>
      </c>
      <c r="F31" s="14" t="s">
        <v>132</v>
      </c>
      <c r="G31" s="14" t="s">
        <v>133</v>
      </c>
      <c r="H31" s="15" t="s">
        <v>30</v>
      </c>
      <c r="I31" s="15" t="s">
        <v>31</v>
      </c>
      <c r="J31" s="15" t="s">
        <v>32</v>
      </c>
      <c r="K31" s="18">
        <v>15800</v>
      </c>
      <c r="L31" s="19" t="s">
        <v>33</v>
      </c>
      <c r="M31" s="20">
        <v>0.1</v>
      </c>
      <c r="N31" s="21">
        <f t="shared" si="0"/>
        <v>1580</v>
      </c>
      <c r="O31" s="22">
        <f>N31*[1]TC!C3</f>
        <v>36340</v>
      </c>
      <c r="P31" s="23">
        <v>10000</v>
      </c>
      <c r="Q31" s="24" t="s">
        <v>34</v>
      </c>
      <c r="R31" s="25">
        <f t="shared" si="1"/>
        <v>14220</v>
      </c>
      <c r="S31" s="26">
        <f>R31*[1]TC!C3</f>
        <v>327060</v>
      </c>
      <c r="T31" s="27">
        <f>[1]TC!F5</f>
        <v>1500</v>
      </c>
      <c r="U31" s="26">
        <f>[1]TC!G5</f>
        <v>41355</v>
      </c>
      <c r="V31" s="15" t="s">
        <v>90</v>
      </c>
      <c r="W31" s="28" t="s">
        <v>36</v>
      </c>
      <c r="X31" s="29"/>
    </row>
    <row r="32" spans="1:24" ht="15.75" customHeight="1">
      <c r="A32" s="14" t="s">
        <v>23</v>
      </c>
      <c r="B32" s="15" t="s">
        <v>24</v>
      </c>
      <c r="C32" s="16" t="s">
        <v>134</v>
      </c>
      <c r="D32" s="14" t="s">
        <v>26</v>
      </c>
      <c r="E32" s="14" t="s">
        <v>27</v>
      </c>
      <c r="F32" s="14" t="s">
        <v>135</v>
      </c>
      <c r="G32" s="14" t="s">
        <v>50</v>
      </c>
      <c r="H32" s="15" t="s">
        <v>30</v>
      </c>
      <c r="I32" s="15" t="s">
        <v>31</v>
      </c>
      <c r="J32" s="15" t="s">
        <v>32</v>
      </c>
      <c r="K32" s="18">
        <v>15000</v>
      </c>
      <c r="L32" s="19" t="s">
        <v>33</v>
      </c>
      <c r="M32" s="20">
        <v>0.1</v>
      </c>
      <c r="N32" s="21">
        <f t="shared" si="0"/>
        <v>1500</v>
      </c>
      <c r="O32" s="22">
        <f>N32*[1]TC!C3</f>
        <v>34500</v>
      </c>
      <c r="P32" s="23">
        <v>10000</v>
      </c>
      <c r="Q32" s="24" t="s">
        <v>34</v>
      </c>
      <c r="R32" s="25">
        <f t="shared" si="1"/>
        <v>13500</v>
      </c>
      <c r="S32" s="26">
        <f>R32*[1]TC!C3</f>
        <v>310500</v>
      </c>
      <c r="T32" s="27">
        <f>[1]TC!F5</f>
        <v>1500</v>
      </c>
      <c r="U32" s="26">
        <f>[1]TC!G5</f>
        <v>41355</v>
      </c>
      <c r="V32" s="15" t="s">
        <v>90</v>
      </c>
      <c r="W32" s="28" t="s">
        <v>36</v>
      </c>
      <c r="X32" s="29"/>
    </row>
    <row r="33" spans="1:24" ht="15.75" customHeight="1">
      <c r="A33" s="14" t="s">
        <v>23</v>
      </c>
      <c r="B33" s="14" t="s">
        <v>24</v>
      </c>
      <c r="C33" s="16" t="s">
        <v>136</v>
      </c>
      <c r="D33" s="14" t="s">
        <v>26</v>
      </c>
      <c r="E33" s="14" t="s">
        <v>27</v>
      </c>
      <c r="F33" s="14" t="s">
        <v>77</v>
      </c>
      <c r="G33" s="14" t="s">
        <v>77</v>
      </c>
      <c r="H33" s="15" t="s">
        <v>30</v>
      </c>
      <c r="I33" s="15" t="s">
        <v>89</v>
      </c>
      <c r="J33" s="15" t="s">
        <v>59</v>
      </c>
      <c r="K33" s="18">
        <v>15800</v>
      </c>
      <c r="L33" s="19" t="s">
        <v>33</v>
      </c>
      <c r="M33" s="20">
        <v>0.1</v>
      </c>
      <c r="N33" s="21">
        <f t="shared" si="0"/>
        <v>1580</v>
      </c>
      <c r="O33" s="22">
        <f>N33*[1]TC!C3</f>
        <v>36340</v>
      </c>
      <c r="P33" s="23">
        <v>10000</v>
      </c>
      <c r="Q33" s="24" t="s">
        <v>34</v>
      </c>
      <c r="R33" s="25">
        <f t="shared" si="1"/>
        <v>14220</v>
      </c>
      <c r="S33" s="26">
        <f>R33*[1]TC!C3</f>
        <v>327060</v>
      </c>
      <c r="T33" s="27">
        <f>[1]TC!F5</f>
        <v>1500</v>
      </c>
      <c r="U33" s="26">
        <f>[1]TC!G5</f>
        <v>41355</v>
      </c>
      <c r="V33" s="15" t="s">
        <v>137</v>
      </c>
      <c r="W33" s="28" t="s">
        <v>36</v>
      </c>
      <c r="X33" s="29"/>
    </row>
    <row r="34" spans="1:24" ht="15.75" customHeight="1">
      <c r="A34" s="14" t="s">
        <v>23</v>
      </c>
      <c r="B34" s="14" t="s">
        <v>24</v>
      </c>
      <c r="C34" s="16" t="s">
        <v>138</v>
      </c>
      <c r="D34" s="14" t="s">
        <v>26</v>
      </c>
      <c r="E34" s="14" t="s">
        <v>27</v>
      </c>
      <c r="F34" s="14" t="s">
        <v>139</v>
      </c>
      <c r="G34" s="17" t="s">
        <v>62</v>
      </c>
      <c r="H34" s="15" t="s">
        <v>30</v>
      </c>
      <c r="I34" s="15" t="s">
        <v>89</v>
      </c>
      <c r="J34" s="15" t="s">
        <v>59</v>
      </c>
      <c r="K34" s="18">
        <v>15800</v>
      </c>
      <c r="L34" s="19" t="s">
        <v>33</v>
      </c>
      <c r="M34" s="20">
        <v>0.1</v>
      </c>
      <c r="N34" s="21">
        <f t="shared" si="0"/>
        <v>1580</v>
      </c>
      <c r="O34" s="22">
        <f>N34*[1]TC!C3</f>
        <v>36340</v>
      </c>
      <c r="P34" s="23">
        <v>10000</v>
      </c>
      <c r="Q34" s="24" t="s">
        <v>34</v>
      </c>
      <c r="R34" s="25">
        <f t="shared" si="1"/>
        <v>14220</v>
      </c>
      <c r="S34" s="26">
        <f>R34*[1]TC!C3</f>
        <v>327060</v>
      </c>
      <c r="T34" s="27">
        <f>[1]TC!F5</f>
        <v>1500</v>
      </c>
      <c r="U34" s="26">
        <f>[1]TC!G5</f>
        <v>41355</v>
      </c>
      <c r="V34" s="15" t="s">
        <v>140</v>
      </c>
      <c r="W34" s="28" t="s">
        <v>36</v>
      </c>
      <c r="X34" s="29"/>
    </row>
    <row r="35" spans="1:24" ht="15.75" customHeight="1">
      <c r="A35" s="14" t="s">
        <v>23</v>
      </c>
      <c r="B35" s="15" t="s">
        <v>24</v>
      </c>
      <c r="C35" s="16" t="s">
        <v>141</v>
      </c>
      <c r="D35" s="14" t="s">
        <v>26</v>
      </c>
      <c r="E35" s="14" t="s">
        <v>27</v>
      </c>
      <c r="F35" s="14" t="s">
        <v>139</v>
      </c>
      <c r="G35" s="14" t="s">
        <v>77</v>
      </c>
      <c r="H35" s="15" t="s">
        <v>30</v>
      </c>
      <c r="I35" s="15" t="s">
        <v>31</v>
      </c>
      <c r="J35" s="15" t="s">
        <v>32</v>
      </c>
      <c r="K35" s="18">
        <v>15800</v>
      </c>
      <c r="L35" s="19" t="s">
        <v>33</v>
      </c>
      <c r="M35" s="20">
        <v>0.1</v>
      </c>
      <c r="N35" s="21">
        <f t="shared" si="0"/>
        <v>1580</v>
      </c>
      <c r="O35" s="22">
        <f>N35*[1]TC!C3</f>
        <v>36340</v>
      </c>
      <c r="P35" s="23">
        <v>10000</v>
      </c>
      <c r="Q35" s="24" t="s">
        <v>34</v>
      </c>
      <c r="R35" s="25">
        <f t="shared" si="1"/>
        <v>14220</v>
      </c>
      <c r="S35" s="26">
        <f>R35*[1]TC!C3</f>
        <v>327060</v>
      </c>
      <c r="T35" s="27">
        <f>[1]TC!F5</f>
        <v>1500</v>
      </c>
      <c r="U35" s="26">
        <f>[1]TC!G5</f>
        <v>41355</v>
      </c>
      <c r="V35" s="15" t="s">
        <v>140</v>
      </c>
      <c r="W35" s="28" t="s">
        <v>36</v>
      </c>
      <c r="X35" s="29"/>
    </row>
    <row r="36" spans="1:24" ht="15.75" customHeight="1">
      <c r="A36" s="14" t="s">
        <v>23</v>
      </c>
      <c r="B36" s="15" t="s">
        <v>24</v>
      </c>
      <c r="C36" s="16" t="s">
        <v>142</v>
      </c>
      <c r="D36" s="14" t="s">
        <v>26</v>
      </c>
      <c r="E36" s="14" t="s">
        <v>27</v>
      </c>
      <c r="F36" s="14" t="s">
        <v>28</v>
      </c>
      <c r="G36" s="14" t="s">
        <v>28</v>
      </c>
      <c r="H36" s="15" t="s">
        <v>30</v>
      </c>
      <c r="I36" s="15" t="s">
        <v>31</v>
      </c>
      <c r="J36" s="15" t="s">
        <v>32</v>
      </c>
      <c r="K36" s="18">
        <v>15800</v>
      </c>
      <c r="L36" s="19" t="s">
        <v>33</v>
      </c>
      <c r="M36" s="20">
        <v>0.1</v>
      </c>
      <c r="N36" s="21">
        <f t="shared" si="0"/>
        <v>1580</v>
      </c>
      <c r="O36" s="22">
        <f>N36*[1]TC!C3</f>
        <v>36340</v>
      </c>
      <c r="P36" s="23">
        <v>10000</v>
      </c>
      <c r="Q36" s="24" t="s">
        <v>34</v>
      </c>
      <c r="R36" s="25">
        <f t="shared" si="1"/>
        <v>14220</v>
      </c>
      <c r="S36" s="26">
        <f>R36*[1]TC!C3</f>
        <v>327060</v>
      </c>
      <c r="T36" s="27">
        <f>[1]TC!F5</f>
        <v>1500</v>
      </c>
      <c r="U36" s="26">
        <f>[1]TC!G5</f>
        <v>41355</v>
      </c>
      <c r="V36" s="15" t="s">
        <v>143</v>
      </c>
      <c r="W36" s="28" t="s">
        <v>36</v>
      </c>
      <c r="X36" s="29"/>
    </row>
    <row r="37" spans="1:24" ht="15.75" customHeight="1">
      <c r="A37" s="14" t="s">
        <v>23</v>
      </c>
      <c r="B37" s="15" t="s">
        <v>24</v>
      </c>
      <c r="C37" s="16" t="s">
        <v>144</v>
      </c>
      <c r="D37" s="14" t="s">
        <v>26</v>
      </c>
      <c r="E37" s="14" t="s">
        <v>27</v>
      </c>
      <c r="F37" s="14" t="s">
        <v>42</v>
      </c>
      <c r="G37" s="14" t="s">
        <v>42</v>
      </c>
      <c r="H37" s="15" t="s">
        <v>30</v>
      </c>
      <c r="I37" s="15" t="s">
        <v>31</v>
      </c>
      <c r="J37" s="15" t="s">
        <v>32</v>
      </c>
      <c r="K37" s="18">
        <v>15800</v>
      </c>
      <c r="L37" s="19" t="s">
        <v>33</v>
      </c>
      <c r="M37" s="20">
        <v>0.1</v>
      </c>
      <c r="N37" s="21">
        <f t="shared" si="0"/>
        <v>1580</v>
      </c>
      <c r="O37" s="22">
        <f>N37*[1]TC!C3</f>
        <v>36340</v>
      </c>
      <c r="P37" s="23">
        <v>10000</v>
      </c>
      <c r="Q37" s="24" t="s">
        <v>34</v>
      </c>
      <c r="R37" s="25">
        <f t="shared" si="1"/>
        <v>14220</v>
      </c>
      <c r="S37" s="26">
        <f>R37*[1]TC!C3</f>
        <v>327060</v>
      </c>
      <c r="T37" s="27">
        <f>[1]TC!F5</f>
        <v>1500</v>
      </c>
      <c r="U37" s="26">
        <f>[1]TC!G5</f>
        <v>41355</v>
      </c>
      <c r="V37" s="15" t="s">
        <v>145</v>
      </c>
      <c r="W37" s="28" t="s">
        <v>36</v>
      </c>
      <c r="X37" s="29"/>
    </row>
    <row r="38" spans="1:24" ht="15.75" customHeight="1">
      <c r="A38" s="14" t="s">
        <v>23</v>
      </c>
      <c r="B38" s="15" t="s">
        <v>24</v>
      </c>
      <c r="C38" s="16" t="s">
        <v>146</v>
      </c>
      <c r="D38" s="14" t="s">
        <v>26</v>
      </c>
      <c r="E38" s="14" t="s">
        <v>27</v>
      </c>
      <c r="F38" s="14" t="s">
        <v>147</v>
      </c>
      <c r="G38" s="14" t="s">
        <v>147</v>
      </c>
      <c r="H38" s="15" t="s">
        <v>30</v>
      </c>
      <c r="I38" s="15" t="s">
        <v>31</v>
      </c>
      <c r="J38" s="15" t="s">
        <v>32</v>
      </c>
      <c r="K38" s="18">
        <v>15800</v>
      </c>
      <c r="L38" s="19" t="s">
        <v>33</v>
      </c>
      <c r="M38" s="20">
        <v>0.1</v>
      </c>
      <c r="N38" s="21">
        <f t="shared" si="0"/>
        <v>1580</v>
      </c>
      <c r="O38" s="22">
        <f>N38*[1]TC!C3</f>
        <v>36340</v>
      </c>
      <c r="P38" s="23">
        <v>10000</v>
      </c>
      <c r="Q38" s="24" t="s">
        <v>34</v>
      </c>
      <c r="R38" s="25">
        <f t="shared" si="1"/>
        <v>14220</v>
      </c>
      <c r="S38" s="26">
        <f>R38*[1]TC!C3</f>
        <v>327060</v>
      </c>
      <c r="T38" s="27">
        <f>[1]TC!F5</f>
        <v>1500</v>
      </c>
      <c r="U38" s="26">
        <f>[1]TC!G5</f>
        <v>41355</v>
      </c>
      <c r="V38" s="15" t="s">
        <v>148</v>
      </c>
      <c r="W38" s="28" t="s">
        <v>36</v>
      </c>
      <c r="X38" s="29"/>
    </row>
    <row r="39" spans="1:24" ht="15.75" customHeight="1">
      <c r="A39" s="14" t="s">
        <v>23</v>
      </c>
      <c r="B39" s="15" t="s">
        <v>24</v>
      </c>
      <c r="C39" s="16" t="s">
        <v>149</v>
      </c>
      <c r="D39" s="14" t="s">
        <v>26</v>
      </c>
      <c r="E39" s="14" t="s">
        <v>27</v>
      </c>
      <c r="F39" s="14" t="s">
        <v>147</v>
      </c>
      <c r="G39" s="17" t="s">
        <v>28</v>
      </c>
      <c r="H39" s="15" t="s">
        <v>30</v>
      </c>
      <c r="I39" s="15" t="s">
        <v>31</v>
      </c>
      <c r="J39" s="15" t="s">
        <v>32</v>
      </c>
      <c r="K39" s="18">
        <v>15800</v>
      </c>
      <c r="L39" s="19" t="s">
        <v>33</v>
      </c>
      <c r="M39" s="20">
        <v>0.1</v>
      </c>
      <c r="N39" s="21">
        <f t="shared" si="0"/>
        <v>1580</v>
      </c>
      <c r="O39" s="22">
        <f>N39*[1]TC!C3</f>
        <v>36340</v>
      </c>
      <c r="P39" s="23">
        <v>10000</v>
      </c>
      <c r="Q39" s="24" t="s">
        <v>34</v>
      </c>
      <c r="R39" s="25">
        <f t="shared" si="1"/>
        <v>14220</v>
      </c>
      <c r="S39" s="26">
        <f>R39*[1]TC!C3</f>
        <v>327060</v>
      </c>
      <c r="T39" s="27">
        <f>[1]TC!F5</f>
        <v>1500</v>
      </c>
      <c r="U39" s="26">
        <f>[1]TC!G5</f>
        <v>41355</v>
      </c>
      <c r="V39" s="15" t="s">
        <v>150</v>
      </c>
      <c r="W39" s="28" t="s">
        <v>36</v>
      </c>
      <c r="X39" s="29"/>
    </row>
    <row r="40" spans="1:24" ht="15.75" customHeight="1">
      <c r="A40" s="14" t="s">
        <v>23</v>
      </c>
      <c r="B40" s="15" t="s">
        <v>24</v>
      </c>
      <c r="C40" s="16" t="s">
        <v>151</v>
      </c>
      <c r="D40" s="14" t="s">
        <v>26</v>
      </c>
      <c r="E40" s="14" t="s">
        <v>27</v>
      </c>
      <c r="F40" s="14" t="s">
        <v>147</v>
      </c>
      <c r="G40" s="14" t="s">
        <v>108</v>
      </c>
      <c r="H40" s="15" t="s">
        <v>30</v>
      </c>
      <c r="I40" s="15" t="s">
        <v>89</v>
      </c>
      <c r="J40" s="15" t="s">
        <v>59</v>
      </c>
      <c r="K40" s="18">
        <v>15800</v>
      </c>
      <c r="L40" s="19" t="s">
        <v>33</v>
      </c>
      <c r="M40" s="20">
        <v>0.1</v>
      </c>
      <c r="N40" s="21">
        <f t="shared" si="0"/>
        <v>1580</v>
      </c>
      <c r="O40" s="22">
        <f>N40*[1]TC!C3</f>
        <v>36340</v>
      </c>
      <c r="P40" s="23">
        <v>10000</v>
      </c>
      <c r="Q40" s="24" t="s">
        <v>34</v>
      </c>
      <c r="R40" s="25">
        <f t="shared" si="1"/>
        <v>14220</v>
      </c>
      <c r="S40" s="26">
        <f>R40*[1]TC!C3</f>
        <v>327060</v>
      </c>
      <c r="T40" s="27">
        <f>[1]TC!F5</f>
        <v>1500</v>
      </c>
      <c r="U40" s="26">
        <f>[1]TC!G5</f>
        <v>41355</v>
      </c>
      <c r="V40" s="15" t="s">
        <v>90</v>
      </c>
      <c r="W40" s="28" t="s">
        <v>36</v>
      </c>
      <c r="X40" s="29"/>
    </row>
    <row r="41" spans="1:24" ht="15.75" customHeight="1">
      <c r="A41" s="14" t="s">
        <v>23</v>
      </c>
      <c r="B41" s="15" t="s">
        <v>24</v>
      </c>
      <c r="C41" s="16" t="s">
        <v>152</v>
      </c>
      <c r="D41" s="14" t="s">
        <v>26</v>
      </c>
      <c r="E41" s="14" t="s">
        <v>27</v>
      </c>
      <c r="F41" s="14" t="s">
        <v>147</v>
      </c>
      <c r="G41" s="14" t="s">
        <v>153</v>
      </c>
      <c r="H41" s="15" t="s">
        <v>30</v>
      </c>
      <c r="I41" s="15" t="s">
        <v>31</v>
      </c>
      <c r="J41" s="15" t="s">
        <v>32</v>
      </c>
      <c r="K41" s="18">
        <v>15800</v>
      </c>
      <c r="L41" s="19" t="s">
        <v>33</v>
      </c>
      <c r="M41" s="20">
        <v>0.1</v>
      </c>
      <c r="N41" s="21">
        <f t="shared" si="0"/>
        <v>1580</v>
      </c>
      <c r="O41" s="22">
        <f>N41*[1]TC!C3</f>
        <v>36340</v>
      </c>
      <c r="P41" s="23">
        <v>10000</v>
      </c>
      <c r="Q41" s="24" t="s">
        <v>34</v>
      </c>
      <c r="R41" s="25">
        <f t="shared" si="1"/>
        <v>14220</v>
      </c>
      <c r="S41" s="26">
        <f>R41*[1]TC!C3</f>
        <v>327060</v>
      </c>
      <c r="T41" s="27">
        <f>[1]TC!F5</f>
        <v>1500</v>
      </c>
      <c r="U41" s="26">
        <f>[1]TC!G5</f>
        <v>41355</v>
      </c>
      <c r="V41" s="15" t="s">
        <v>154</v>
      </c>
      <c r="W41" s="28" t="s">
        <v>36</v>
      </c>
      <c r="X41" s="29"/>
    </row>
    <row r="42" spans="1:24" ht="15.75" customHeight="1">
      <c r="A42" s="14" t="s">
        <v>23</v>
      </c>
      <c r="B42" s="14" t="s">
        <v>24</v>
      </c>
      <c r="C42" s="16" t="s">
        <v>155</v>
      </c>
      <c r="D42" s="14" t="s">
        <v>26</v>
      </c>
      <c r="E42" s="14" t="s">
        <v>27</v>
      </c>
      <c r="F42" s="14" t="s">
        <v>147</v>
      </c>
      <c r="G42" s="14" t="s">
        <v>67</v>
      </c>
      <c r="H42" s="15" t="s">
        <v>30</v>
      </c>
      <c r="I42" s="15" t="s">
        <v>89</v>
      </c>
      <c r="J42" s="15" t="s">
        <v>59</v>
      </c>
      <c r="K42" s="18">
        <v>15800</v>
      </c>
      <c r="L42" s="19" t="s">
        <v>33</v>
      </c>
      <c r="M42" s="20">
        <v>0.1</v>
      </c>
      <c r="N42" s="21">
        <f t="shared" si="0"/>
        <v>1580</v>
      </c>
      <c r="O42" s="22">
        <f>N42*[1]TC!C3</f>
        <v>36340</v>
      </c>
      <c r="P42" s="23">
        <v>10000</v>
      </c>
      <c r="Q42" s="24" t="s">
        <v>34</v>
      </c>
      <c r="R42" s="25">
        <f t="shared" si="1"/>
        <v>14220</v>
      </c>
      <c r="S42" s="26">
        <f>R42*[1]TC!C3</f>
        <v>327060</v>
      </c>
      <c r="T42" s="27">
        <f>[1]TC!F5</f>
        <v>1500</v>
      </c>
      <c r="U42" s="26">
        <f>[1]TC!G5</f>
        <v>41355</v>
      </c>
      <c r="V42" s="15" t="s">
        <v>156</v>
      </c>
      <c r="W42" s="28" t="s">
        <v>36</v>
      </c>
      <c r="X42" s="29"/>
    </row>
    <row r="43" spans="1:24" ht="15.75" customHeight="1">
      <c r="A43" s="14" t="s">
        <v>23</v>
      </c>
      <c r="B43" s="15" t="s">
        <v>24</v>
      </c>
      <c r="C43" s="16" t="s">
        <v>157</v>
      </c>
      <c r="D43" s="14" t="s">
        <v>26</v>
      </c>
      <c r="E43" s="14" t="s">
        <v>27</v>
      </c>
      <c r="F43" s="14" t="s">
        <v>158</v>
      </c>
      <c r="G43" s="14" t="s">
        <v>29</v>
      </c>
      <c r="H43" s="15" t="s">
        <v>30</v>
      </c>
      <c r="I43" s="15" t="s">
        <v>31</v>
      </c>
      <c r="J43" s="15" t="s">
        <v>32</v>
      </c>
      <c r="K43" s="18">
        <v>15800</v>
      </c>
      <c r="L43" s="19" t="s">
        <v>33</v>
      </c>
      <c r="M43" s="20">
        <v>0.1</v>
      </c>
      <c r="N43" s="21">
        <f t="shared" si="0"/>
        <v>1580</v>
      </c>
      <c r="O43" s="22">
        <f>N43*[1]TC!C3</f>
        <v>36340</v>
      </c>
      <c r="P43" s="23">
        <v>10000</v>
      </c>
      <c r="Q43" s="24" t="s">
        <v>34</v>
      </c>
      <c r="R43" s="25">
        <f t="shared" si="1"/>
        <v>14220</v>
      </c>
      <c r="S43" s="26">
        <f>R43*[1]TC!C3</f>
        <v>327060</v>
      </c>
      <c r="T43" s="27">
        <f>[1]TC!F5</f>
        <v>1500</v>
      </c>
      <c r="U43" s="26">
        <f>[1]TC!G5</f>
        <v>41355</v>
      </c>
      <c r="V43" s="15" t="s">
        <v>159</v>
      </c>
      <c r="W43" s="28" t="s">
        <v>36</v>
      </c>
      <c r="X43" s="29"/>
    </row>
    <row r="44" spans="1:24" ht="15.75" customHeight="1">
      <c r="A44" s="14" t="s">
        <v>23</v>
      </c>
      <c r="B44" s="14" t="s">
        <v>24</v>
      </c>
      <c r="C44" s="16" t="s">
        <v>160</v>
      </c>
      <c r="D44" s="14" t="s">
        <v>26</v>
      </c>
      <c r="E44" s="14" t="s">
        <v>27</v>
      </c>
      <c r="F44" s="14" t="s">
        <v>161</v>
      </c>
      <c r="G44" s="14" t="s">
        <v>153</v>
      </c>
      <c r="H44" s="15" t="s">
        <v>30</v>
      </c>
      <c r="I44" s="15" t="s">
        <v>31</v>
      </c>
      <c r="J44" s="15" t="s">
        <v>32</v>
      </c>
      <c r="K44" s="18">
        <v>15800</v>
      </c>
      <c r="L44" s="19" t="s">
        <v>33</v>
      </c>
      <c r="M44" s="20">
        <v>0.1</v>
      </c>
      <c r="N44" s="21">
        <f t="shared" si="0"/>
        <v>1580</v>
      </c>
      <c r="O44" s="22">
        <f>N44*[1]TC!C3</f>
        <v>36340</v>
      </c>
      <c r="P44" s="23">
        <v>10000</v>
      </c>
      <c r="Q44" s="24" t="s">
        <v>34</v>
      </c>
      <c r="R44" s="25">
        <f t="shared" si="1"/>
        <v>14220</v>
      </c>
      <c r="S44" s="26">
        <f>R44*[1]TC!C3</f>
        <v>327060</v>
      </c>
      <c r="T44" s="27">
        <f>[1]TC!F5</f>
        <v>1500</v>
      </c>
      <c r="U44" s="26">
        <f>[1]TC!G5</f>
        <v>41355</v>
      </c>
      <c r="V44" s="15" t="s">
        <v>162</v>
      </c>
      <c r="W44" s="28" t="s">
        <v>36</v>
      </c>
      <c r="X44" s="29"/>
    </row>
    <row r="45" spans="1:24" ht="15.75" customHeight="1">
      <c r="A45" s="14" t="s">
        <v>23</v>
      </c>
      <c r="B45" s="15" t="s">
        <v>24</v>
      </c>
      <c r="C45" s="16" t="s">
        <v>163</v>
      </c>
      <c r="D45" s="14" t="s">
        <v>26</v>
      </c>
      <c r="E45" s="14" t="s">
        <v>27</v>
      </c>
      <c r="F45" s="14" t="s">
        <v>164</v>
      </c>
      <c r="G45" s="14" t="s">
        <v>164</v>
      </c>
      <c r="H45" s="15" t="s">
        <v>30</v>
      </c>
      <c r="I45" s="15" t="s">
        <v>89</v>
      </c>
      <c r="J45" s="15" t="s">
        <v>59</v>
      </c>
      <c r="K45" s="18">
        <v>15800</v>
      </c>
      <c r="L45" s="19" t="s">
        <v>33</v>
      </c>
      <c r="M45" s="20">
        <v>0.1</v>
      </c>
      <c r="N45" s="21">
        <f t="shared" si="0"/>
        <v>1580</v>
      </c>
      <c r="O45" s="22">
        <f>N45*[1]TC!C3</f>
        <v>36340</v>
      </c>
      <c r="P45" s="23">
        <v>10000</v>
      </c>
      <c r="Q45" s="24" t="s">
        <v>34</v>
      </c>
      <c r="R45" s="25">
        <f t="shared" si="1"/>
        <v>14220</v>
      </c>
      <c r="S45" s="26">
        <f>R45*[1]TC!C3</f>
        <v>327060</v>
      </c>
      <c r="T45" s="27">
        <f>[1]TC!F5</f>
        <v>1500</v>
      </c>
      <c r="U45" s="26">
        <f>[1]TC!G5</f>
        <v>41355</v>
      </c>
      <c r="V45" s="15" t="s">
        <v>165</v>
      </c>
      <c r="W45" s="28" t="s">
        <v>36</v>
      </c>
      <c r="X45" s="29"/>
    </row>
    <row r="46" spans="1:24" ht="15.75" customHeight="1">
      <c r="A46" s="14" t="s">
        <v>23</v>
      </c>
      <c r="B46" s="15" t="s">
        <v>24</v>
      </c>
      <c r="C46" s="16" t="s">
        <v>166</v>
      </c>
      <c r="D46" s="14" t="s">
        <v>26</v>
      </c>
      <c r="E46" s="14" t="s">
        <v>27</v>
      </c>
      <c r="F46" s="14" t="s">
        <v>167</v>
      </c>
      <c r="G46" s="14" t="s">
        <v>167</v>
      </c>
      <c r="H46" s="15" t="s">
        <v>30</v>
      </c>
      <c r="I46" s="15" t="s">
        <v>31</v>
      </c>
      <c r="J46" s="15" t="s">
        <v>32</v>
      </c>
      <c r="K46" s="18">
        <v>15800</v>
      </c>
      <c r="L46" s="19" t="s">
        <v>33</v>
      </c>
      <c r="M46" s="20">
        <v>0.1</v>
      </c>
      <c r="N46" s="21">
        <f t="shared" si="0"/>
        <v>1580</v>
      </c>
      <c r="O46" s="22">
        <f>N46*[1]TC!C3</f>
        <v>36340</v>
      </c>
      <c r="P46" s="23">
        <v>10000</v>
      </c>
      <c r="Q46" s="24" t="s">
        <v>34</v>
      </c>
      <c r="R46" s="25">
        <f t="shared" si="1"/>
        <v>14220</v>
      </c>
      <c r="S46" s="26">
        <f>R46*[1]TC!C3</f>
        <v>327060</v>
      </c>
      <c r="T46" s="27">
        <f>[1]TC!F5</f>
        <v>1500</v>
      </c>
      <c r="U46" s="26">
        <f>[1]TC!G5</f>
        <v>41355</v>
      </c>
      <c r="V46" s="15" t="s">
        <v>168</v>
      </c>
      <c r="W46" s="28" t="s">
        <v>36</v>
      </c>
      <c r="X46" s="29"/>
    </row>
    <row r="47" spans="1:24" ht="15.75" customHeight="1">
      <c r="A47" s="14" t="s">
        <v>23</v>
      </c>
      <c r="B47" s="15" t="s">
        <v>24</v>
      </c>
      <c r="C47" s="16" t="s">
        <v>169</v>
      </c>
      <c r="D47" s="14" t="s">
        <v>26</v>
      </c>
      <c r="E47" s="14" t="s">
        <v>27</v>
      </c>
      <c r="F47" s="14" t="s">
        <v>29</v>
      </c>
      <c r="G47" s="14" t="s">
        <v>170</v>
      </c>
      <c r="H47" s="15" t="s">
        <v>30</v>
      </c>
      <c r="I47" s="15" t="s">
        <v>171</v>
      </c>
      <c r="J47" s="30" t="s">
        <v>172</v>
      </c>
      <c r="K47" s="18">
        <v>15800</v>
      </c>
      <c r="L47" s="19" t="s">
        <v>33</v>
      </c>
      <c r="M47" s="20">
        <v>0.1</v>
      </c>
      <c r="N47" s="21">
        <f t="shared" si="0"/>
        <v>1580</v>
      </c>
      <c r="O47" s="22">
        <f>N47*[1]TC!C3</f>
        <v>36340</v>
      </c>
      <c r="P47" s="23">
        <v>10000</v>
      </c>
      <c r="Q47" s="24" t="s">
        <v>34</v>
      </c>
      <c r="R47" s="25">
        <f t="shared" si="1"/>
        <v>14220</v>
      </c>
      <c r="S47" s="26">
        <f>R47*[1]TC!C3</f>
        <v>327060</v>
      </c>
      <c r="T47" s="27">
        <f>[1]TC!F5</f>
        <v>1500</v>
      </c>
      <c r="U47" s="26">
        <f>[1]TC!G5</f>
        <v>41355</v>
      </c>
      <c r="V47" s="15" t="s">
        <v>173</v>
      </c>
      <c r="W47" s="28" t="s">
        <v>36</v>
      </c>
      <c r="X47" s="29"/>
    </row>
    <row r="48" spans="1:24" ht="15.75" customHeight="1">
      <c r="A48" s="14" t="s">
        <v>23</v>
      </c>
      <c r="B48" s="15" t="s">
        <v>24</v>
      </c>
      <c r="C48" s="16" t="s">
        <v>174</v>
      </c>
      <c r="D48" s="14" t="s">
        <v>26</v>
      </c>
      <c r="E48" s="14" t="s">
        <v>27</v>
      </c>
      <c r="F48" s="14" t="s">
        <v>170</v>
      </c>
      <c r="G48" s="17" t="s">
        <v>108</v>
      </c>
      <c r="H48" s="15" t="s">
        <v>30</v>
      </c>
      <c r="I48" s="15" t="s">
        <v>31</v>
      </c>
      <c r="J48" s="15" t="s">
        <v>32</v>
      </c>
      <c r="K48" s="31">
        <v>15800</v>
      </c>
      <c r="L48" s="19" t="s">
        <v>33</v>
      </c>
      <c r="M48" s="20">
        <v>0.1</v>
      </c>
      <c r="N48" s="21">
        <f t="shared" si="0"/>
        <v>1580</v>
      </c>
      <c r="O48" s="22">
        <f>N48*[1]TC!C3</f>
        <v>36340</v>
      </c>
      <c r="P48" s="23">
        <v>10000</v>
      </c>
      <c r="Q48" s="24" t="s">
        <v>34</v>
      </c>
      <c r="R48" s="25">
        <f t="shared" si="1"/>
        <v>14220</v>
      </c>
      <c r="S48" s="26">
        <f>R48*[1]TC!C3</f>
        <v>327060</v>
      </c>
      <c r="T48" s="27">
        <f>[1]TC!F5</f>
        <v>1500</v>
      </c>
      <c r="U48" s="26">
        <f>[1]TC!G5</f>
        <v>41355</v>
      </c>
      <c r="V48" s="15" t="s">
        <v>175</v>
      </c>
      <c r="W48" s="28" t="s">
        <v>36</v>
      </c>
      <c r="X48" s="29"/>
    </row>
    <row r="49" spans="1:24" ht="15.75" customHeight="1">
      <c r="A49" s="14" t="s">
        <v>23</v>
      </c>
      <c r="B49" s="14" t="s">
        <v>24</v>
      </c>
      <c r="C49" s="16" t="s">
        <v>176</v>
      </c>
      <c r="D49" s="14" t="s">
        <v>26</v>
      </c>
      <c r="E49" s="14" t="s">
        <v>27</v>
      </c>
      <c r="F49" s="14" t="s">
        <v>147</v>
      </c>
      <c r="G49" s="17" t="s">
        <v>177</v>
      </c>
      <c r="H49" s="15" t="s">
        <v>30</v>
      </c>
      <c r="I49" s="15" t="s">
        <v>31</v>
      </c>
      <c r="J49" s="15" t="s">
        <v>32</v>
      </c>
      <c r="K49" s="18">
        <v>15800</v>
      </c>
      <c r="L49" s="19" t="s">
        <v>33</v>
      </c>
      <c r="M49" s="20">
        <v>0.1</v>
      </c>
      <c r="N49" s="21">
        <f t="shared" si="0"/>
        <v>1580</v>
      </c>
      <c r="O49" s="22">
        <f>N49*[1]TC!C3</f>
        <v>36340</v>
      </c>
      <c r="P49" s="23">
        <v>10000</v>
      </c>
      <c r="Q49" s="24" t="s">
        <v>34</v>
      </c>
      <c r="R49" s="25">
        <f t="shared" si="1"/>
        <v>14220</v>
      </c>
      <c r="S49" s="26">
        <f>R49*[1]TC!C3</f>
        <v>327060</v>
      </c>
      <c r="T49" s="27">
        <f>[1]TC!F5</f>
        <v>1500</v>
      </c>
      <c r="U49" s="26">
        <f>[1]TC!G5</f>
        <v>41355</v>
      </c>
      <c r="V49" s="15" t="s">
        <v>178</v>
      </c>
      <c r="W49" s="28" t="s">
        <v>36</v>
      </c>
      <c r="X49" s="29"/>
    </row>
    <row r="50" spans="1:24" ht="15.75" customHeight="1">
      <c r="A50" s="14" t="s">
        <v>23</v>
      </c>
      <c r="B50" s="15" t="s">
        <v>24</v>
      </c>
      <c r="C50" s="16" t="s">
        <v>179</v>
      </c>
      <c r="D50" s="14" t="s">
        <v>26</v>
      </c>
      <c r="E50" s="14" t="s">
        <v>27</v>
      </c>
      <c r="F50" s="14" t="s">
        <v>170</v>
      </c>
      <c r="G50" s="17" t="s">
        <v>147</v>
      </c>
      <c r="H50" s="15" t="s">
        <v>30</v>
      </c>
      <c r="I50" s="15" t="s">
        <v>171</v>
      </c>
      <c r="J50" s="15" t="s">
        <v>172</v>
      </c>
      <c r="K50" s="31">
        <v>15800</v>
      </c>
      <c r="L50" s="19" t="s">
        <v>33</v>
      </c>
      <c r="M50" s="20">
        <v>0.1</v>
      </c>
      <c r="N50" s="21">
        <f t="shared" si="0"/>
        <v>1580</v>
      </c>
      <c r="O50" s="22">
        <f>N50*[1]TC!C3</f>
        <v>36340</v>
      </c>
      <c r="P50" s="23">
        <v>10000</v>
      </c>
      <c r="Q50" s="24" t="s">
        <v>34</v>
      </c>
      <c r="R50" s="25">
        <f t="shared" si="1"/>
        <v>14220</v>
      </c>
      <c r="S50" s="26">
        <f>R50*[1]TC!C3</f>
        <v>327060</v>
      </c>
      <c r="T50" s="27">
        <f>[1]TC!F5</f>
        <v>1500</v>
      </c>
      <c r="U50" s="26">
        <f>[1]TC!G5</f>
        <v>41355</v>
      </c>
      <c r="V50" s="15" t="s">
        <v>180</v>
      </c>
      <c r="W50" s="28" t="s">
        <v>36</v>
      </c>
      <c r="X50" s="29"/>
    </row>
    <row r="51" spans="1:24" ht="15.75" customHeight="1">
      <c r="A51" s="14" t="s">
        <v>23</v>
      </c>
      <c r="B51" s="15" t="s">
        <v>24</v>
      </c>
      <c r="C51" s="16" t="s">
        <v>181</v>
      </c>
      <c r="D51" s="14" t="s">
        <v>26</v>
      </c>
      <c r="E51" s="14" t="s">
        <v>27</v>
      </c>
      <c r="F51" s="14" t="s">
        <v>153</v>
      </c>
      <c r="G51" s="14" t="s">
        <v>153</v>
      </c>
      <c r="H51" s="15" t="s">
        <v>30</v>
      </c>
      <c r="I51" s="15" t="s">
        <v>31</v>
      </c>
      <c r="J51" s="15" t="s">
        <v>32</v>
      </c>
      <c r="K51" s="18">
        <v>15800</v>
      </c>
      <c r="L51" s="19" t="s">
        <v>33</v>
      </c>
      <c r="M51" s="20">
        <v>0.1</v>
      </c>
      <c r="N51" s="21">
        <f t="shared" si="0"/>
        <v>1580</v>
      </c>
      <c r="O51" s="22">
        <f>N51*[1]TC!C3</f>
        <v>36340</v>
      </c>
      <c r="P51" s="23">
        <v>10000</v>
      </c>
      <c r="Q51" s="24" t="s">
        <v>34</v>
      </c>
      <c r="R51" s="25">
        <f t="shared" si="1"/>
        <v>14220</v>
      </c>
      <c r="S51" s="26">
        <f>R51*[1]TC!C3</f>
        <v>327060</v>
      </c>
      <c r="T51" s="27">
        <f>[1]TC!F5</f>
        <v>1500</v>
      </c>
      <c r="U51" s="26">
        <f>[1]TC!G5</f>
        <v>41355</v>
      </c>
      <c r="V51" s="15" t="s">
        <v>182</v>
      </c>
      <c r="W51" s="28" t="s">
        <v>36</v>
      </c>
      <c r="X51" s="29"/>
    </row>
    <row r="52" spans="1:24" ht="15.75" customHeight="1">
      <c r="A52" s="14" t="s">
        <v>23</v>
      </c>
      <c r="B52" s="15" t="s">
        <v>24</v>
      </c>
      <c r="C52" s="16" t="s">
        <v>183</v>
      </c>
      <c r="D52" s="14" t="s">
        <v>26</v>
      </c>
      <c r="E52" s="14" t="s">
        <v>27</v>
      </c>
      <c r="F52" s="14" t="s">
        <v>135</v>
      </c>
      <c r="G52" s="14" t="s">
        <v>50</v>
      </c>
      <c r="H52" s="15" t="s">
        <v>30</v>
      </c>
      <c r="I52" s="15" t="s">
        <v>31</v>
      </c>
      <c r="J52" s="15" t="s">
        <v>32</v>
      </c>
      <c r="K52" s="18">
        <v>15800</v>
      </c>
      <c r="L52" s="19" t="s">
        <v>33</v>
      </c>
      <c r="M52" s="20">
        <v>0.1</v>
      </c>
      <c r="N52" s="21">
        <f t="shared" si="0"/>
        <v>1580</v>
      </c>
      <c r="O52" s="22">
        <f>N52*[1]TC!C3</f>
        <v>36340</v>
      </c>
      <c r="P52" s="23">
        <v>10000</v>
      </c>
      <c r="Q52" s="24" t="s">
        <v>34</v>
      </c>
      <c r="R52" s="25">
        <f t="shared" si="1"/>
        <v>14220</v>
      </c>
      <c r="S52" s="26">
        <f>R52*[1]TC!C3</f>
        <v>327060</v>
      </c>
      <c r="T52" s="27">
        <f>[1]TC!F5</f>
        <v>1500</v>
      </c>
      <c r="U52" s="26">
        <f>[1]TC!G5</f>
        <v>41355</v>
      </c>
      <c r="V52" s="15" t="s">
        <v>184</v>
      </c>
      <c r="W52" s="28" t="s">
        <v>36</v>
      </c>
      <c r="X52" s="29"/>
    </row>
    <row r="53" spans="1:24" ht="15.75" customHeight="1">
      <c r="A53" s="32" t="s">
        <v>185</v>
      </c>
      <c r="B53" s="32" t="s">
        <v>186</v>
      </c>
      <c r="C53" s="32" t="s">
        <v>187</v>
      </c>
      <c r="D53" s="33" t="s">
        <v>49</v>
      </c>
      <c r="E53" s="33" t="s">
        <v>27</v>
      </c>
      <c r="F53" s="33" t="s">
        <v>116</v>
      </c>
      <c r="G53" s="33" t="s">
        <v>117</v>
      </c>
      <c r="H53" s="33" t="s">
        <v>51</v>
      </c>
      <c r="I53" s="15" t="s">
        <v>188</v>
      </c>
      <c r="J53" s="15" t="s">
        <v>188</v>
      </c>
      <c r="K53" s="31">
        <v>10500</v>
      </c>
      <c r="L53" s="19" t="s">
        <v>189</v>
      </c>
      <c r="M53" s="20">
        <v>0.24</v>
      </c>
      <c r="N53" s="34">
        <f t="shared" si="0"/>
        <v>2520</v>
      </c>
      <c r="O53" s="22">
        <f>N53*[1]TC!C4</f>
        <v>50400</v>
      </c>
      <c r="P53" s="35">
        <v>10000</v>
      </c>
      <c r="Q53" s="24" t="s">
        <v>34</v>
      </c>
      <c r="R53" s="36">
        <f t="shared" si="1"/>
        <v>7980</v>
      </c>
      <c r="S53" s="26">
        <f>R53*[1]TC!C4</f>
        <v>159600</v>
      </c>
      <c r="T53" s="36">
        <f>[1]TC!F4</f>
        <v>1100</v>
      </c>
      <c r="U53" s="26">
        <f>T53*[1]TC!C4</f>
        <v>22000</v>
      </c>
      <c r="V53" s="15" t="s">
        <v>190</v>
      </c>
      <c r="W53" s="37" t="s">
        <v>191</v>
      </c>
      <c r="X53" s="38"/>
    </row>
    <row r="54" spans="1:24" ht="15.75" customHeight="1">
      <c r="A54" s="32" t="s">
        <v>185</v>
      </c>
      <c r="B54" s="32" t="s">
        <v>186</v>
      </c>
      <c r="C54" s="32" t="s">
        <v>192</v>
      </c>
      <c r="D54" s="33" t="s">
        <v>49</v>
      </c>
      <c r="E54" s="33" t="s">
        <v>27</v>
      </c>
      <c r="F54" s="33" t="s">
        <v>170</v>
      </c>
      <c r="G54" s="33" t="s">
        <v>29</v>
      </c>
      <c r="H54" s="33" t="s">
        <v>51</v>
      </c>
      <c r="I54" s="15" t="s">
        <v>188</v>
      </c>
      <c r="J54" s="15" t="s">
        <v>188</v>
      </c>
      <c r="K54" s="31">
        <v>10500</v>
      </c>
      <c r="L54" s="19" t="s">
        <v>189</v>
      </c>
      <c r="M54" s="20">
        <v>0.24</v>
      </c>
      <c r="N54" s="34">
        <f t="shared" si="0"/>
        <v>2520</v>
      </c>
      <c r="O54" s="22">
        <f>N54*[1]TC!C4</f>
        <v>50400</v>
      </c>
      <c r="P54" s="35">
        <v>10000</v>
      </c>
      <c r="Q54" s="24" t="s">
        <v>34</v>
      </c>
      <c r="R54" s="36">
        <f t="shared" si="1"/>
        <v>7980</v>
      </c>
      <c r="S54" s="26">
        <f>R54*[1]TC!C4</f>
        <v>159600</v>
      </c>
      <c r="T54" s="36">
        <f>[1]TC!F4</f>
        <v>1100</v>
      </c>
      <c r="U54" s="26">
        <f>T54*[1]TC!C4</f>
        <v>22000</v>
      </c>
      <c r="V54" s="15" t="s">
        <v>190</v>
      </c>
      <c r="W54" s="37" t="s">
        <v>191</v>
      </c>
      <c r="X54" s="38"/>
    </row>
    <row r="55" spans="1:24" ht="15.75" customHeight="1">
      <c r="A55" s="32" t="s">
        <v>185</v>
      </c>
      <c r="B55" s="32" t="s">
        <v>186</v>
      </c>
      <c r="C55" s="32" t="s">
        <v>193</v>
      </c>
      <c r="D55" s="33" t="s">
        <v>49</v>
      </c>
      <c r="E55" s="33" t="s">
        <v>27</v>
      </c>
      <c r="F55" s="33" t="s">
        <v>42</v>
      </c>
      <c r="G55" s="33" t="s">
        <v>158</v>
      </c>
      <c r="H55" s="33" t="s">
        <v>51</v>
      </c>
      <c r="I55" s="15" t="s">
        <v>188</v>
      </c>
      <c r="J55" s="15" t="s">
        <v>188</v>
      </c>
      <c r="K55" s="31">
        <v>10500</v>
      </c>
      <c r="L55" s="19" t="s">
        <v>189</v>
      </c>
      <c r="M55" s="20">
        <v>0.24</v>
      </c>
      <c r="N55" s="34">
        <f t="shared" si="0"/>
        <v>2520</v>
      </c>
      <c r="O55" s="22">
        <f>N55*[1]TC!C4</f>
        <v>50400</v>
      </c>
      <c r="P55" s="35">
        <v>10000</v>
      </c>
      <c r="Q55" s="24" t="s">
        <v>34</v>
      </c>
      <c r="R55" s="36">
        <f t="shared" si="1"/>
        <v>7980</v>
      </c>
      <c r="S55" s="26">
        <f>R55*[1]TC!C4</f>
        <v>159600</v>
      </c>
      <c r="T55" s="36">
        <f>[1]TC!F4</f>
        <v>1100</v>
      </c>
      <c r="U55" s="26">
        <f>T55*[1]TC!C4</f>
        <v>22000</v>
      </c>
      <c r="V55" s="15" t="s">
        <v>190</v>
      </c>
      <c r="W55" s="37" t="s">
        <v>191</v>
      </c>
      <c r="X55" s="38"/>
    </row>
    <row r="56" spans="1:24" ht="15.75" customHeight="1">
      <c r="A56" s="32" t="s">
        <v>185</v>
      </c>
      <c r="B56" s="32" t="s">
        <v>186</v>
      </c>
      <c r="C56" s="32" t="s">
        <v>194</v>
      </c>
      <c r="D56" s="33" t="s">
        <v>49</v>
      </c>
      <c r="E56" s="33" t="s">
        <v>27</v>
      </c>
      <c r="F56" s="33" t="s">
        <v>195</v>
      </c>
      <c r="G56" s="33" t="s">
        <v>42</v>
      </c>
      <c r="H56" s="33" t="s">
        <v>51</v>
      </c>
      <c r="I56" s="15" t="s">
        <v>188</v>
      </c>
      <c r="J56" s="15" t="s">
        <v>188</v>
      </c>
      <c r="K56" s="31">
        <v>10500</v>
      </c>
      <c r="L56" s="19" t="s">
        <v>189</v>
      </c>
      <c r="M56" s="20">
        <v>0.24</v>
      </c>
      <c r="N56" s="34">
        <f t="shared" si="0"/>
        <v>2520</v>
      </c>
      <c r="O56" s="22">
        <f>N56*[1]TC!C4</f>
        <v>50400</v>
      </c>
      <c r="P56" s="35">
        <v>10000</v>
      </c>
      <c r="Q56" s="24" t="s">
        <v>34</v>
      </c>
      <c r="R56" s="36">
        <f t="shared" si="1"/>
        <v>7980</v>
      </c>
      <c r="S56" s="26">
        <f>R56*[1]TC!C4</f>
        <v>159600</v>
      </c>
      <c r="T56" s="36">
        <f>[1]TC!F4</f>
        <v>1100</v>
      </c>
      <c r="U56" s="26">
        <f>T56*[1]TC!C4</f>
        <v>22000</v>
      </c>
      <c r="V56" s="15" t="s">
        <v>190</v>
      </c>
      <c r="W56" s="37" t="s">
        <v>191</v>
      </c>
      <c r="X56" s="38"/>
    </row>
    <row r="57" spans="1:24" ht="15.75" customHeight="1">
      <c r="A57" s="32" t="s">
        <v>185</v>
      </c>
      <c r="B57" s="32" t="s">
        <v>186</v>
      </c>
      <c r="C57" s="32" t="s">
        <v>196</v>
      </c>
      <c r="D57" s="33" t="s">
        <v>49</v>
      </c>
      <c r="E57" s="33" t="s">
        <v>27</v>
      </c>
      <c r="F57" s="33" t="s">
        <v>28</v>
      </c>
      <c r="G57" s="33" t="s">
        <v>42</v>
      </c>
      <c r="H57" s="33" t="s">
        <v>51</v>
      </c>
      <c r="I57" s="15" t="s">
        <v>188</v>
      </c>
      <c r="J57" s="15" t="s">
        <v>188</v>
      </c>
      <c r="K57" s="31">
        <v>10500</v>
      </c>
      <c r="L57" s="19" t="s">
        <v>189</v>
      </c>
      <c r="M57" s="20">
        <v>0.24</v>
      </c>
      <c r="N57" s="34">
        <f t="shared" si="0"/>
        <v>2520</v>
      </c>
      <c r="O57" s="22">
        <f>N57*[1]TC!C4</f>
        <v>50400</v>
      </c>
      <c r="P57" s="35">
        <v>10000</v>
      </c>
      <c r="Q57" s="24" t="s">
        <v>34</v>
      </c>
      <c r="R57" s="36">
        <f t="shared" si="1"/>
        <v>7980</v>
      </c>
      <c r="S57" s="26">
        <f>R57*[1]TC!C4</f>
        <v>159600</v>
      </c>
      <c r="T57" s="36">
        <f>[1]TC!F4</f>
        <v>1100</v>
      </c>
      <c r="U57" s="26">
        <f>T57*[1]TC!C4</f>
        <v>22000</v>
      </c>
      <c r="V57" s="15" t="s">
        <v>190</v>
      </c>
      <c r="W57" s="37" t="s">
        <v>191</v>
      </c>
      <c r="X57" s="38"/>
    </row>
    <row r="58" spans="1:24" ht="15.75" customHeight="1">
      <c r="A58" s="32" t="s">
        <v>185</v>
      </c>
      <c r="B58" s="32" t="s">
        <v>186</v>
      </c>
      <c r="C58" s="32" t="s">
        <v>197</v>
      </c>
      <c r="D58" s="33" t="s">
        <v>49</v>
      </c>
      <c r="E58" s="33" t="s">
        <v>27</v>
      </c>
      <c r="F58" s="33" t="s">
        <v>42</v>
      </c>
      <c r="G58" s="33" t="s">
        <v>158</v>
      </c>
      <c r="H58" s="33" t="s">
        <v>51</v>
      </c>
      <c r="I58" s="15" t="s">
        <v>188</v>
      </c>
      <c r="J58" s="15" t="s">
        <v>198</v>
      </c>
      <c r="K58" s="39">
        <v>10500</v>
      </c>
      <c r="L58" s="19" t="s">
        <v>189</v>
      </c>
      <c r="M58" s="20">
        <v>0.24</v>
      </c>
      <c r="N58" s="34">
        <f t="shared" si="0"/>
        <v>2520</v>
      </c>
      <c r="O58" s="22">
        <f>N58*[1]TC!C4</f>
        <v>50400</v>
      </c>
      <c r="P58" s="35">
        <v>10000</v>
      </c>
      <c r="Q58" s="24" t="s">
        <v>34</v>
      </c>
      <c r="R58" s="36">
        <f t="shared" si="1"/>
        <v>7980</v>
      </c>
      <c r="S58" s="26">
        <f>R58*[1]TC!C4</f>
        <v>159600</v>
      </c>
      <c r="T58" s="36">
        <f>[1]TC!F4</f>
        <v>1100</v>
      </c>
      <c r="U58" s="26">
        <f>T58*[1]TC!C4</f>
        <v>22000</v>
      </c>
      <c r="V58" s="15" t="s">
        <v>190</v>
      </c>
      <c r="W58" s="37" t="s">
        <v>191</v>
      </c>
      <c r="X58" s="38"/>
    </row>
    <row r="59" spans="1:24" ht="15.75" customHeight="1">
      <c r="A59" s="32" t="s">
        <v>185</v>
      </c>
      <c r="B59" s="32" t="s">
        <v>186</v>
      </c>
      <c r="C59" s="32" t="s">
        <v>187</v>
      </c>
      <c r="D59" s="33" t="s">
        <v>49</v>
      </c>
      <c r="E59" s="33" t="s">
        <v>27</v>
      </c>
      <c r="F59" s="33" t="s">
        <v>116</v>
      </c>
      <c r="G59" s="33" t="s">
        <v>117</v>
      </c>
      <c r="H59" s="33" t="s">
        <v>51</v>
      </c>
      <c r="I59" s="15" t="s">
        <v>199</v>
      </c>
      <c r="J59" s="15" t="s">
        <v>200</v>
      </c>
      <c r="K59" s="39">
        <v>10500</v>
      </c>
      <c r="L59" s="19" t="s">
        <v>189</v>
      </c>
      <c r="M59" s="20">
        <v>0.24</v>
      </c>
      <c r="N59" s="34">
        <f t="shared" si="0"/>
        <v>2520</v>
      </c>
      <c r="O59" s="22">
        <f>N59*[1]TC!C4</f>
        <v>50400</v>
      </c>
      <c r="P59" s="35">
        <v>10000</v>
      </c>
      <c r="Q59" s="24" t="s">
        <v>34</v>
      </c>
      <c r="R59" s="36">
        <f t="shared" si="1"/>
        <v>7980</v>
      </c>
      <c r="S59" s="26">
        <f>R59*[1]TC!C4</f>
        <v>159600</v>
      </c>
      <c r="T59" s="36">
        <f>[1]TC!F4</f>
        <v>1100</v>
      </c>
      <c r="U59" s="26">
        <f>T59*[1]TC!C4</f>
        <v>22000</v>
      </c>
      <c r="V59" s="15" t="s">
        <v>190</v>
      </c>
      <c r="W59" s="37" t="s">
        <v>191</v>
      </c>
      <c r="X59" s="38"/>
    </row>
    <row r="60" spans="1:24" ht="15.75" customHeight="1">
      <c r="A60" s="32" t="s">
        <v>185</v>
      </c>
      <c r="B60" s="32" t="s">
        <v>186</v>
      </c>
      <c r="C60" s="32" t="s">
        <v>192</v>
      </c>
      <c r="D60" s="33" t="s">
        <v>49</v>
      </c>
      <c r="E60" s="33" t="s">
        <v>27</v>
      </c>
      <c r="F60" s="33" t="s">
        <v>170</v>
      </c>
      <c r="G60" s="33" t="s">
        <v>29</v>
      </c>
      <c r="H60" s="33" t="s">
        <v>51</v>
      </c>
      <c r="I60" s="15" t="s">
        <v>188</v>
      </c>
      <c r="J60" s="15" t="s">
        <v>200</v>
      </c>
      <c r="K60" s="39">
        <v>10500</v>
      </c>
      <c r="L60" s="19" t="s">
        <v>189</v>
      </c>
      <c r="M60" s="20">
        <v>0.24</v>
      </c>
      <c r="N60" s="34">
        <f t="shared" si="0"/>
        <v>2520</v>
      </c>
      <c r="O60" s="22">
        <f>N60*[1]TC!C4</f>
        <v>50400</v>
      </c>
      <c r="P60" s="35">
        <v>10000</v>
      </c>
      <c r="Q60" s="24" t="s">
        <v>34</v>
      </c>
      <c r="R60" s="36">
        <f t="shared" si="1"/>
        <v>7980</v>
      </c>
      <c r="S60" s="26">
        <f>R60*[1]TC!C4</f>
        <v>159600</v>
      </c>
      <c r="T60" s="36">
        <f>[1]TC!F4</f>
        <v>1100</v>
      </c>
      <c r="U60" s="26">
        <f>T60*[1]TC!C4</f>
        <v>22000</v>
      </c>
      <c r="V60" s="15" t="s">
        <v>190</v>
      </c>
      <c r="W60" s="37" t="s">
        <v>191</v>
      </c>
      <c r="X60" s="38"/>
    </row>
    <row r="61" spans="1:24" ht="15.75" customHeight="1">
      <c r="A61" s="32" t="s">
        <v>185</v>
      </c>
      <c r="B61" s="32" t="s">
        <v>186</v>
      </c>
      <c r="C61" s="32" t="s">
        <v>201</v>
      </c>
      <c r="D61" s="33" t="s">
        <v>49</v>
      </c>
      <c r="E61" s="33" t="s">
        <v>27</v>
      </c>
      <c r="F61" s="33" t="s">
        <v>195</v>
      </c>
      <c r="G61" s="33" t="s">
        <v>42</v>
      </c>
      <c r="H61" s="33" t="s">
        <v>51</v>
      </c>
      <c r="I61" s="15" t="s">
        <v>188</v>
      </c>
      <c r="J61" s="15" t="s">
        <v>202</v>
      </c>
      <c r="K61" s="39">
        <v>10500</v>
      </c>
      <c r="L61" s="19" t="s">
        <v>189</v>
      </c>
      <c r="M61" s="20">
        <v>0.24</v>
      </c>
      <c r="N61" s="34">
        <f t="shared" si="0"/>
        <v>2520</v>
      </c>
      <c r="O61" s="22">
        <f>N61*[1]TC!C4</f>
        <v>50400</v>
      </c>
      <c r="P61" s="35">
        <v>10000</v>
      </c>
      <c r="Q61" s="24" t="s">
        <v>34</v>
      </c>
      <c r="R61" s="36">
        <f t="shared" si="1"/>
        <v>7980</v>
      </c>
      <c r="S61" s="26">
        <f>R61*[1]TC!C4</f>
        <v>159600</v>
      </c>
      <c r="T61" s="36">
        <f>[1]TC!F4</f>
        <v>1100</v>
      </c>
      <c r="U61" s="26">
        <f>T61*[1]TC!C4</f>
        <v>22000</v>
      </c>
      <c r="V61" s="15" t="s">
        <v>190</v>
      </c>
      <c r="W61" s="37" t="s">
        <v>191</v>
      </c>
      <c r="X61" s="38"/>
    </row>
    <row r="62" spans="1:24" ht="15.75" customHeight="1">
      <c r="A62" s="32" t="s">
        <v>185</v>
      </c>
      <c r="B62" s="32" t="s">
        <v>186</v>
      </c>
      <c r="C62" s="32" t="s">
        <v>203</v>
      </c>
      <c r="D62" s="33" t="s">
        <v>26</v>
      </c>
      <c r="E62" s="33" t="s">
        <v>27</v>
      </c>
      <c r="F62" s="33" t="s">
        <v>28</v>
      </c>
      <c r="G62" s="33" t="s">
        <v>204</v>
      </c>
      <c r="H62" s="33" t="s">
        <v>30</v>
      </c>
      <c r="I62" s="15" t="s">
        <v>188</v>
      </c>
      <c r="J62" s="15" t="s">
        <v>202</v>
      </c>
      <c r="K62" s="39">
        <v>15000</v>
      </c>
      <c r="L62" s="19" t="s">
        <v>189</v>
      </c>
      <c r="M62" s="20">
        <v>0.4</v>
      </c>
      <c r="N62" s="34">
        <f t="shared" si="0"/>
        <v>6000</v>
      </c>
      <c r="O62" s="22">
        <f>N62*[1]TC!C4</f>
        <v>120000</v>
      </c>
      <c r="P62" s="24"/>
      <c r="Q62" s="24"/>
      <c r="R62" s="36">
        <f t="shared" si="1"/>
        <v>9000</v>
      </c>
      <c r="S62" s="26">
        <f>R62*[1]TC!C4</f>
        <v>180000</v>
      </c>
      <c r="T62" s="36">
        <f>[1]TC!F4</f>
        <v>1100</v>
      </c>
      <c r="U62" s="26">
        <f>T62*[1]TC!C4</f>
        <v>22000</v>
      </c>
      <c r="V62" s="15" t="s">
        <v>205</v>
      </c>
      <c r="W62" s="37" t="s">
        <v>191</v>
      </c>
      <c r="X62" s="38"/>
    </row>
    <row r="63" spans="1:24" ht="15.75" customHeight="1">
      <c r="A63" s="32" t="s">
        <v>185</v>
      </c>
      <c r="B63" s="32" t="s">
        <v>186</v>
      </c>
      <c r="C63" s="32" t="s">
        <v>206</v>
      </c>
      <c r="D63" s="33" t="s">
        <v>26</v>
      </c>
      <c r="E63" s="33" t="s">
        <v>27</v>
      </c>
      <c r="F63" s="33" t="s">
        <v>204</v>
      </c>
      <c r="G63" s="33" t="s">
        <v>120</v>
      </c>
      <c r="H63" s="33" t="s">
        <v>30</v>
      </c>
      <c r="I63" s="15" t="s">
        <v>188</v>
      </c>
      <c r="J63" s="15" t="s">
        <v>202</v>
      </c>
      <c r="K63" s="39">
        <v>15000</v>
      </c>
      <c r="L63" s="19" t="s">
        <v>189</v>
      </c>
      <c r="M63" s="20">
        <v>0.4</v>
      </c>
      <c r="N63" s="34">
        <f t="shared" si="0"/>
        <v>6000</v>
      </c>
      <c r="O63" s="22">
        <f>N63*[1]TC!C4</f>
        <v>120000</v>
      </c>
      <c r="P63" s="35"/>
      <c r="Q63" s="24"/>
      <c r="R63" s="36">
        <f t="shared" si="1"/>
        <v>9000</v>
      </c>
      <c r="S63" s="26">
        <f>R63*[1]TC!C4</f>
        <v>180000</v>
      </c>
      <c r="T63" s="36">
        <f>[1]TC!F4</f>
        <v>1100</v>
      </c>
      <c r="U63" s="26">
        <f>T63*[1]TC!C4</f>
        <v>22000</v>
      </c>
      <c r="V63" s="15" t="s">
        <v>205</v>
      </c>
      <c r="W63" s="37" t="s">
        <v>191</v>
      </c>
      <c r="X63" s="38"/>
    </row>
    <row r="64" spans="1:24" ht="15.75" customHeight="1">
      <c r="A64" s="32" t="s">
        <v>185</v>
      </c>
      <c r="B64" s="32" t="s">
        <v>186</v>
      </c>
      <c r="C64" s="32" t="s">
        <v>207</v>
      </c>
      <c r="D64" s="33" t="s">
        <v>26</v>
      </c>
      <c r="E64" s="33" t="s">
        <v>27</v>
      </c>
      <c r="F64" s="33" t="s">
        <v>208</v>
      </c>
      <c r="G64" s="33" t="s">
        <v>29</v>
      </c>
      <c r="H64" s="33" t="s">
        <v>30</v>
      </c>
      <c r="I64" s="15" t="s">
        <v>188</v>
      </c>
      <c r="J64" s="15" t="s">
        <v>202</v>
      </c>
      <c r="K64" s="39">
        <v>15000</v>
      </c>
      <c r="L64" s="19" t="s">
        <v>189</v>
      </c>
      <c r="M64" s="20">
        <v>0.4</v>
      </c>
      <c r="N64" s="34">
        <f t="shared" si="0"/>
        <v>6000</v>
      </c>
      <c r="O64" s="22">
        <f>N64*[1]TC!C4</f>
        <v>120000</v>
      </c>
      <c r="P64" s="35"/>
      <c r="Q64" s="24"/>
      <c r="R64" s="36">
        <f t="shared" si="1"/>
        <v>9000</v>
      </c>
      <c r="S64" s="26">
        <f>R64*[1]TC!C4</f>
        <v>180000</v>
      </c>
      <c r="T64" s="36">
        <f>[1]TC!F4</f>
        <v>1100</v>
      </c>
      <c r="U64" s="26">
        <f>T64*[1]TC!C4</f>
        <v>22000</v>
      </c>
      <c r="V64" s="15" t="s">
        <v>205</v>
      </c>
      <c r="W64" s="37" t="s">
        <v>191</v>
      </c>
      <c r="X64" s="38"/>
    </row>
    <row r="65" spans="1:24" ht="15.75" customHeight="1">
      <c r="A65" s="32" t="s">
        <v>185</v>
      </c>
      <c r="B65" s="32" t="s">
        <v>186</v>
      </c>
      <c r="C65" s="32" t="s">
        <v>209</v>
      </c>
      <c r="D65" s="33" t="s">
        <v>26</v>
      </c>
      <c r="E65" s="33" t="s">
        <v>27</v>
      </c>
      <c r="F65" s="33" t="s">
        <v>46</v>
      </c>
      <c r="G65" s="33" t="s">
        <v>29</v>
      </c>
      <c r="H65" s="33" t="s">
        <v>30</v>
      </c>
      <c r="I65" s="15" t="s">
        <v>188</v>
      </c>
      <c r="J65" s="15" t="s">
        <v>202</v>
      </c>
      <c r="K65" s="39">
        <v>15000</v>
      </c>
      <c r="L65" s="19" t="s">
        <v>189</v>
      </c>
      <c r="M65" s="20">
        <v>0.4</v>
      </c>
      <c r="N65" s="34">
        <f t="shared" si="0"/>
        <v>6000</v>
      </c>
      <c r="O65" s="22">
        <f>N65*[1]TC!C4</f>
        <v>120000</v>
      </c>
      <c r="P65" s="35"/>
      <c r="Q65" s="24"/>
      <c r="R65" s="36">
        <f t="shared" si="1"/>
        <v>9000</v>
      </c>
      <c r="S65" s="26">
        <f>R65*[1]TC!C4</f>
        <v>180000</v>
      </c>
      <c r="T65" s="36">
        <f>[1]TC!F4</f>
        <v>1100</v>
      </c>
      <c r="U65" s="26">
        <f>T65*[1]TC!C4</f>
        <v>22000</v>
      </c>
      <c r="V65" s="15" t="s">
        <v>205</v>
      </c>
      <c r="W65" s="37" t="s">
        <v>191</v>
      </c>
      <c r="X65" s="38"/>
    </row>
    <row r="66" spans="1:24" ht="15.75" customHeight="1">
      <c r="A66" s="32" t="s">
        <v>185</v>
      </c>
      <c r="B66" s="32" t="s">
        <v>186</v>
      </c>
      <c r="C66" s="32" t="s">
        <v>210</v>
      </c>
      <c r="D66" s="33" t="s">
        <v>26</v>
      </c>
      <c r="E66" s="33" t="s">
        <v>27</v>
      </c>
      <c r="F66" s="33" t="s">
        <v>211</v>
      </c>
      <c r="G66" s="33" t="s">
        <v>29</v>
      </c>
      <c r="H66" s="33" t="s">
        <v>30</v>
      </c>
      <c r="I66" s="15" t="s">
        <v>188</v>
      </c>
      <c r="J66" s="15" t="s">
        <v>202</v>
      </c>
      <c r="K66" s="39">
        <v>15000</v>
      </c>
      <c r="L66" s="19" t="s">
        <v>189</v>
      </c>
      <c r="M66" s="20">
        <v>0.4</v>
      </c>
      <c r="N66" s="34">
        <f t="shared" ref="N66:N129" si="2">K66*M66</f>
        <v>6000</v>
      </c>
      <c r="O66" s="22">
        <f>N66*[1]TC!C4</f>
        <v>120000</v>
      </c>
      <c r="P66" s="35"/>
      <c r="Q66" s="24"/>
      <c r="R66" s="36">
        <f t="shared" ref="R66:R129" si="3">K66-N66</f>
        <v>9000</v>
      </c>
      <c r="S66" s="26">
        <f>R66*[1]TC!C4</f>
        <v>180000</v>
      </c>
      <c r="T66" s="36">
        <f>[1]TC!F4</f>
        <v>1100</v>
      </c>
      <c r="U66" s="26">
        <f>T66*[1]TC!C4</f>
        <v>22000</v>
      </c>
      <c r="V66" s="15" t="s">
        <v>205</v>
      </c>
      <c r="W66" s="37" t="s">
        <v>191</v>
      </c>
      <c r="X66" s="38"/>
    </row>
    <row r="67" spans="1:24" ht="15.75" customHeight="1">
      <c r="A67" s="32" t="s">
        <v>185</v>
      </c>
      <c r="B67" s="32" t="s">
        <v>186</v>
      </c>
      <c r="C67" s="32" t="s">
        <v>212</v>
      </c>
      <c r="D67" s="33" t="s">
        <v>26</v>
      </c>
      <c r="E67" s="33" t="s">
        <v>27</v>
      </c>
      <c r="F67" s="33" t="s">
        <v>158</v>
      </c>
      <c r="G67" s="33" t="s">
        <v>29</v>
      </c>
      <c r="H67" s="33" t="s">
        <v>30</v>
      </c>
      <c r="I67" s="15" t="s">
        <v>188</v>
      </c>
      <c r="J67" s="15" t="s">
        <v>202</v>
      </c>
      <c r="K67" s="39">
        <v>15000</v>
      </c>
      <c r="L67" s="19" t="s">
        <v>189</v>
      </c>
      <c r="M67" s="20">
        <v>0.4</v>
      </c>
      <c r="N67" s="34">
        <f t="shared" si="2"/>
        <v>6000</v>
      </c>
      <c r="O67" s="22">
        <f>N67*[1]TC!C4</f>
        <v>120000</v>
      </c>
      <c r="P67" s="35"/>
      <c r="Q67" s="24"/>
      <c r="R67" s="36">
        <f t="shared" si="3"/>
        <v>9000</v>
      </c>
      <c r="S67" s="26">
        <f>R67*[1]TC!C4</f>
        <v>180000</v>
      </c>
      <c r="T67" s="36">
        <f>[1]TC!F4</f>
        <v>1100</v>
      </c>
      <c r="U67" s="26">
        <f>T67*[1]TC!C4</f>
        <v>22000</v>
      </c>
      <c r="V67" s="15" t="s">
        <v>205</v>
      </c>
      <c r="W67" s="37" t="s">
        <v>191</v>
      </c>
      <c r="X67" s="38"/>
    </row>
    <row r="68" spans="1:24" ht="15.75" customHeight="1">
      <c r="A68" s="32" t="s">
        <v>185</v>
      </c>
      <c r="B68" s="32" t="s">
        <v>186</v>
      </c>
      <c r="C68" s="32" t="s">
        <v>213</v>
      </c>
      <c r="D68" s="33" t="s">
        <v>26</v>
      </c>
      <c r="E68" s="33" t="s">
        <v>27</v>
      </c>
      <c r="F68" s="33" t="s">
        <v>28</v>
      </c>
      <c r="G68" s="33" t="s">
        <v>29</v>
      </c>
      <c r="H68" s="33" t="s">
        <v>30</v>
      </c>
      <c r="I68" s="15" t="s">
        <v>188</v>
      </c>
      <c r="J68" s="15" t="s">
        <v>202</v>
      </c>
      <c r="K68" s="39">
        <v>15000</v>
      </c>
      <c r="L68" s="19" t="s">
        <v>189</v>
      </c>
      <c r="M68" s="20">
        <v>0.4</v>
      </c>
      <c r="N68" s="34">
        <f t="shared" si="2"/>
        <v>6000</v>
      </c>
      <c r="O68" s="22">
        <f>N68*[1]TC!C4</f>
        <v>120000</v>
      </c>
      <c r="P68" s="35"/>
      <c r="Q68" s="24"/>
      <c r="R68" s="36">
        <f t="shared" si="3"/>
        <v>9000</v>
      </c>
      <c r="S68" s="26">
        <f>R68*[1]TC!C4</f>
        <v>180000</v>
      </c>
      <c r="T68" s="36">
        <f>[1]TC!F4</f>
        <v>1100</v>
      </c>
      <c r="U68" s="26">
        <f>T68*[1]TC!C4</f>
        <v>22000</v>
      </c>
      <c r="V68" s="15" t="s">
        <v>205</v>
      </c>
      <c r="W68" s="37" t="s">
        <v>191</v>
      </c>
      <c r="X68" s="38"/>
    </row>
    <row r="69" spans="1:24" ht="15.75" customHeight="1">
      <c r="A69" s="32" t="s">
        <v>185</v>
      </c>
      <c r="B69" s="32" t="s">
        <v>186</v>
      </c>
      <c r="C69" s="32" t="s">
        <v>214</v>
      </c>
      <c r="D69" s="33" t="s">
        <v>26</v>
      </c>
      <c r="E69" s="33" t="s">
        <v>27</v>
      </c>
      <c r="F69" s="33" t="s">
        <v>170</v>
      </c>
      <c r="G69" s="33" t="s">
        <v>215</v>
      </c>
      <c r="H69" s="33" t="s">
        <v>30</v>
      </c>
      <c r="I69" s="15" t="s">
        <v>188</v>
      </c>
      <c r="J69" s="15" t="s">
        <v>202</v>
      </c>
      <c r="K69" s="31">
        <v>15000</v>
      </c>
      <c r="L69" s="19" t="s">
        <v>189</v>
      </c>
      <c r="M69" s="20">
        <v>0.4</v>
      </c>
      <c r="N69" s="34">
        <f t="shared" si="2"/>
        <v>6000</v>
      </c>
      <c r="O69" s="22">
        <f>N69*[1]TC!C4</f>
        <v>120000</v>
      </c>
      <c r="P69" s="35"/>
      <c r="Q69" s="24"/>
      <c r="R69" s="36">
        <f t="shared" si="3"/>
        <v>9000</v>
      </c>
      <c r="S69" s="26">
        <f>R69*[1]TC!C4</f>
        <v>180000</v>
      </c>
      <c r="T69" s="36">
        <f>[1]TC!F4</f>
        <v>1100</v>
      </c>
      <c r="U69" s="26">
        <f>T69*[1]TC!C4</f>
        <v>22000</v>
      </c>
      <c r="V69" s="15" t="s">
        <v>205</v>
      </c>
      <c r="W69" s="37" t="s">
        <v>191</v>
      </c>
      <c r="X69" s="38"/>
    </row>
    <row r="70" spans="1:24" ht="15.75" customHeight="1">
      <c r="A70" s="32" t="s">
        <v>185</v>
      </c>
      <c r="B70" s="32" t="s">
        <v>186</v>
      </c>
      <c r="C70" s="32" t="s">
        <v>216</v>
      </c>
      <c r="D70" s="33" t="s">
        <v>26</v>
      </c>
      <c r="E70" s="33" t="s">
        <v>27</v>
      </c>
      <c r="F70" s="33" t="s">
        <v>56</v>
      </c>
      <c r="G70" s="33" t="s">
        <v>215</v>
      </c>
      <c r="H70" s="33" t="s">
        <v>30</v>
      </c>
      <c r="I70" s="15" t="s">
        <v>188</v>
      </c>
      <c r="J70" s="15" t="s">
        <v>202</v>
      </c>
      <c r="K70" s="39">
        <v>15000</v>
      </c>
      <c r="L70" s="19" t="s">
        <v>189</v>
      </c>
      <c r="M70" s="20">
        <v>0.4</v>
      </c>
      <c r="N70" s="34">
        <f t="shared" si="2"/>
        <v>6000</v>
      </c>
      <c r="O70" s="22">
        <f>N70*[1]TC!C4</f>
        <v>120000</v>
      </c>
      <c r="P70" s="35"/>
      <c r="Q70" s="24"/>
      <c r="R70" s="36">
        <f t="shared" si="3"/>
        <v>9000</v>
      </c>
      <c r="S70" s="26">
        <f>R70*[1]TC!C4</f>
        <v>180000</v>
      </c>
      <c r="T70" s="36">
        <f>[1]TC!F4</f>
        <v>1100</v>
      </c>
      <c r="U70" s="26">
        <f>T70*[1]TC!C4</f>
        <v>22000</v>
      </c>
      <c r="V70" s="15" t="s">
        <v>205</v>
      </c>
      <c r="W70" s="37" t="s">
        <v>191</v>
      </c>
      <c r="X70" s="38"/>
    </row>
    <row r="71" spans="1:24" ht="15.75" customHeight="1">
      <c r="A71" s="32" t="s">
        <v>185</v>
      </c>
      <c r="B71" s="32" t="s">
        <v>186</v>
      </c>
      <c r="C71" s="32" t="s">
        <v>217</v>
      </c>
      <c r="D71" s="33" t="s">
        <v>26</v>
      </c>
      <c r="E71" s="33" t="s">
        <v>27</v>
      </c>
      <c r="F71" s="33" t="s">
        <v>38</v>
      </c>
      <c r="G71" s="33" t="s">
        <v>29</v>
      </c>
      <c r="H71" s="33" t="s">
        <v>30</v>
      </c>
      <c r="I71" s="15" t="s">
        <v>188</v>
      </c>
      <c r="J71" s="15" t="s">
        <v>202</v>
      </c>
      <c r="K71" s="39">
        <v>16500</v>
      </c>
      <c r="L71" s="19" t="s">
        <v>189</v>
      </c>
      <c r="M71" s="20">
        <v>0.36</v>
      </c>
      <c r="N71" s="34">
        <f t="shared" si="2"/>
        <v>5940</v>
      </c>
      <c r="O71" s="22">
        <f>N71*[1]TC!C4</f>
        <v>118800</v>
      </c>
      <c r="P71" s="35"/>
      <c r="Q71" s="24"/>
      <c r="R71" s="36">
        <f t="shared" si="3"/>
        <v>10560</v>
      </c>
      <c r="S71" s="26">
        <f>R71*[1]TC!C4</f>
        <v>211200</v>
      </c>
      <c r="T71" s="36">
        <f>[1]TC!F4</f>
        <v>1100</v>
      </c>
      <c r="U71" s="26">
        <f>T71*[1]TC!C4</f>
        <v>22000</v>
      </c>
      <c r="V71" s="15" t="s">
        <v>205</v>
      </c>
      <c r="W71" s="37" t="s">
        <v>191</v>
      </c>
      <c r="X71" s="38"/>
    </row>
    <row r="72" spans="1:24" ht="15.75" customHeight="1">
      <c r="A72" s="32" t="s">
        <v>185</v>
      </c>
      <c r="B72" s="32" t="s">
        <v>186</v>
      </c>
      <c r="C72" s="32" t="s">
        <v>38</v>
      </c>
      <c r="D72" s="33" t="s">
        <v>26</v>
      </c>
      <c r="E72" s="33" t="s">
        <v>27</v>
      </c>
      <c r="F72" s="33" t="s">
        <v>38</v>
      </c>
      <c r="G72" s="33" t="s">
        <v>29</v>
      </c>
      <c r="H72" s="33" t="s">
        <v>30</v>
      </c>
      <c r="I72" s="15" t="s">
        <v>188</v>
      </c>
      <c r="J72" s="15" t="s">
        <v>202</v>
      </c>
      <c r="K72" s="39">
        <v>16500</v>
      </c>
      <c r="L72" s="19" t="s">
        <v>189</v>
      </c>
      <c r="M72" s="20">
        <v>0.36</v>
      </c>
      <c r="N72" s="34">
        <f t="shared" si="2"/>
        <v>5940</v>
      </c>
      <c r="O72" s="22">
        <f>N72*[1]TC!C4</f>
        <v>118800</v>
      </c>
      <c r="P72" s="35"/>
      <c r="Q72" s="24"/>
      <c r="R72" s="36">
        <f t="shared" si="3"/>
        <v>10560</v>
      </c>
      <c r="S72" s="26">
        <f>R72*[1]TC!C4</f>
        <v>211200</v>
      </c>
      <c r="T72" s="36">
        <f>[1]TC!F4</f>
        <v>1100</v>
      </c>
      <c r="U72" s="26">
        <f>T72*[1]TC!C4</f>
        <v>22000</v>
      </c>
      <c r="V72" s="15" t="s">
        <v>205</v>
      </c>
      <c r="W72" s="37" t="s">
        <v>191</v>
      </c>
      <c r="X72" s="38"/>
    </row>
    <row r="73" spans="1:24" ht="15.75" customHeight="1">
      <c r="A73" s="40" t="s">
        <v>23</v>
      </c>
      <c r="B73" s="40" t="s">
        <v>218</v>
      </c>
      <c r="C73" s="32" t="s">
        <v>219</v>
      </c>
      <c r="D73" s="14" t="s">
        <v>26</v>
      </c>
      <c r="E73" s="41" t="s">
        <v>27</v>
      </c>
      <c r="F73" s="33" t="s">
        <v>38</v>
      </c>
      <c r="G73" s="33" t="s">
        <v>29</v>
      </c>
      <c r="H73" s="15" t="s">
        <v>30</v>
      </c>
      <c r="I73" s="41" t="s">
        <v>31</v>
      </c>
      <c r="J73" s="41" t="s">
        <v>31</v>
      </c>
      <c r="K73" s="42">
        <v>13000</v>
      </c>
      <c r="L73" s="43" t="s">
        <v>33</v>
      </c>
      <c r="M73" s="44">
        <v>0.5</v>
      </c>
      <c r="N73" s="45">
        <f t="shared" si="2"/>
        <v>6500</v>
      </c>
      <c r="O73" s="22">
        <f>N73*[1]TC!C3</f>
        <v>149500</v>
      </c>
      <c r="P73" s="46"/>
      <c r="Q73" s="46"/>
      <c r="R73" s="47">
        <f t="shared" si="3"/>
        <v>6500</v>
      </c>
      <c r="S73" s="48">
        <f>R73*[1]TC!C3</f>
        <v>149500</v>
      </c>
      <c r="T73" s="47">
        <f>[1]TC!F5</f>
        <v>1500</v>
      </c>
      <c r="U73" s="26">
        <f>[1]TC!G5</f>
        <v>41355</v>
      </c>
      <c r="V73" s="33" t="s">
        <v>220</v>
      </c>
      <c r="W73" s="49" t="s">
        <v>221</v>
      </c>
      <c r="X73" s="38"/>
    </row>
    <row r="74" spans="1:24" ht="15.75" customHeight="1">
      <c r="A74" s="40" t="s">
        <v>23</v>
      </c>
      <c r="B74" s="40" t="s">
        <v>218</v>
      </c>
      <c r="C74" s="32" t="s">
        <v>222</v>
      </c>
      <c r="D74" s="41" t="s">
        <v>26</v>
      </c>
      <c r="E74" s="41" t="s">
        <v>27</v>
      </c>
      <c r="F74" s="33" t="s">
        <v>29</v>
      </c>
      <c r="G74" s="33" t="s">
        <v>29</v>
      </c>
      <c r="H74" s="15" t="s">
        <v>30</v>
      </c>
      <c r="I74" s="41" t="s">
        <v>31</v>
      </c>
      <c r="J74" s="41" t="s">
        <v>31</v>
      </c>
      <c r="K74" s="42">
        <v>13000</v>
      </c>
      <c r="L74" s="43" t="s">
        <v>33</v>
      </c>
      <c r="M74" s="20">
        <v>0.5</v>
      </c>
      <c r="N74" s="45">
        <f t="shared" si="2"/>
        <v>6500</v>
      </c>
      <c r="O74" s="22">
        <f>N74*[1]TC!C3</f>
        <v>149500</v>
      </c>
      <c r="P74" s="46"/>
      <c r="Q74" s="46"/>
      <c r="R74" s="47">
        <f t="shared" si="3"/>
        <v>6500</v>
      </c>
      <c r="S74" s="48">
        <f>R74*[1]TC!C3</f>
        <v>149500</v>
      </c>
      <c r="T74" s="47">
        <f>[1]TC!F5</f>
        <v>1500</v>
      </c>
      <c r="U74" s="26">
        <f>[1]TC!G5</f>
        <v>41355</v>
      </c>
      <c r="V74" s="33"/>
      <c r="W74" s="28" t="s">
        <v>223</v>
      </c>
      <c r="X74" s="38"/>
    </row>
    <row r="75" spans="1:24" ht="15.75" customHeight="1">
      <c r="A75" s="40" t="s">
        <v>23</v>
      </c>
      <c r="B75" s="40" t="s">
        <v>218</v>
      </c>
      <c r="C75" s="32" t="s">
        <v>224</v>
      </c>
      <c r="D75" s="41" t="s">
        <v>26</v>
      </c>
      <c r="E75" s="41" t="s">
        <v>27</v>
      </c>
      <c r="F75" s="33" t="s">
        <v>46</v>
      </c>
      <c r="G75" s="33" t="s">
        <v>29</v>
      </c>
      <c r="H75" s="15" t="s">
        <v>30</v>
      </c>
      <c r="I75" s="41" t="s">
        <v>31</v>
      </c>
      <c r="J75" s="41" t="s">
        <v>31</v>
      </c>
      <c r="K75" s="42">
        <v>13000</v>
      </c>
      <c r="L75" s="43" t="s">
        <v>33</v>
      </c>
      <c r="M75" s="20">
        <v>0.5</v>
      </c>
      <c r="N75" s="45">
        <f t="shared" si="2"/>
        <v>6500</v>
      </c>
      <c r="O75" s="22">
        <f>N75*[1]TC!C3</f>
        <v>149500</v>
      </c>
      <c r="P75" s="46"/>
      <c r="Q75" s="46"/>
      <c r="R75" s="47">
        <f t="shared" si="3"/>
        <v>6500</v>
      </c>
      <c r="S75" s="48">
        <f>R75*[1]TC!C3</f>
        <v>149500</v>
      </c>
      <c r="T75" s="47">
        <f>[1]TC!F5</f>
        <v>1500</v>
      </c>
      <c r="U75" s="26">
        <f>[1]TC!G5</f>
        <v>41355</v>
      </c>
      <c r="V75" s="33"/>
      <c r="W75" s="28" t="s">
        <v>225</v>
      </c>
      <c r="X75" s="38"/>
    </row>
    <row r="76" spans="1:24" ht="15.75" customHeight="1">
      <c r="A76" s="40" t="s">
        <v>23</v>
      </c>
      <c r="B76" s="40" t="s">
        <v>218</v>
      </c>
      <c r="C76" s="32" t="s">
        <v>226</v>
      </c>
      <c r="D76" s="41" t="s">
        <v>26</v>
      </c>
      <c r="E76" s="41" t="s">
        <v>27</v>
      </c>
      <c r="F76" s="33" t="s">
        <v>29</v>
      </c>
      <c r="G76" s="33" t="s">
        <v>29</v>
      </c>
      <c r="H76" s="15" t="s">
        <v>30</v>
      </c>
      <c r="I76" s="41" t="s">
        <v>31</v>
      </c>
      <c r="J76" s="41" t="s">
        <v>31</v>
      </c>
      <c r="K76" s="42">
        <v>13000</v>
      </c>
      <c r="L76" s="43" t="s">
        <v>33</v>
      </c>
      <c r="M76" s="20">
        <v>0.5</v>
      </c>
      <c r="N76" s="45">
        <f t="shared" si="2"/>
        <v>6500</v>
      </c>
      <c r="O76" s="22">
        <f>N76*[1]TC!C3</f>
        <v>149500</v>
      </c>
      <c r="P76" s="46"/>
      <c r="Q76" s="46"/>
      <c r="R76" s="47">
        <f t="shared" si="3"/>
        <v>6500</v>
      </c>
      <c r="S76" s="48">
        <f>R76*[1]TC!C3</f>
        <v>149500</v>
      </c>
      <c r="T76" s="47">
        <f>[1]TC!F5</f>
        <v>1500</v>
      </c>
      <c r="U76" s="26">
        <f>[1]TC!G5</f>
        <v>41355</v>
      </c>
      <c r="V76" s="33"/>
      <c r="W76" s="28" t="s">
        <v>227</v>
      </c>
      <c r="X76" s="38"/>
    </row>
    <row r="77" spans="1:24" ht="15.75" customHeight="1">
      <c r="A77" s="40" t="s">
        <v>23</v>
      </c>
      <c r="B77" s="40" t="s">
        <v>218</v>
      </c>
      <c r="C77" s="32" t="s">
        <v>228</v>
      </c>
      <c r="D77" s="41" t="s">
        <v>49</v>
      </c>
      <c r="E77" s="41" t="s">
        <v>27</v>
      </c>
      <c r="F77" s="33" t="s">
        <v>29</v>
      </c>
      <c r="G77" s="33" t="s">
        <v>29</v>
      </c>
      <c r="H77" s="15" t="s">
        <v>229</v>
      </c>
      <c r="I77" s="41" t="s">
        <v>31</v>
      </c>
      <c r="J77" s="41" t="s">
        <v>31</v>
      </c>
      <c r="K77" s="42">
        <v>5500</v>
      </c>
      <c r="L77" s="43" t="s">
        <v>33</v>
      </c>
      <c r="M77" s="20">
        <v>0.25</v>
      </c>
      <c r="N77" s="45">
        <f t="shared" si="2"/>
        <v>1375</v>
      </c>
      <c r="O77" s="22">
        <f>N77*[1]TC!C3</f>
        <v>31625</v>
      </c>
      <c r="P77" s="23">
        <v>10000</v>
      </c>
      <c r="Q77" s="24" t="s">
        <v>34</v>
      </c>
      <c r="R77" s="47">
        <f t="shared" si="3"/>
        <v>4125</v>
      </c>
      <c r="S77" s="48">
        <f>R77*[1]TC!C3</f>
        <v>94875</v>
      </c>
      <c r="T77" s="47">
        <f>[1]TC!F5</f>
        <v>1500</v>
      </c>
      <c r="U77" s="26">
        <f>[1]TC!G5</f>
        <v>41355</v>
      </c>
      <c r="V77" s="33"/>
      <c r="W77" s="28" t="s">
        <v>230</v>
      </c>
      <c r="X77" s="38"/>
    </row>
    <row r="78" spans="1:24" ht="15.75" customHeight="1">
      <c r="A78" s="40" t="s">
        <v>23</v>
      </c>
      <c r="B78" s="40" t="s">
        <v>218</v>
      </c>
      <c r="C78" s="32" t="s">
        <v>231</v>
      </c>
      <c r="D78" s="41" t="s">
        <v>26</v>
      </c>
      <c r="E78" s="41" t="s">
        <v>232</v>
      </c>
      <c r="F78" s="33" t="s">
        <v>29</v>
      </c>
      <c r="G78" s="33" t="s">
        <v>29</v>
      </c>
      <c r="H78" s="15" t="s">
        <v>30</v>
      </c>
      <c r="I78" s="41" t="s">
        <v>233</v>
      </c>
      <c r="J78" s="41" t="s">
        <v>233</v>
      </c>
      <c r="K78" s="42">
        <v>10550</v>
      </c>
      <c r="L78" s="43" t="s">
        <v>33</v>
      </c>
      <c r="M78" s="20">
        <v>0.4</v>
      </c>
      <c r="N78" s="45">
        <f t="shared" si="2"/>
        <v>4220</v>
      </c>
      <c r="O78" s="22">
        <f>N78*[1]TC!C3</f>
        <v>97060</v>
      </c>
      <c r="P78" s="46"/>
      <c r="Q78" s="46"/>
      <c r="R78" s="47">
        <f t="shared" si="3"/>
        <v>6330</v>
      </c>
      <c r="S78" s="48">
        <f>R78*[1]TC!C3</f>
        <v>145590</v>
      </c>
      <c r="T78" s="47">
        <v>0</v>
      </c>
      <c r="U78" s="48">
        <v>0</v>
      </c>
      <c r="V78" s="33"/>
      <c r="W78" s="28" t="s">
        <v>234</v>
      </c>
      <c r="X78" s="50"/>
    </row>
    <row r="79" spans="1:24" ht="15.75" customHeight="1">
      <c r="A79" s="40" t="s">
        <v>23</v>
      </c>
      <c r="B79" s="40" t="s">
        <v>218</v>
      </c>
      <c r="C79" s="32" t="s">
        <v>235</v>
      </c>
      <c r="D79" s="41" t="s">
        <v>26</v>
      </c>
      <c r="E79" s="41" t="s">
        <v>232</v>
      </c>
      <c r="F79" s="33" t="s">
        <v>29</v>
      </c>
      <c r="G79" s="33" t="s">
        <v>29</v>
      </c>
      <c r="H79" s="15" t="s">
        <v>30</v>
      </c>
      <c r="I79" s="41" t="s">
        <v>233</v>
      </c>
      <c r="J79" s="41" t="s">
        <v>233</v>
      </c>
      <c r="K79" s="42">
        <v>10550</v>
      </c>
      <c r="L79" s="43" t="s">
        <v>33</v>
      </c>
      <c r="M79" s="20">
        <v>0.4</v>
      </c>
      <c r="N79" s="45">
        <f t="shared" si="2"/>
        <v>4220</v>
      </c>
      <c r="O79" s="22">
        <f>N79*[1]TC!C3</f>
        <v>97060</v>
      </c>
      <c r="P79" s="46"/>
      <c r="Q79" s="46"/>
      <c r="R79" s="47">
        <f t="shared" si="3"/>
        <v>6330</v>
      </c>
      <c r="S79" s="48">
        <f>R79*[1]TC!C3</f>
        <v>145590</v>
      </c>
      <c r="T79" s="47">
        <v>0</v>
      </c>
      <c r="U79" s="48">
        <v>0</v>
      </c>
      <c r="V79" s="33"/>
      <c r="W79" s="28" t="s">
        <v>236</v>
      </c>
      <c r="X79" s="38"/>
    </row>
    <row r="80" spans="1:24" ht="15.75" customHeight="1">
      <c r="A80" s="40" t="s">
        <v>23</v>
      </c>
      <c r="B80" s="40" t="s">
        <v>218</v>
      </c>
      <c r="C80" s="32" t="s">
        <v>237</v>
      </c>
      <c r="D80" s="41" t="s">
        <v>26</v>
      </c>
      <c r="E80" s="41" t="s">
        <v>232</v>
      </c>
      <c r="F80" s="33" t="s">
        <v>29</v>
      </c>
      <c r="G80" s="33" t="s">
        <v>29</v>
      </c>
      <c r="H80" s="15" t="s">
        <v>30</v>
      </c>
      <c r="I80" s="41" t="s">
        <v>233</v>
      </c>
      <c r="J80" s="41" t="s">
        <v>233</v>
      </c>
      <c r="K80" s="42">
        <v>10550</v>
      </c>
      <c r="L80" s="43" t="s">
        <v>33</v>
      </c>
      <c r="M80" s="20">
        <v>0.4</v>
      </c>
      <c r="N80" s="45">
        <f t="shared" si="2"/>
        <v>4220</v>
      </c>
      <c r="O80" s="22">
        <f>N80*[1]TC!C3</f>
        <v>97060</v>
      </c>
      <c r="P80" s="46"/>
      <c r="Q80" s="46"/>
      <c r="R80" s="47">
        <f t="shared" si="3"/>
        <v>6330</v>
      </c>
      <c r="S80" s="48">
        <f>R80*[1]TC!C3</f>
        <v>145590</v>
      </c>
      <c r="T80" s="47">
        <v>0</v>
      </c>
      <c r="U80" s="48">
        <v>0</v>
      </c>
      <c r="V80" s="33"/>
      <c r="W80" s="28" t="s">
        <v>238</v>
      </c>
      <c r="X80" s="38"/>
    </row>
    <row r="81" spans="1:24" ht="15.75" customHeight="1">
      <c r="A81" s="40" t="s">
        <v>23</v>
      </c>
      <c r="B81" s="40" t="s">
        <v>218</v>
      </c>
      <c r="C81" s="32" t="s">
        <v>239</v>
      </c>
      <c r="D81" s="41" t="s">
        <v>26</v>
      </c>
      <c r="E81" s="41" t="s">
        <v>232</v>
      </c>
      <c r="F81" s="33" t="s">
        <v>29</v>
      </c>
      <c r="G81" s="33" t="s">
        <v>29</v>
      </c>
      <c r="H81" s="15" t="s">
        <v>30</v>
      </c>
      <c r="I81" s="41" t="s">
        <v>233</v>
      </c>
      <c r="J81" s="41" t="s">
        <v>233</v>
      </c>
      <c r="K81" s="42">
        <v>10550</v>
      </c>
      <c r="L81" s="43" t="s">
        <v>33</v>
      </c>
      <c r="M81" s="20">
        <v>0.4</v>
      </c>
      <c r="N81" s="45">
        <f t="shared" si="2"/>
        <v>4220</v>
      </c>
      <c r="O81" s="22">
        <f>N81*[1]TC!C3</f>
        <v>97060</v>
      </c>
      <c r="P81" s="46"/>
      <c r="Q81" s="46"/>
      <c r="R81" s="47">
        <f t="shared" si="3"/>
        <v>6330</v>
      </c>
      <c r="S81" s="48">
        <f>R81*[1]TC!C3</f>
        <v>145590</v>
      </c>
      <c r="T81" s="47">
        <v>0</v>
      </c>
      <c r="U81" s="48">
        <v>0</v>
      </c>
      <c r="V81" s="33"/>
      <c r="W81" s="28" t="s">
        <v>240</v>
      </c>
      <c r="X81" s="38"/>
    </row>
    <row r="82" spans="1:24" ht="15.75" customHeight="1">
      <c r="A82" s="40" t="s">
        <v>23</v>
      </c>
      <c r="B82" s="40" t="s">
        <v>218</v>
      </c>
      <c r="C82" s="32" t="s">
        <v>213</v>
      </c>
      <c r="D82" s="41" t="s">
        <v>26</v>
      </c>
      <c r="E82" s="41" t="s">
        <v>232</v>
      </c>
      <c r="F82" s="33" t="s">
        <v>29</v>
      </c>
      <c r="G82" s="33" t="s">
        <v>29</v>
      </c>
      <c r="H82" s="15" t="s">
        <v>30</v>
      </c>
      <c r="I82" s="41" t="s">
        <v>233</v>
      </c>
      <c r="J82" s="41" t="s">
        <v>233</v>
      </c>
      <c r="K82" s="42">
        <v>10550</v>
      </c>
      <c r="L82" s="43" t="s">
        <v>33</v>
      </c>
      <c r="M82" s="20">
        <v>0.4</v>
      </c>
      <c r="N82" s="45">
        <f t="shared" si="2"/>
        <v>4220</v>
      </c>
      <c r="O82" s="22">
        <f>N82*[1]TC!C3</f>
        <v>97060</v>
      </c>
      <c r="P82" s="46"/>
      <c r="Q82" s="46"/>
      <c r="R82" s="47">
        <f t="shared" si="3"/>
        <v>6330</v>
      </c>
      <c r="S82" s="48">
        <f>R82*[1]TC!C3</f>
        <v>145590</v>
      </c>
      <c r="T82" s="47">
        <v>0</v>
      </c>
      <c r="U82" s="48">
        <v>0</v>
      </c>
      <c r="V82" s="33"/>
      <c r="W82" s="28" t="s">
        <v>241</v>
      </c>
      <c r="X82" s="29"/>
    </row>
    <row r="83" spans="1:24" ht="15.75" customHeight="1">
      <c r="A83" s="40" t="s">
        <v>23</v>
      </c>
      <c r="B83" s="40" t="s">
        <v>218</v>
      </c>
      <c r="C83" s="32" t="s">
        <v>242</v>
      </c>
      <c r="D83" s="41" t="s">
        <v>26</v>
      </c>
      <c r="E83" s="41" t="s">
        <v>232</v>
      </c>
      <c r="F83" s="33" t="s">
        <v>29</v>
      </c>
      <c r="G83" s="33" t="s">
        <v>29</v>
      </c>
      <c r="H83" s="15" t="s">
        <v>30</v>
      </c>
      <c r="I83" s="41" t="s">
        <v>233</v>
      </c>
      <c r="J83" s="41" t="s">
        <v>233</v>
      </c>
      <c r="K83" s="42">
        <v>10550</v>
      </c>
      <c r="L83" s="43" t="s">
        <v>33</v>
      </c>
      <c r="M83" s="20">
        <v>0.4</v>
      </c>
      <c r="N83" s="45">
        <f t="shared" si="2"/>
        <v>4220</v>
      </c>
      <c r="O83" s="22">
        <f>N83*[1]TC!C3</f>
        <v>97060</v>
      </c>
      <c r="P83" s="46"/>
      <c r="Q83" s="46"/>
      <c r="R83" s="47">
        <f t="shared" si="3"/>
        <v>6330</v>
      </c>
      <c r="S83" s="48">
        <f>R83*[1]TC!C3</f>
        <v>145590</v>
      </c>
      <c r="T83" s="47">
        <v>0</v>
      </c>
      <c r="U83" s="48">
        <v>0</v>
      </c>
      <c r="V83" s="33"/>
      <c r="W83" s="28" t="s">
        <v>243</v>
      </c>
      <c r="X83" s="29"/>
    </row>
    <row r="84" spans="1:24" ht="15.75" customHeight="1">
      <c r="A84" s="40" t="s">
        <v>23</v>
      </c>
      <c r="B84" s="40" t="s">
        <v>218</v>
      </c>
      <c r="C84" s="32" t="s">
        <v>244</v>
      </c>
      <c r="D84" s="41" t="s">
        <v>26</v>
      </c>
      <c r="E84" s="41" t="s">
        <v>232</v>
      </c>
      <c r="F84" s="33" t="s">
        <v>29</v>
      </c>
      <c r="G84" s="33" t="s">
        <v>29</v>
      </c>
      <c r="H84" s="15" t="s">
        <v>30</v>
      </c>
      <c r="I84" s="41" t="s">
        <v>233</v>
      </c>
      <c r="J84" s="41" t="s">
        <v>233</v>
      </c>
      <c r="K84" s="42">
        <v>10550</v>
      </c>
      <c r="L84" s="43" t="s">
        <v>33</v>
      </c>
      <c r="M84" s="20">
        <v>0.4</v>
      </c>
      <c r="N84" s="45">
        <f t="shared" si="2"/>
        <v>4220</v>
      </c>
      <c r="O84" s="22">
        <f>N84*[1]TC!C3</f>
        <v>97060</v>
      </c>
      <c r="P84" s="46"/>
      <c r="Q84" s="46"/>
      <c r="R84" s="47">
        <f t="shared" si="3"/>
        <v>6330</v>
      </c>
      <c r="S84" s="48">
        <f>R84*[1]TC!C3</f>
        <v>145590</v>
      </c>
      <c r="T84" s="47">
        <v>0</v>
      </c>
      <c r="U84" s="48">
        <v>0</v>
      </c>
      <c r="V84" s="33"/>
      <c r="W84" s="28" t="s">
        <v>245</v>
      </c>
      <c r="X84" s="29"/>
    </row>
    <row r="85" spans="1:24" ht="15.75" customHeight="1">
      <c r="A85" s="40" t="s">
        <v>23</v>
      </c>
      <c r="B85" s="40" t="s">
        <v>218</v>
      </c>
      <c r="C85" s="32" t="s">
        <v>246</v>
      </c>
      <c r="D85" s="41" t="s">
        <v>26</v>
      </c>
      <c r="E85" s="41" t="s">
        <v>232</v>
      </c>
      <c r="F85" s="33" t="s">
        <v>29</v>
      </c>
      <c r="G85" s="33" t="s">
        <v>29</v>
      </c>
      <c r="H85" s="15" t="s">
        <v>30</v>
      </c>
      <c r="I85" s="41" t="s">
        <v>233</v>
      </c>
      <c r="J85" s="41" t="s">
        <v>233</v>
      </c>
      <c r="K85" s="42">
        <v>10550</v>
      </c>
      <c r="L85" s="43" t="s">
        <v>33</v>
      </c>
      <c r="M85" s="20">
        <v>0.4</v>
      </c>
      <c r="N85" s="45">
        <f t="shared" si="2"/>
        <v>4220</v>
      </c>
      <c r="O85" s="22">
        <f>N85*[1]TC!C3</f>
        <v>97060</v>
      </c>
      <c r="P85" s="46"/>
      <c r="Q85" s="46"/>
      <c r="R85" s="47">
        <f t="shared" si="3"/>
        <v>6330</v>
      </c>
      <c r="S85" s="48">
        <f>R85*[1]TC!C3</f>
        <v>145590</v>
      </c>
      <c r="T85" s="47">
        <v>0</v>
      </c>
      <c r="U85" s="48">
        <v>0</v>
      </c>
      <c r="V85" s="33"/>
      <c r="W85" s="28" t="s">
        <v>247</v>
      </c>
      <c r="X85" s="29"/>
    </row>
    <row r="86" spans="1:24" ht="15.75" customHeight="1">
      <c r="A86" s="40" t="s">
        <v>23</v>
      </c>
      <c r="B86" s="40" t="s">
        <v>218</v>
      </c>
      <c r="C86" s="32" t="s">
        <v>248</v>
      </c>
      <c r="D86" s="41" t="s">
        <v>26</v>
      </c>
      <c r="E86" s="41" t="s">
        <v>232</v>
      </c>
      <c r="F86" s="33" t="s">
        <v>29</v>
      </c>
      <c r="G86" s="33" t="s">
        <v>29</v>
      </c>
      <c r="H86" s="15" t="s">
        <v>30</v>
      </c>
      <c r="I86" s="41" t="s">
        <v>233</v>
      </c>
      <c r="J86" s="41" t="s">
        <v>233</v>
      </c>
      <c r="K86" s="42">
        <v>10550</v>
      </c>
      <c r="L86" s="43" t="s">
        <v>33</v>
      </c>
      <c r="M86" s="20">
        <v>0.4</v>
      </c>
      <c r="N86" s="45">
        <f t="shared" si="2"/>
        <v>4220</v>
      </c>
      <c r="O86" s="22">
        <f>N86*[1]TC!C3</f>
        <v>97060</v>
      </c>
      <c r="P86" s="46"/>
      <c r="Q86" s="46"/>
      <c r="R86" s="47">
        <f t="shared" si="3"/>
        <v>6330</v>
      </c>
      <c r="S86" s="48">
        <f>R86*[1]TC!C3</f>
        <v>145590</v>
      </c>
      <c r="T86" s="47">
        <v>0</v>
      </c>
      <c r="U86" s="48">
        <v>0</v>
      </c>
      <c r="V86" s="33"/>
      <c r="W86" s="28" t="s">
        <v>249</v>
      </c>
      <c r="X86" s="29"/>
    </row>
    <row r="87" spans="1:24" ht="15.75" customHeight="1">
      <c r="A87" s="40" t="s">
        <v>23</v>
      </c>
      <c r="B87" s="40" t="s">
        <v>218</v>
      </c>
      <c r="C87" s="32" t="s">
        <v>250</v>
      </c>
      <c r="D87" s="41" t="s">
        <v>26</v>
      </c>
      <c r="E87" s="41" t="s">
        <v>232</v>
      </c>
      <c r="F87" s="33" t="s">
        <v>29</v>
      </c>
      <c r="G87" s="33" t="s">
        <v>29</v>
      </c>
      <c r="H87" s="15" t="s">
        <v>30</v>
      </c>
      <c r="I87" s="41" t="s">
        <v>233</v>
      </c>
      <c r="J87" s="41" t="s">
        <v>233</v>
      </c>
      <c r="K87" s="42">
        <v>10550</v>
      </c>
      <c r="L87" s="43" t="s">
        <v>33</v>
      </c>
      <c r="M87" s="20">
        <v>0.4</v>
      </c>
      <c r="N87" s="45">
        <f t="shared" si="2"/>
        <v>4220</v>
      </c>
      <c r="O87" s="22">
        <f>N87*[1]TC!C3</f>
        <v>97060</v>
      </c>
      <c r="P87" s="46"/>
      <c r="Q87" s="46"/>
      <c r="R87" s="47">
        <f t="shared" si="3"/>
        <v>6330</v>
      </c>
      <c r="S87" s="48">
        <f>R87*[1]TC!C3</f>
        <v>145590</v>
      </c>
      <c r="T87" s="47">
        <v>0</v>
      </c>
      <c r="U87" s="48">
        <v>0</v>
      </c>
      <c r="V87" s="33"/>
      <c r="W87" s="28" t="s">
        <v>251</v>
      </c>
      <c r="X87" s="29"/>
    </row>
    <row r="88" spans="1:24" ht="15.75" customHeight="1">
      <c r="A88" s="40" t="s">
        <v>23</v>
      </c>
      <c r="B88" s="40" t="s">
        <v>218</v>
      </c>
      <c r="C88" s="32" t="s">
        <v>252</v>
      </c>
      <c r="D88" s="41" t="s">
        <v>26</v>
      </c>
      <c r="E88" s="41" t="s">
        <v>232</v>
      </c>
      <c r="F88" s="33" t="s">
        <v>29</v>
      </c>
      <c r="G88" s="33" t="s">
        <v>29</v>
      </c>
      <c r="H88" s="32" t="s">
        <v>30</v>
      </c>
      <c r="I88" s="41" t="s">
        <v>233</v>
      </c>
      <c r="J88" s="41" t="s">
        <v>233</v>
      </c>
      <c r="K88" s="42">
        <v>10550</v>
      </c>
      <c r="L88" s="43" t="s">
        <v>33</v>
      </c>
      <c r="M88" s="20">
        <v>0.4</v>
      </c>
      <c r="N88" s="45">
        <f t="shared" si="2"/>
        <v>4220</v>
      </c>
      <c r="O88" s="22">
        <f>N88*[1]TC!C3</f>
        <v>97060</v>
      </c>
      <c r="P88" s="46"/>
      <c r="Q88" s="46"/>
      <c r="R88" s="47">
        <f t="shared" si="3"/>
        <v>6330</v>
      </c>
      <c r="S88" s="48">
        <f>R88*[1]TC!C3</f>
        <v>145590</v>
      </c>
      <c r="T88" s="47">
        <v>0</v>
      </c>
      <c r="U88" s="48">
        <v>0</v>
      </c>
      <c r="V88" s="33"/>
      <c r="W88" s="28" t="s">
        <v>253</v>
      </c>
      <c r="X88" s="29"/>
    </row>
    <row r="89" spans="1:24" ht="15.75" customHeight="1">
      <c r="A89" s="40" t="s">
        <v>23</v>
      </c>
      <c r="B89" s="40" t="s">
        <v>218</v>
      </c>
      <c r="C89" s="32" t="s">
        <v>254</v>
      </c>
      <c r="D89" s="41" t="s">
        <v>26</v>
      </c>
      <c r="E89" s="41" t="s">
        <v>232</v>
      </c>
      <c r="F89" s="33" t="s">
        <v>29</v>
      </c>
      <c r="G89" s="33" t="s">
        <v>29</v>
      </c>
      <c r="H89" s="32" t="s">
        <v>30</v>
      </c>
      <c r="I89" s="41" t="s">
        <v>233</v>
      </c>
      <c r="J89" s="41" t="s">
        <v>233</v>
      </c>
      <c r="K89" s="42">
        <v>10550</v>
      </c>
      <c r="L89" s="43" t="s">
        <v>33</v>
      </c>
      <c r="M89" s="20">
        <v>0.4</v>
      </c>
      <c r="N89" s="45">
        <f t="shared" si="2"/>
        <v>4220</v>
      </c>
      <c r="O89" s="22">
        <f>N89*[1]TC!C3</f>
        <v>97060</v>
      </c>
      <c r="P89" s="46"/>
      <c r="Q89" s="46"/>
      <c r="R89" s="47">
        <f t="shared" si="3"/>
        <v>6330</v>
      </c>
      <c r="S89" s="48">
        <f>R89*[1]TC!C3</f>
        <v>145590</v>
      </c>
      <c r="T89" s="47">
        <v>0</v>
      </c>
      <c r="U89" s="48">
        <v>0</v>
      </c>
      <c r="V89" s="33"/>
      <c r="W89" s="28" t="s">
        <v>255</v>
      </c>
      <c r="X89" s="29"/>
    </row>
    <row r="90" spans="1:24" ht="15.75" customHeight="1">
      <c r="A90" s="40" t="s">
        <v>23</v>
      </c>
      <c r="B90" s="40" t="s">
        <v>218</v>
      </c>
      <c r="C90" s="32" t="s">
        <v>256</v>
      </c>
      <c r="D90" s="41" t="s">
        <v>26</v>
      </c>
      <c r="E90" s="41" t="s">
        <v>232</v>
      </c>
      <c r="F90" s="33" t="s">
        <v>29</v>
      </c>
      <c r="G90" s="33" t="s">
        <v>29</v>
      </c>
      <c r="H90" s="32" t="s">
        <v>30</v>
      </c>
      <c r="I90" s="41" t="s">
        <v>233</v>
      </c>
      <c r="J90" s="41" t="s">
        <v>233</v>
      </c>
      <c r="K90" s="42">
        <v>10550</v>
      </c>
      <c r="L90" s="43" t="s">
        <v>33</v>
      </c>
      <c r="M90" s="20">
        <v>0.4</v>
      </c>
      <c r="N90" s="45">
        <f t="shared" si="2"/>
        <v>4220</v>
      </c>
      <c r="O90" s="22">
        <f>N90*[1]TC!C3</f>
        <v>97060</v>
      </c>
      <c r="P90" s="46"/>
      <c r="Q90" s="46"/>
      <c r="R90" s="47">
        <f t="shared" si="3"/>
        <v>6330</v>
      </c>
      <c r="S90" s="48">
        <f>R90*[1]TC!C3</f>
        <v>145590</v>
      </c>
      <c r="T90" s="47">
        <v>0</v>
      </c>
      <c r="U90" s="48">
        <v>0</v>
      </c>
      <c r="V90" s="33"/>
      <c r="W90" s="28" t="s">
        <v>257</v>
      </c>
      <c r="X90" s="29"/>
    </row>
    <row r="91" spans="1:24" ht="15.75" customHeight="1">
      <c r="A91" s="40" t="s">
        <v>23</v>
      </c>
      <c r="B91" s="40" t="s">
        <v>218</v>
      </c>
      <c r="C91" s="32" t="s">
        <v>258</v>
      </c>
      <c r="D91" s="41" t="s">
        <v>26</v>
      </c>
      <c r="E91" s="41" t="s">
        <v>232</v>
      </c>
      <c r="F91" s="33" t="s">
        <v>29</v>
      </c>
      <c r="G91" s="33" t="s">
        <v>29</v>
      </c>
      <c r="H91" s="32" t="s">
        <v>30</v>
      </c>
      <c r="I91" s="41" t="s">
        <v>233</v>
      </c>
      <c r="J91" s="41" t="s">
        <v>233</v>
      </c>
      <c r="K91" s="42">
        <v>10550</v>
      </c>
      <c r="L91" s="43" t="s">
        <v>33</v>
      </c>
      <c r="M91" s="20">
        <v>0.4</v>
      </c>
      <c r="N91" s="45">
        <f t="shared" si="2"/>
        <v>4220</v>
      </c>
      <c r="O91" s="22">
        <f>N91*[1]TC!C3</f>
        <v>97060</v>
      </c>
      <c r="P91" s="46"/>
      <c r="Q91" s="46"/>
      <c r="R91" s="47">
        <f t="shared" si="3"/>
        <v>6330</v>
      </c>
      <c r="S91" s="48">
        <f>R91*[1]TC!C3</f>
        <v>145590</v>
      </c>
      <c r="T91" s="47">
        <v>0</v>
      </c>
      <c r="U91" s="48">
        <v>0</v>
      </c>
      <c r="V91" s="33"/>
      <c r="W91" s="28" t="s">
        <v>259</v>
      </c>
      <c r="X91" s="29"/>
    </row>
    <row r="92" spans="1:24" ht="15.75" customHeight="1">
      <c r="A92" s="40" t="s">
        <v>23</v>
      </c>
      <c r="B92" s="40" t="s">
        <v>218</v>
      </c>
      <c r="C92" s="32" t="s">
        <v>210</v>
      </c>
      <c r="D92" s="41" t="s">
        <v>26</v>
      </c>
      <c r="E92" s="41" t="s">
        <v>232</v>
      </c>
      <c r="F92" s="33" t="s">
        <v>29</v>
      </c>
      <c r="G92" s="33" t="s">
        <v>29</v>
      </c>
      <c r="H92" s="32" t="s">
        <v>30</v>
      </c>
      <c r="I92" s="41" t="s">
        <v>233</v>
      </c>
      <c r="J92" s="41" t="s">
        <v>233</v>
      </c>
      <c r="K92" s="42">
        <v>10550</v>
      </c>
      <c r="L92" s="43" t="s">
        <v>33</v>
      </c>
      <c r="M92" s="20">
        <v>0.4</v>
      </c>
      <c r="N92" s="45">
        <f t="shared" si="2"/>
        <v>4220</v>
      </c>
      <c r="O92" s="22">
        <f>N92*[1]TC!C3</f>
        <v>97060</v>
      </c>
      <c r="P92" s="46"/>
      <c r="Q92" s="46"/>
      <c r="R92" s="47">
        <f t="shared" si="3"/>
        <v>6330</v>
      </c>
      <c r="S92" s="48">
        <f>R92*[1]TC!C3</f>
        <v>145590</v>
      </c>
      <c r="T92" s="47">
        <v>0</v>
      </c>
      <c r="U92" s="48">
        <v>0</v>
      </c>
      <c r="V92" s="33"/>
      <c r="W92" s="28" t="s">
        <v>260</v>
      </c>
      <c r="X92" s="29"/>
    </row>
    <row r="93" spans="1:24" ht="15.75" customHeight="1">
      <c r="A93" s="40" t="s">
        <v>23</v>
      </c>
      <c r="B93" s="40" t="s">
        <v>218</v>
      </c>
      <c r="C93" s="32" t="s">
        <v>261</v>
      </c>
      <c r="D93" s="41" t="s">
        <v>49</v>
      </c>
      <c r="E93" s="41" t="s">
        <v>232</v>
      </c>
      <c r="F93" s="33" t="s">
        <v>29</v>
      </c>
      <c r="G93" s="33" t="s">
        <v>29</v>
      </c>
      <c r="H93" s="32" t="s">
        <v>229</v>
      </c>
      <c r="I93" s="41" t="s">
        <v>233</v>
      </c>
      <c r="J93" s="41" t="s">
        <v>233</v>
      </c>
      <c r="K93" s="42">
        <v>5500</v>
      </c>
      <c r="L93" s="43" t="s">
        <v>33</v>
      </c>
      <c r="M93" s="20">
        <v>0.25</v>
      </c>
      <c r="N93" s="45">
        <f t="shared" si="2"/>
        <v>1375</v>
      </c>
      <c r="O93" s="22">
        <f>N93*[1]TC!C3</f>
        <v>31625</v>
      </c>
      <c r="P93" s="23">
        <v>10000</v>
      </c>
      <c r="Q93" s="24" t="s">
        <v>34</v>
      </c>
      <c r="R93" s="47">
        <f t="shared" si="3"/>
        <v>4125</v>
      </c>
      <c r="S93" s="48">
        <f>R93*[1]TC!C3</f>
        <v>94875</v>
      </c>
      <c r="T93" s="47">
        <v>0</v>
      </c>
      <c r="U93" s="48">
        <v>0</v>
      </c>
      <c r="V93" s="33"/>
      <c r="W93" s="28" t="s">
        <v>262</v>
      </c>
      <c r="X93" s="29"/>
    </row>
    <row r="94" spans="1:24" ht="15.75" customHeight="1">
      <c r="A94" s="40" t="s">
        <v>23</v>
      </c>
      <c r="B94" s="40" t="s">
        <v>218</v>
      </c>
      <c r="C94" s="32" t="s">
        <v>263</v>
      </c>
      <c r="D94" s="41" t="s">
        <v>49</v>
      </c>
      <c r="E94" s="41" t="s">
        <v>232</v>
      </c>
      <c r="F94" s="33" t="s">
        <v>29</v>
      </c>
      <c r="G94" s="33" t="s">
        <v>29</v>
      </c>
      <c r="H94" s="32" t="s">
        <v>51</v>
      </c>
      <c r="I94" s="41" t="s">
        <v>233</v>
      </c>
      <c r="J94" s="41" t="s">
        <v>233</v>
      </c>
      <c r="K94" s="42">
        <v>16500</v>
      </c>
      <c r="L94" s="43" t="s">
        <v>33</v>
      </c>
      <c r="M94" s="20">
        <v>0.25</v>
      </c>
      <c r="N94" s="45">
        <f t="shared" si="2"/>
        <v>4125</v>
      </c>
      <c r="O94" s="22">
        <f>N94*[1]TC!C4</f>
        <v>82500</v>
      </c>
      <c r="P94" s="23">
        <v>10000</v>
      </c>
      <c r="Q94" s="24" t="s">
        <v>34</v>
      </c>
      <c r="R94" s="47">
        <f t="shared" si="3"/>
        <v>12375</v>
      </c>
      <c r="S94" s="48">
        <f>R94*[1]TC!C4</f>
        <v>247500</v>
      </c>
      <c r="T94" s="47">
        <v>0</v>
      </c>
      <c r="U94" s="48">
        <v>0</v>
      </c>
      <c r="V94" s="33"/>
      <c r="W94" s="28" t="s">
        <v>264</v>
      </c>
      <c r="X94" s="29"/>
    </row>
    <row r="95" spans="1:24" ht="15.75" customHeight="1">
      <c r="A95" s="40" t="s">
        <v>23</v>
      </c>
      <c r="B95" s="40" t="s">
        <v>218</v>
      </c>
      <c r="C95" s="32" t="s">
        <v>265</v>
      </c>
      <c r="D95" s="41" t="s">
        <v>49</v>
      </c>
      <c r="E95" s="41" t="s">
        <v>232</v>
      </c>
      <c r="F95" s="33" t="s">
        <v>29</v>
      </c>
      <c r="G95" s="33" t="s">
        <v>29</v>
      </c>
      <c r="H95" s="32" t="s">
        <v>51</v>
      </c>
      <c r="I95" s="41" t="s">
        <v>233</v>
      </c>
      <c r="J95" s="41" t="s">
        <v>233</v>
      </c>
      <c r="K95" s="42">
        <v>16500</v>
      </c>
      <c r="L95" s="43" t="s">
        <v>33</v>
      </c>
      <c r="M95" s="20">
        <v>0.25</v>
      </c>
      <c r="N95" s="45">
        <f t="shared" si="2"/>
        <v>4125</v>
      </c>
      <c r="O95" s="22">
        <f>N95*[1]TC!C3</f>
        <v>94875</v>
      </c>
      <c r="P95" s="23">
        <v>10000</v>
      </c>
      <c r="Q95" s="24" t="s">
        <v>34</v>
      </c>
      <c r="R95" s="47">
        <f t="shared" si="3"/>
        <v>12375</v>
      </c>
      <c r="S95" s="48">
        <f>R95*[1]TC!C3</f>
        <v>284625</v>
      </c>
      <c r="T95" s="47">
        <v>0</v>
      </c>
      <c r="U95" s="48">
        <v>0</v>
      </c>
      <c r="V95" s="33"/>
      <c r="W95" s="28" t="s">
        <v>266</v>
      </c>
      <c r="X95" s="29"/>
    </row>
    <row r="96" spans="1:24" ht="15.75" customHeight="1">
      <c r="A96" s="40" t="s">
        <v>23</v>
      </c>
      <c r="B96" s="40" t="s">
        <v>218</v>
      </c>
      <c r="C96" s="32" t="s">
        <v>267</v>
      </c>
      <c r="D96" s="41" t="s">
        <v>49</v>
      </c>
      <c r="E96" s="41" t="s">
        <v>232</v>
      </c>
      <c r="F96" s="33" t="s">
        <v>29</v>
      </c>
      <c r="G96" s="33" t="s">
        <v>29</v>
      </c>
      <c r="H96" s="32" t="s">
        <v>51</v>
      </c>
      <c r="I96" s="41" t="s">
        <v>233</v>
      </c>
      <c r="J96" s="41" t="s">
        <v>233</v>
      </c>
      <c r="K96" s="42">
        <v>16500</v>
      </c>
      <c r="L96" s="43" t="s">
        <v>33</v>
      </c>
      <c r="M96" s="20">
        <v>0.25</v>
      </c>
      <c r="N96" s="45">
        <f t="shared" si="2"/>
        <v>4125</v>
      </c>
      <c r="O96" s="22">
        <f>N96*[1]TC!C3</f>
        <v>94875</v>
      </c>
      <c r="P96" s="23">
        <v>10000</v>
      </c>
      <c r="Q96" s="24" t="s">
        <v>34</v>
      </c>
      <c r="R96" s="47">
        <f t="shared" si="3"/>
        <v>12375</v>
      </c>
      <c r="S96" s="48">
        <f>R96*[1]TC!C3</f>
        <v>284625</v>
      </c>
      <c r="T96" s="47">
        <v>0</v>
      </c>
      <c r="U96" s="48">
        <v>0</v>
      </c>
      <c r="V96" s="33"/>
      <c r="W96" s="28" t="s">
        <v>268</v>
      </c>
      <c r="X96" s="29"/>
    </row>
    <row r="97" spans="1:24" ht="15.75" customHeight="1">
      <c r="A97" s="40" t="s">
        <v>23</v>
      </c>
      <c r="B97" s="40" t="s">
        <v>218</v>
      </c>
      <c r="C97" s="32" t="s">
        <v>269</v>
      </c>
      <c r="D97" s="41" t="s">
        <v>49</v>
      </c>
      <c r="E97" s="41" t="s">
        <v>232</v>
      </c>
      <c r="F97" s="33" t="s">
        <v>29</v>
      </c>
      <c r="G97" s="33" t="s">
        <v>29</v>
      </c>
      <c r="H97" s="32" t="s">
        <v>51</v>
      </c>
      <c r="I97" s="41" t="s">
        <v>233</v>
      </c>
      <c r="J97" s="41" t="s">
        <v>233</v>
      </c>
      <c r="K97" s="42">
        <v>16500</v>
      </c>
      <c r="L97" s="43" t="s">
        <v>33</v>
      </c>
      <c r="M97" s="20">
        <v>0.25</v>
      </c>
      <c r="N97" s="45">
        <f t="shared" si="2"/>
        <v>4125</v>
      </c>
      <c r="O97" s="22">
        <f>N97*[1]TC!C4</f>
        <v>82500</v>
      </c>
      <c r="P97" s="23">
        <v>10000</v>
      </c>
      <c r="Q97" s="24" t="s">
        <v>34</v>
      </c>
      <c r="R97" s="47">
        <f t="shared" si="3"/>
        <v>12375</v>
      </c>
      <c r="S97" s="48">
        <f>R97*[1]TC!C4</f>
        <v>247500</v>
      </c>
      <c r="T97" s="47">
        <v>0</v>
      </c>
      <c r="U97" s="48">
        <v>0</v>
      </c>
      <c r="V97" s="33"/>
      <c r="W97" s="28" t="s">
        <v>270</v>
      </c>
      <c r="X97" s="29"/>
    </row>
    <row r="98" spans="1:24" ht="15.75" customHeight="1">
      <c r="A98" s="40" t="s">
        <v>23</v>
      </c>
      <c r="B98" s="40" t="s">
        <v>218</v>
      </c>
      <c r="C98" s="32" t="s">
        <v>271</v>
      </c>
      <c r="D98" s="41" t="s">
        <v>49</v>
      </c>
      <c r="E98" s="41" t="s">
        <v>232</v>
      </c>
      <c r="F98" s="33" t="s">
        <v>29</v>
      </c>
      <c r="G98" s="33" t="s">
        <v>29</v>
      </c>
      <c r="H98" s="32" t="s">
        <v>51</v>
      </c>
      <c r="I98" s="41" t="s">
        <v>233</v>
      </c>
      <c r="J98" s="41" t="s">
        <v>233</v>
      </c>
      <c r="K98" s="42">
        <v>16500</v>
      </c>
      <c r="L98" s="43" t="s">
        <v>33</v>
      </c>
      <c r="M98" s="20">
        <v>0.25</v>
      </c>
      <c r="N98" s="45">
        <f t="shared" si="2"/>
        <v>4125</v>
      </c>
      <c r="O98" s="22">
        <f>N98*[1]TC!C3</f>
        <v>94875</v>
      </c>
      <c r="P98" s="23">
        <v>10000</v>
      </c>
      <c r="Q98" s="24" t="s">
        <v>34</v>
      </c>
      <c r="R98" s="47">
        <f t="shared" si="3"/>
        <v>12375</v>
      </c>
      <c r="S98" s="48">
        <f>R98*[1]TC!C3</f>
        <v>284625</v>
      </c>
      <c r="T98" s="47">
        <v>0</v>
      </c>
      <c r="U98" s="48">
        <v>0</v>
      </c>
      <c r="V98" s="33"/>
      <c r="W98" s="28" t="s">
        <v>272</v>
      </c>
      <c r="X98" s="29"/>
    </row>
    <row r="99" spans="1:24" ht="15.75" customHeight="1">
      <c r="A99" s="40" t="s">
        <v>23</v>
      </c>
      <c r="B99" s="40" t="s">
        <v>218</v>
      </c>
      <c r="C99" s="32" t="s">
        <v>273</v>
      </c>
      <c r="D99" s="41" t="s">
        <v>49</v>
      </c>
      <c r="E99" s="41" t="s">
        <v>232</v>
      </c>
      <c r="F99" s="33" t="s">
        <v>29</v>
      </c>
      <c r="G99" s="33" t="s">
        <v>29</v>
      </c>
      <c r="H99" s="32" t="s">
        <v>51</v>
      </c>
      <c r="I99" s="41" t="s">
        <v>233</v>
      </c>
      <c r="J99" s="41" t="s">
        <v>233</v>
      </c>
      <c r="K99" s="42">
        <v>16500</v>
      </c>
      <c r="L99" s="43" t="s">
        <v>33</v>
      </c>
      <c r="M99" s="20">
        <v>0.25</v>
      </c>
      <c r="N99" s="45">
        <f t="shared" si="2"/>
        <v>4125</v>
      </c>
      <c r="O99" s="22">
        <f>N99*[1]TC!C3</f>
        <v>94875</v>
      </c>
      <c r="P99" s="23">
        <v>10000</v>
      </c>
      <c r="Q99" s="24" t="s">
        <v>34</v>
      </c>
      <c r="R99" s="47">
        <f t="shared" si="3"/>
        <v>12375</v>
      </c>
      <c r="S99" s="48">
        <f>R99*[1]TC!C3</f>
        <v>284625</v>
      </c>
      <c r="T99" s="47">
        <v>0</v>
      </c>
      <c r="U99" s="48">
        <v>0</v>
      </c>
      <c r="V99" s="33"/>
      <c r="W99" s="28" t="s">
        <v>274</v>
      </c>
      <c r="X99" s="29"/>
    </row>
    <row r="100" spans="1:24" ht="15.75" customHeight="1">
      <c r="A100" s="40" t="s">
        <v>23</v>
      </c>
      <c r="B100" s="40" t="s">
        <v>218</v>
      </c>
      <c r="C100" s="32" t="s">
        <v>275</v>
      </c>
      <c r="D100" s="41" t="s">
        <v>49</v>
      </c>
      <c r="E100" s="41" t="s">
        <v>232</v>
      </c>
      <c r="F100" s="33" t="s">
        <v>29</v>
      </c>
      <c r="G100" s="33" t="s">
        <v>29</v>
      </c>
      <c r="H100" s="32" t="s">
        <v>51</v>
      </c>
      <c r="I100" s="41" t="s">
        <v>233</v>
      </c>
      <c r="J100" s="41" t="s">
        <v>233</v>
      </c>
      <c r="K100" s="42">
        <v>16500</v>
      </c>
      <c r="L100" s="43" t="s">
        <v>33</v>
      </c>
      <c r="M100" s="20">
        <v>0.25</v>
      </c>
      <c r="N100" s="45">
        <f t="shared" si="2"/>
        <v>4125</v>
      </c>
      <c r="O100" s="22">
        <f>N100*[1]TC!C3</f>
        <v>94875</v>
      </c>
      <c r="P100" s="23">
        <v>10000</v>
      </c>
      <c r="Q100" s="24" t="s">
        <v>34</v>
      </c>
      <c r="R100" s="47">
        <f t="shared" si="3"/>
        <v>12375</v>
      </c>
      <c r="S100" s="48">
        <f>R100*[1]TC!C3</f>
        <v>284625</v>
      </c>
      <c r="T100" s="47">
        <v>0</v>
      </c>
      <c r="U100" s="48">
        <v>0</v>
      </c>
      <c r="V100" s="33"/>
      <c r="W100" s="28" t="s">
        <v>276</v>
      </c>
      <c r="X100" s="29"/>
    </row>
    <row r="101" spans="1:24" ht="15.75" customHeight="1">
      <c r="A101" s="40" t="s">
        <v>23</v>
      </c>
      <c r="B101" s="40" t="s">
        <v>218</v>
      </c>
      <c r="C101" s="32" t="s">
        <v>277</v>
      </c>
      <c r="D101" s="41" t="s">
        <v>49</v>
      </c>
      <c r="E101" s="41" t="s">
        <v>232</v>
      </c>
      <c r="F101" s="33" t="s">
        <v>29</v>
      </c>
      <c r="G101" s="33" t="s">
        <v>29</v>
      </c>
      <c r="H101" s="32" t="s">
        <v>51</v>
      </c>
      <c r="I101" s="41" t="s">
        <v>233</v>
      </c>
      <c r="J101" s="41" t="s">
        <v>233</v>
      </c>
      <c r="K101" s="42">
        <v>16500</v>
      </c>
      <c r="L101" s="43" t="s">
        <v>33</v>
      </c>
      <c r="M101" s="20">
        <v>0.25</v>
      </c>
      <c r="N101" s="45">
        <f t="shared" si="2"/>
        <v>4125</v>
      </c>
      <c r="O101" s="22">
        <f>N101*[1]TC!C4</f>
        <v>82500</v>
      </c>
      <c r="P101" s="23">
        <v>10000</v>
      </c>
      <c r="Q101" s="24" t="s">
        <v>34</v>
      </c>
      <c r="R101" s="47">
        <f t="shared" si="3"/>
        <v>12375</v>
      </c>
      <c r="S101" s="48">
        <f>R101*[1]TC!C4</f>
        <v>247500</v>
      </c>
      <c r="T101" s="47">
        <v>0</v>
      </c>
      <c r="U101" s="48">
        <v>0</v>
      </c>
      <c r="V101" s="33"/>
      <c r="W101" s="28" t="s">
        <v>278</v>
      </c>
      <c r="X101" s="29"/>
    </row>
    <row r="102" spans="1:24" ht="15.75" customHeight="1">
      <c r="A102" s="40" t="s">
        <v>23</v>
      </c>
      <c r="B102" s="40" t="s">
        <v>218</v>
      </c>
      <c r="C102" s="32" t="s">
        <v>279</v>
      </c>
      <c r="D102" s="41" t="s">
        <v>49</v>
      </c>
      <c r="E102" s="41" t="s">
        <v>232</v>
      </c>
      <c r="F102" s="33" t="s">
        <v>29</v>
      </c>
      <c r="G102" s="33" t="s">
        <v>29</v>
      </c>
      <c r="H102" s="32" t="s">
        <v>51</v>
      </c>
      <c r="I102" s="41" t="s">
        <v>233</v>
      </c>
      <c r="J102" s="41" t="s">
        <v>233</v>
      </c>
      <c r="K102" s="42">
        <v>16500</v>
      </c>
      <c r="L102" s="43" t="s">
        <v>33</v>
      </c>
      <c r="M102" s="20">
        <v>0.25</v>
      </c>
      <c r="N102" s="45">
        <f t="shared" si="2"/>
        <v>4125</v>
      </c>
      <c r="O102" s="22">
        <f>N102*[1]TC!C3</f>
        <v>94875</v>
      </c>
      <c r="P102" s="23">
        <v>10000</v>
      </c>
      <c r="Q102" s="24" t="s">
        <v>34</v>
      </c>
      <c r="R102" s="47">
        <f t="shared" si="3"/>
        <v>12375</v>
      </c>
      <c r="S102" s="48">
        <f>R102*[1]TC!C3</f>
        <v>284625</v>
      </c>
      <c r="T102" s="47">
        <v>0</v>
      </c>
      <c r="U102" s="48">
        <v>0</v>
      </c>
      <c r="V102" s="33"/>
      <c r="W102" s="28" t="s">
        <v>280</v>
      </c>
      <c r="X102" s="29"/>
    </row>
    <row r="103" spans="1:24" ht="15.75" customHeight="1">
      <c r="A103" s="40" t="s">
        <v>23</v>
      </c>
      <c r="B103" s="40" t="s">
        <v>218</v>
      </c>
      <c r="C103" s="32" t="s">
        <v>281</v>
      </c>
      <c r="D103" s="41" t="s">
        <v>49</v>
      </c>
      <c r="E103" s="41" t="s">
        <v>232</v>
      </c>
      <c r="F103" s="33" t="s">
        <v>29</v>
      </c>
      <c r="G103" s="33" t="s">
        <v>29</v>
      </c>
      <c r="H103" s="32" t="s">
        <v>51</v>
      </c>
      <c r="I103" s="41" t="s">
        <v>233</v>
      </c>
      <c r="J103" s="41" t="s">
        <v>233</v>
      </c>
      <c r="K103" s="42">
        <v>16500</v>
      </c>
      <c r="L103" s="43" t="s">
        <v>33</v>
      </c>
      <c r="M103" s="20">
        <v>0.25</v>
      </c>
      <c r="N103" s="45">
        <f t="shared" si="2"/>
        <v>4125</v>
      </c>
      <c r="O103" s="22">
        <f>N103*[1]TC!C3</f>
        <v>94875</v>
      </c>
      <c r="P103" s="23">
        <v>10000</v>
      </c>
      <c r="Q103" s="24" t="s">
        <v>34</v>
      </c>
      <c r="R103" s="47">
        <f t="shared" si="3"/>
        <v>12375</v>
      </c>
      <c r="S103" s="48">
        <f>R103*[1]TC!C3</f>
        <v>284625</v>
      </c>
      <c r="T103" s="47">
        <v>0</v>
      </c>
      <c r="U103" s="48">
        <v>0</v>
      </c>
      <c r="V103" s="33"/>
      <c r="W103" s="28" t="s">
        <v>282</v>
      </c>
      <c r="X103" s="29"/>
    </row>
    <row r="104" spans="1:24" ht="15.75" customHeight="1">
      <c r="A104" s="40" t="s">
        <v>23</v>
      </c>
      <c r="B104" s="40" t="s">
        <v>218</v>
      </c>
      <c r="C104" s="32" t="s">
        <v>283</v>
      </c>
      <c r="D104" s="41" t="s">
        <v>49</v>
      </c>
      <c r="E104" s="41" t="s">
        <v>232</v>
      </c>
      <c r="F104" s="33" t="s">
        <v>29</v>
      </c>
      <c r="G104" s="33" t="s">
        <v>29</v>
      </c>
      <c r="H104" s="32" t="s">
        <v>51</v>
      </c>
      <c r="I104" s="41" t="s">
        <v>233</v>
      </c>
      <c r="J104" s="41" t="s">
        <v>233</v>
      </c>
      <c r="K104" s="42">
        <v>16500</v>
      </c>
      <c r="L104" s="43" t="s">
        <v>33</v>
      </c>
      <c r="M104" s="20">
        <v>0.25</v>
      </c>
      <c r="N104" s="45">
        <f t="shared" si="2"/>
        <v>4125</v>
      </c>
      <c r="O104" s="22">
        <f>N104*[1]TC!C4</f>
        <v>82500</v>
      </c>
      <c r="P104" s="23">
        <v>10000</v>
      </c>
      <c r="Q104" s="24" t="s">
        <v>34</v>
      </c>
      <c r="R104" s="47">
        <f t="shared" si="3"/>
        <v>12375</v>
      </c>
      <c r="S104" s="48">
        <f>R104*[1]TC!C4</f>
        <v>247500</v>
      </c>
      <c r="T104" s="47">
        <v>0</v>
      </c>
      <c r="U104" s="48">
        <v>0</v>
      </c>
      <c r="V104" s="33"/>
      <c r="W104" s="28" t="s">
        <v>284</v>
      </c>
      <c r="X104" s="29"/>
    </row>
    <row r="105" spans="1:24" ht="15.75" customHeight="1">
      <c r="A105" s="40" t="s">
        <v>23</v>
      </c>
      <c r="B105" s="40" t="s">
        <v>218</v>
      </c>
      <c r="C105" s="32" t="s">
        <v>285</v>
      </c>
      <c r="D105" s="41" t="s">
        <v>49</v>
      </c>
      <c r="E105" s="41" t="s">
        <v>232</v>
      </c>
      <c r="F105" s="33" t="s">
        <v>29</v>
      </c>
      <c r="G105" s="33" t="s">
        <v>29</v>
      </c>
      <c r="H105" s="32" t="s">
        <v>30</v>
      </c>
      <c r="I105" s="41" t="s">
        <v>233</v>
      </c>
      <c r="J105" s="41" t="s">
        <v>233</v>
      </c>
      <c r="K105" s="42">
        <v>16500</v>
      </c>
      <c r="L105" s="43" t="s">
        <v>33</v>
      </c>
      <c r="M105" s="20">
        <v>0.25</v>
      </c>
      <c r="N105" s="45">
        <f t="shared" si="2"/>
        <v>4125</v>
      </c>
      <c r="O105" s="22">
        <f>N105*[1]TC!C5</f>
        <v>65958.75</v>
      </c>
      <c r="P105" s="23">
        <v>10000</v>
      </c>
      <c r="Q105" s="24" t="s">
        <v>34</v>
      </c>
      <c r="R105" s="47">
        <f t="shared" si="3"/>
        <v>12375</v>
      </c>
      <c r="S105" s="48">
        <f>R105*[1]TC!C5</f>
        <v>197876.25</v>
      </c>
      <c r="T105" s="47">
        <v>0</v>
      </c>
      <c r="U105" s="48">
        <v>0</v>
      </c>
      <c r="V105" s="33"/>
      <c r="W105" s="28" t="s">
        <v>286</v>
      </c>
      <c r="X105" s="29"/>
    </row>
    <row r="106" spans="1:24" ht="15.75" customHeight="1">
      <c r="A106" s="40" t="s">
        <v>23</v>
      </c>
      <c r="B106" s="40" t="s">
        <v>218</v>
      </c>
      <c r="C106" s="32" t="s">
        <v>287</v>
      </c>
      <c r="D106" s="41" t="s">
        <v>49</v>
      </c>
      <c r="E106" s="41" t="s">
        <v>232</v>
      </c>
      <c r="F106" s="33" t="s">
        <v>29</v>
      </c>
      <c r="G106" s="33" t="s">
        <v>29</v>
      </c>
      <c r="H106" s="32" t="s">
        <v>30</v>
      </c>
      <c r="I106" s="41" t="s">
        <v>233</v>
      </c>
      <c r="J106" s="41" t="s">
        <v>233</v>
      </c>
      <c r="K106" s="42">
        <v>16500</v>
      </c>
      <c r="L106" s="43" t="s">
        <v>33</v>
      </c>
      <c r="M106" s="20">
        <v>0.25</v>
      </c>
      <c r="N106" s="45">
        <f t="shared" si="2"/>
        <v>4125</v>
      </c>
      <c r="O106" s="22">
        <f>N106*[1]TC!C6</f>
        <v>82500</v>
      </c>
      <c r="P106" s="23">
        <v>10000</v>
      </c>
      <c r="Q106" s="24" t="s">
        <v>34</v>
      </c>
      <c r="R106" s="47">
        <f t="shared" si="3"/>
        <v>12375</v>
      </c>
      <c r="S106" s="48">
        <f>R106*[1]TC!C6</f>
        <v>247500</v>
      </c>
      <c r="T106" s="47">
        <v>0</v>
      </c>
      <c r="U106" s="48">
        <v>0</v>
      </c>
      <c r="V106" s="33"/>
      <c r="W106" s="28" t="s">
        <v>288</v>
      </c>
      <c r="X106" s="29"/>
    </row>
    <row r="107" spans="1:24" ht="15.75" customHeight="1">
      <c r="A107" s="14" t="s">
        <v>289</v>
      </c>
      <c r="B107" s="14" t="s">
        <v>290</v>
      </c>
      <c r="C107" s="51" t="s">
        <v>291</v>
      </c>
      <c r="D107" s="14" t="s">
        <v>49</v>
      </c>
      <c r="E107" s="14" t="s">
        <v>27</v>
      </c>
      <c r="F107" s="14" t="s">
        <v>29</v>
      </c>
      <c r="G107" s="14" t="s">
        <v>42</v>
      </c>
      <c r="H107" s="14" t="s">
        <v>51</v>
      </c>
      <c r="I107" s="14" t="s">
        <v>31</v>
      </c>
      <c r="J107" s="14" t="s">
        <v>31</v>
      </c>
      <c r="K107" s="39">
        <v>25000</v>
      </c>
      <c r="L107" s="52" t="s">
        <v>189</v>
      </c>
      <c r="M107" s="53">
        <v>0.2</v>
      </c>
      <c r="N107" s="54">
        <f t="shared" si="2"/>
        <v>5000</v>
      </c>
      <c r="O107" s="55">
        <f>N107*[1]TC!C4</f>
        <v>100000</v>
      </c>
      <c r="P107" s="56">
        <v>10000</v>
      </c>
      <c r="Q107" s="46" t="s">
        <v>34</v>
      </c>
      <c r="R107" s="57">
        <f t="shared" si="3"/>
        <v>20000</v>
      </c>
      <c r="S107" s="58">
        <f>R107*[1]TC!C4</f>
        <v>400000</v>
      </c>
      <c r="T107" s="57">
        <f>[1]TC!F4</f>
        <v>1100</v>
      </c>
      <c r="U107" s="58">
        <f>T107*[1]TC!C4</f>
        <v>22000</v>
      </c>
      <c r="V107" s="15" t="s">
        <v>36</v>
      </c>
      <c r="W107" s="59" t="s">
        <v>292</v>
      </c>
      <c r="X107" s="29"/>
    </row>
    <row r="108" spans="1:24" ht="15.75" customHeight="1">
      <c r="A108" s="14" t="s">
        <v>289</v>
      </c>
      <c r="B108" s="14" t="s">
        <v>290</v>
      </c>
      <c r="C108" s="51" t="s">
        <v>293</v>
      </c>
      <c r="D108" s="14" t="s">
        <v>49</v>
      </c>
      <c r="E108" s="14" t="s">
        <v>27</v>
      </c>
      <c r="F108" s="14" t="s">
        <v>29</v>
      </c>
      <c r="G108" s="14" t="s">
        <v>42</v>
      </c>
      <c r="H108" s="14" t="s">
        <v>30</v>
      </c>
      <c r="I108" s="14" t="s">
        <v>31</v>
      </c>
      <c r="J108" s="14" t="s">
        <v>31</v>
      </c>
      <c r="K108" s="39">
        <v>8300</v>
      </c>
      <c r="L108" s="52" t="s">
        <v>189</v>
      </c>
      <c r="M108" s="53">
        <v>0.2</v>
      </c>
      <c r="N108" s="54">
        <f t="shared" si="2"/>
        <v>1660</v>
      </c>
      <c r="O108" s="55">
        <f>N108*[1]TC!C4</f>
        <v>33200</v>
      </c>
      <c r="P108" s="56">
        <v>10000</v>
      </c>
      <c r="Q108" s="46" t="s">
        <v>34</v>
      </c>
      <c r="R108" s="57">
        <f t="shared" si="3"/>
        <v>6640</v>
      </c>
      <c r="S108" s="58">
        <f>R108*[1]TC!C4</f>
        <v>132800</v>
      </c>
      <c r="T108" s="57">
        <f>[1]TC!F4</f>
        <v>1100</v>
      </c>
      <c r="U108" s="58">
        <f>T108*[1]TC!C4</f>
        <v>22000</v>
      </c>
      <c r="V108" s="15" t="s">
        <v>36</v>
      </c>
      <c r="W108" s="59" t="s">
        <v>292</v>
      </c>
      <c r="X108" s="29"/>
    </row>
    <row r="109" spans="1:24" ht="15.75" customHeight="1">
      <c r="A109" s="14" t="s">
        <v>289</v>
      </c>
      <c r="B109" s="14" t="s">
        <v>290</v>
      </c>
      <c r="C109" s="51" t="s">
        <v>294</v>
      </c>
      <c r="D109" s="14" t="s">
        <v>49</v>
      </c>
      <c r="E109" s="14" t="s">
        <v>27</v>
      </c>
      <c r="F109" s="14" t="s">
        <v>29</v>
      </c>
      <c r="G109" s="14" t="s">
        <v>295</v>
      </c>
      <c r="H109" s="14" t="s">
        <v>296</v>
      </c>
      <c r="I109" s="14" t="s">
        <v>31</v>
      </c>
      <c r="J109" s="14" t="s">
        <v>31</v>
      </c>
      <c r="K109" s="39">
        <v>48000</v>
      </c>
      <c r="L109" s="52" t="s">
        <v>189</v>
      </c>
      <c r="M109" s="53">
        <v>0.2</v>
      </c>
      <c r="N109" s="54">
        <f t="shared" si="2"/>
        <v>9600</v>
      </c>
      <c r="O109" s="55">
        <f>N109*[1]TC!C4</f>
        <v>192000</v>
      </c>
      <c r="P109" s="56">
        <v>10000</v>
      </c>
      <c r="Q109" s="46" t="s">
        <v>34</v>
      </c>
      <c r="R109" s="57">
        <f t="shared" si="3"/>
        <v>38400</v>
      </c>
      <c r="S109" s="58">
        <f>R109*[1]TC!C4</f>
        <v>768000</v>
      </c>
      <c r="T109" s="57">
        <f>[1]TC!F4</f>
        <v>1100</v>
      </c>
      <c r="U109" s="58">
        <f>T109*[1]TC!C4</f>
        <v>22000</v>
      </c>
      <c r="V109" s="15" t="s">
        <v>36</v>
      </c>
      <c r="W109" s="59" t="s">
        <v>297</v>
      </c>
      <c r="X109" s="29"/>
    </row>
    <row r="110" spans="1:24" ht="15.75" customHeight="1">
      <c r="A110" s="14" t="s">
        <v>289</v>
      </c>
      <c r="B110" s="14" t="s">
        <v>290</v>
      </c>
      <c r="C110" s="51" t="s">
        <v>298</v>
      </c>
      <c r="D110" s="14" t="s">
        <v>26</v>
      </c>
      <c r="E110" s="14" t="s">
        <v>27</v>
      </c>
      <c r="F110" s="14" t="s">
        <v>29</v>
      </c>
      <c r="G110" s="14" t="s">
        <v>42</v>
      </c>
      <c r="H110" s="14" t="s">
        <v>299</v>
      </c>
      <c r="I110" s="14" t="s">
        <v>31</v>
      </c>
      <c r="J110" s="14" t="s">
        <v>31</v>
      </c>
      <c r="K110" s="39">
        <v>33000</v>
      </c>
      <c r="L110" s="52" t="s">
        <v>189</v>
      </c>
      <c r="M110" s="53">
        <v>0.35</v>
      </c>
      <c r="N110" s="54">
        <f t="shared" si="2"/>
        <v>11550</v>
      </c>
      <c r="O110" s="55">
        <f>N110*[1]TC!C4</f>
        <v>231000</v>
      </c>
      <c r="P110" s="56">
        <v>10000</v>
      </c>
      <c r="Q110" s="46" t="s">
        <v>34</v>
      </c>
      <c r="R110" s="57">
        <f t="shared" si="3"/>
        <v>21450</v>
      </c>
      <c r="S110" s="58">
        <f>R110*[1]TC!C4</f>
        <v>429000</v>
      </c>
      <c r="T110" s="57">
        <f>[1]TC!F4</f>
        <v>1100</v>
      </c>
      <c r="U110" s="58">
        <f>T110*[1]TC!C4</f>
        <v>22000</v>
      </c>
      <c r="V110" s="60" t="s">
        <v>36</v>
      </c>
      <c r="W110" s="59" t="s">
        <v>300</v>
      </c>
      <c r="X110" s="29"/>
    </row>
    <row r="111" spans="1:24" ht="15.75" customHeight="1">
      <c r="A111" s="14" t="s">
        <v>289</v>
      </c>
      <c r="B111" s="14" t="s">
        <v>290</v>
      </c>
      <c r="C111" s="51" t="s">
        <v>301</v>
      </c>
      <c r="D111" s="14" t="s">
        <v>26</v>
      </c>
      <c r="E111" s="14" t="s">
        <v>27</v>
      </c>
      <c r="F111" s="14" t="s">
        <v>29</v>
      </c>
      <c r="G111" s="14" t="s">
        <v>46</v>
      </c>
      <c r="H111" s="14" t="s">
        <v>97</v>
      </c>
      <c r="I111" s="14" t="s">
        <v>31</v>
      </c>
      <c r="J111" s="14" t="s">
        <v>98</v>
      </c>
      <c r="K111" s="39">
        <v>22000</v>
      </c>
      <c r="L111" s="52" t="s">
        <v>189</v>
      </c>
      <c r="M111" s="53">
        <v>0.35</v>
      </c>
      <c r="N111" s="54">
        <f t="shared" si="2"/>
        <v>7699.9999999999991</v>
      </c>
      <c r="O111" s="55">
        <f>N111*[1]TC!C4</f>
        <v>153999.99999999997</v>
      </c>
      <c r="P111" s="56">
        <v>10000</v>
      </c>
      <c r="Q111" s="46" t="s">
        <v>34</v>
      </c>
      <c r="R111" s="57">
        <f t="shared" si="3"/>
        <v>14300</v>
      </c>
      <c r="S111" s="58">
        <f>R111*[1]TC!C4</f>
        <v>286000</v>
      </c>
      <c r="T111" s="57">
        <f>[1]TC!F4</f>
        <v>1100</v>
      </c>
      <c r="U111" s="58">
        <f>T111*[1]TC!C4</f>
        <v>22000</v>
      </c>
      <c r="V111" s="60" t="s">
        <v>36</v>
      </c>
      <c r="W111" s="59" t="s">
        <v>302</v>
      </c>
      <c r="X111" s="61"/>
    </row>
    <row r="112" spans="1:24" ht="15.75" customHeight="1">
      <c r="A112" s="14" t="s">
        <v>289</v>
      </c>
      <c r="B112" s="14" t="s">
        <v>290</v>
      </c>
      <c r="C112" s="51" t="s">
        <v>303</v>
      </c>
      <c r="D112" s="14" t="s">
        <v>26</v>
      </c>
      <c r="E112" s="14" t="s">
        <v>27</v>
      </c>
      <c r="F112" s="14" t="s">
        <v>29</v>
      </c>
      <c r="G112" s="14" t="s">
        <v>42</v>
      </c>
      <c r="H112" s="14" t="s">
        <v>304</v>
      </c>
      <c r="I112" s="14" t="s">
        <v>31</v>
      </c>
      <c r="J112" s="14" t="s">
        <v>172</v>
      </c>
      <c r="K112" s="39">
        <v>15350</v>
      </c>
      <c r="L112" s="52" t="s">
        <v>189</v>
      </c>
      <c r="M112" s="53">
        <v>0.35</v>
      </c>
      <c r="N112" s="54">
        <f t="shared" si="2"/>
        <v>5372.5</v>
      </c>
      <c r="O112" s="55">
        <f>N112*[1]TC!C4</f>
        <v>107450</v>
      </c>
      <c r="P112" s="56">
        <v>10000</v>
      </c>
      <c r="Q112" s="46" t="s">
        <v>34</v>
      </c>
      <c r="R112" s="57">
        <f t="shared" si="3"/>
        <v>9977.5</v>
      </c>
      <c r="S112" s="58">
        <f>R112*[1]TC!C4</f>
        <v>199550</v>
      </c>
      <c r="T112" s="57">
        <f>[1]TC!F4</f>
        <v>1100</v>
      </c>
      <c r="U112" s="58">
        <f>T112*[1]TC!C4</f>
        <v>22000</v>
      </c>
      <c r="V112" s="15" t="s">
        <v>36</v>
      </c>
      <c r="W112" s="59" t="s">
        <v>305</v>
      </c>
      <c r="X112" s="29"/>
    </row>
    <row r="113" spans="1:24" ht="15.75" customHeight="1">
      <c r="A113" s="14" t="s">
        <v>289</v>
      </c>
      <c r="B113" s="14" t="s">
        <v>290</v>
      </c>
      <c r="C113" s="51" t="s">
        <v>306</v>
      </c>
      <c r="D113" s="14" t="s">
        <v>26</v>
      </c>
      <c r="E113" s="14" t="s">
        <v>27</v>
      </c>
      <c r="F113" s="14" t="s">
        <v>29</v>
      </c>
      <c r="G113" s="14" t="s">
        <v>42</v>
      </c>
      <c r="H113" s="14" t="s">
        <v>307</v>
      </c>
      <c r="I113" s="14" t="s">
        <v>31</v>
      </c>
      <c r="J113" s="41" t="s">
        <v>308</v>
      </c>
      <c r="K113" s="39">
        <v>18000</v>
      </c>
      <c r="L113" s="52" t="s">
        <v>189</v>
      </c>
      <c r="M113" s="53">
        <v>0.35</v>
      </c>
      <c r="N113" s="54">
        <f t="shared" si="2"/>
        <v>6300</v>
      </c>
      <c r="O113" s="55">
        <f>N113*[1]TC!C4</f>
        <v>126000</v>
      </c>
      <c r="P113" s="56">
        <v>10000</v>
      </c>
      <c r="Q113" s="46" t="s">
        <v>34</v>
      </c>
      <c r="R113" s="57">
        <f t="shared" si="3"/>
        <v>11700</v>
      </c>
      <c r="S113" s="58">
        <f>R113*[1]TC!C4</f>
        <v>234000</v>
      </c>
      <c r="T113" s="57">
        <f>[1]TC!F4</f>
        <v>1100</v>
      </c>
      <c r="U113" s="58">
        <f>T113*[1]TC!C4</f>
        <v>22000</v>
      </c>
      <c r="V113" s="15" t="s">
        <v>36</v>
      </c>
      <c r="W113" s="59" t="s">
        <v>309</v>
      </c>
      <c r="X113" s="29"/>
    </row>
    <row r="114" spans="1:24" ht="15.75" customHeight="1">
      <c r="A114" s="14" t="s">
        <v>289</v>
      </c>
      <c r="B114" s="14" t="s">
        <v>290</v>
      </c>
      <c r="C114" s="51" t="s">
        <v>310</v>
      </c>
      <c r="D114" s="14" t="s">
        <v>26</v>
      </c>
      <c r="E114" s="14" t="s">
        <v>27</v>
      </c>
      <c r="F114" s="14" t="s">
        <v>116</v>
      </c>
      <c r="G114" s="14" t="s">
        <v>204</v>
      </c>
      <c r="H114" s="14" t="s">
        <v>307</v>
      </c>
      <c r="I114" s="14" t="s">
        <v>31</v>
      </c>
      <c r="J114" s="41" t="s">
        <v>308</v>
      </c>
      <c r="K114" s="39">
        <v>20000</v>
      </c>
      <c r="L114" s="52" t="s">
        <v>189</v>
      </c>
      <c r="M114" s="53">
        <v>0.35</v>
      </c>
      <c r="N114" s="54">
        <f t="shared" si="2"/>
        <v>7000</v>
      </c>
      <c r="O114" s="55">
        <f>N114*[1]TC!C4</f>
        <v>140000</v>
      </c>
      <c r="P114" s="56">
        <v>10000</v>
      </c>
      <c r="Q114" s="46" t="s">
        <v>34</v>
      </c>
      <c r="R114" s="57">
        <f t="shared" si="3"/>
        <v>13000</v>
      </c>
      <c r="S114" s="58">
        <f>R114*[1]TC!C4</f>
        <v>260000</v>
      </c>
      <c r="T114" s="57">
        <f>[1]TC!F4</f>
        <v>1100</v>
      </c>
      <c r="U114" s="58">
        <f>T114*[1]TC!C4</f>
        <v>22000</v>
      </c>
      <c r="V114" s="15" t="s">
        <v>36</v>
      </c>
      <c r="W114" s="59" t="s">
        <v>311</v>
      </c>
      <c r="X114" s="29"/>
    </row>
    <row r="115" spans="1:24" ht="15.75" customHeight="1">
      <c r="A115" s="62" t="s">
        <v>289</v>
      </c>
      <c r="B115" s="14" t="s">
        <v>290</v>
      </c>
      <c r="C115" s="51" t="s">
        <v>312</v>
      </c>
      <c r="D115" s="14" t="s">
        <v>26</v>
      </c>
      <c r="E115" s="14" t="s">
        <v>27</v>
      </c>
      <c r="F115" s="14" t="s">
        <v>45</v>
      </c>
      <c r="G115" s="14" t="s">
        <v>29</v>
      </c>
      <c r="H115" s="14" t="s">
        <v>307</v>
      </c>
      <c r="I115" s="14" t="s">
        <v>31</v>
      </c>
      <c r="J115" s="41" t="s">
        <v>308</v>
      </c>
      <c r="K115" s="39">
        <v>18000</v>
      </c>
      <c r="L115" s="52" t="s">
        <v>189</v>
      </c>
      <c r="M115" s="53">
        <v>0.35</v>
      </c>
      <c r="N115" s="54">
        <f t="shared" si="2"/>
        <v>6300</v>
      </c>
      <c r="O115" s="55">
        <f>N115*[1]TC!C4</f>
        <v>126000</v>
      </c>
      <c r="P115" s="56">
        <v>10000</v>
      </c>
      <c r="Q115" s="46" t="s">
        <v>34</v>
      </c>
      <c r="R115" s="57">
        <f t="shared" si="3"/>
        <v>11700</v>
      </c>
      <c r="S115" s="58">
        <f>R115*[1]TC!C4</f>
        <v>234000</v>
      </c>
      <c r="T115" s="57">
        <f>[1]TC!F4</f>
        <v>1100</v>
      </c>
      <c r="U115" s="58">
        <f>T115*[1]TC!C4</f>
        <v>22000</v>
      </c>
      <c r="V115" s="15" t="s">
        <v>36</v>
      </c>
      <c r="W115" s="59" t="s">
        <v>313</v>
      </c>
      <c r="X115" s="29"/>
    </row>
    <row r="116" spans="1:24" ht="15" customHeight="1">
      <c r="A116" s="14" t="s">
        <v>289</v>
      </c>
      <c r="B116" s="14" t="s">
        <v>290</v>
      </c>
      <c r="C116" s="51" t="s">
        <v>314</v>
      </c>
      <c r="D116" s="14" t="s">
        <v>315</v>
      </c>
      <c r="E116" s="14" t="s">
        <v>27</v>
      </c>
      <c r="F116" s="14" t="s">
        <v>38</v>
      </c>
      <c r="G116" s="14" t="s">
        <v>316</v>
      </c>
      <c r="H116" s="14" t="s">
        <v>307</v>
      </c>
      <c r="I116" s="14" t="s">
        <v>31</v>
      </c>
      <c r="J116" s="41" t="s">
        <v>308</v>
      </c>
      <c r="K116" s="39">
        <v>18000</v>
      </c>
      <c r="L116" s="52" t="s">
        <v>189</v>
      </c>
      <c r="M116" s="53">
        <v>0.35</v>
      </c>
      <c r="N116" s="54">
        <f t="shared" si="2"/>
        <v>6300</v>
      </c>
      <c r="O116" s="55">
        <f>N116*[1]TC!C4</f>
        <v>126000</v>
      </c>
      <c r="P116" s="56">
        <v>10000</v>
      </c>
      <c r="Q116" s="46" t="s">
        <v>34</v>
      </c>
      <c r="R116" s="57">
        <f t="shared" si="3"/>
        <v>11700</v>
      </c>
      <c r="S116" s="58">
        <f>R116*[1]TC!C4</f>
        <v>234000</v>
      </c>
      <c r="T116" s="57">
        <f>[1]TC!F4</f>
        <v>1100</v>
      </c>
      <c r="U116" s="58">
        <f>T116*[1]TC!C4</f>
        <v>22000</v>
      </c>
      <c r="V116" s="15" t="s">
        <v>36</v>
      </c>
      <c r="W116" s="59" t="s">
        <v>317</v>
      </c>
      <c r="X116" s="29"/>
    </row>
    <row r="117" spans="1:24" ht="15.75" customHeight="1">
      <c r="A117" s="14" t="s">
        <v>289</v>
      </c>
      <c r="B117" s="14" t="s">
        <v>290</v>
      </c>
      <c r="C117" s="51" t="s">
        <v>318</v>
      </c>
      <c r="D117" s="14" t="s">
        <v>26</v>
      </c>
      <c r="E117" s="14" t="s">
        <v>27</v>
      </c>
      <c r="F117" s="14" t="s">
        <v>116</v>
      </c>
      <c r="G117" s="14" t="s">
        <v>319</v>
      </c>
      <c r="H117" s="14" t="s">
        <v>113</v>
      </c>
      <c r="I117" s="14" t="s">
        <v>31</v>
      </c>
      <c r="J117" s="41" t="s">
        <v>308</v>
      </c>
      <c r="K117" s="39">
        <v>25000</v>
      </c>
      <c r="L117" s="52" t="s">
        <v>189</v>
      </c>
      <c r="M117" s="53">
        <v>0.35</v>
      </c>
      <c r="N117" s="54">
        <f t="shared" si="2"/>
        <v>8750</v>
      </c>
      <c r="O117" s="55">
        <f>N117*[1]TC!C4</f>
        <v>175000</v>
      </c>
      <c r="P117" s="56">
        <v>10000</v>
      </c>
      <c r="Q117" s="46" t="s">
        <v>34</v>
      </c>
      <c r="R117" s="57">
        <f t="shared" si="3"/>
        <v>16250</v>
      </c>
      <c r="S117" s="58">
        <f>R117*[1]TC!C4</f>
        <v>325000</v>
      </c>
      <c r="T117" s="57">
        <f>[1]TC!F4</f>
        <v>1100</v>
      </c>
      <c r="U117" s="58">
        <f>T117*[1]TC!C4</f>
        <v>22000</v>
      </c>
      <c r="V117" s="15" t="s">
        <v>36</v>
      </c>
      <c r="W117" s="59" t="s">
        <v>320</v>
      </c>
      <c r="X117" s="29"/>
    </row>
    <row r="118" spans="1:24" ht="15.75" customHeight="1">
      <c r="A118" s="14" t="s">
        <v>289</v>
      </c>
      <c r="B118" s="14" t="s">
        <v>290</v>
      </c>
      <c r="C118" s="51" t="s">
        <v>321</v>
      </c>
      <c r="D118" s="14" t="s">
        <v>26</v>
      </c>
      <c r="E118" s="14" t="s">
        <v>27</v>
      </c>
      <c r="F118" s="14" t="s">
        <v>116</v>
      </c>
      <c r="G118" s="14" t="s">
        <v>319</v>
      </c>
      <c r="H118" s="14" t="s">
        <v>113</v>
      </c>
      <c r="I118" s="14" t="s">
        <v>31</v>
      </c>
      <c r="J118" s="41" t="s">
        <v>308</v>
      </c>
      <c r="K118" s="39">
        <v>25000</v>
      </c>
      <c r="L118" s="52" t="s">
        <v>189</v>
      </c>
      <c r="M118" s="53">
        <v>0.35</v>
      </c>
      <c r="N118" s="54">
        <f t="shared" si="2"/>
        <v>8750</v>
      </c>
      <c r="O118" s="55">
        <f>N118*[1]TC!C4</f>
        <v>175000</v>
      </c>
      <c r="P118" s="56">
        <v>10000</v>
      </c>
      <c r="Q118" s="46" t="s">
        <v>34</v>
      </c>
      <c r="R118" s="57">
        <f t="shared" si="3"/>
        <v>16250</v>
      </c>
      <c r="S118" s="58">
        <f>R118*[1]TC!C4</f>
        <v>325000</v>
      </c>
      <c r="T118" s="57">
        <f>[1]TC!F4</f>
        <v>1100</v>
      </c>
      <c r="U118" s="58">
        <f>T118*[1]TC!C4</f>
        <v>22000</v>
      </c>
      <c r="V118" s="15" t="s">
        <v>36</v>
      </c>
      <c r="W118" s="59" t="s">
        <v>322</v>
      </c>
      <c r="X118" s="29"/>
    </row>
    <row r="119" spans="1:24" ht="15.75" customHeight="1">
      <c r="A119" s="14" t="s">
        <v>289</v>
      </c>
      <c r="B119" s="14" t="s">
        <v>290</v>
      </c>
      <c r="C119" s="51" t="s">
        <v>323</v>
      </c>
      <c r="D119" s="14" t="s">
        <v>26</v>
      </c>
      <c r="E119" s="14" t="s">
        <v>27</v>
      </c>
      <c r="F119" s="14" t="s">
        <v>116</v>
      </c>
      <c r="G119" s="14" t="s">
        <v>319</v>
      </c>
      <c r="H119" s="63" t="s">
        <v>113</v>
      </c>
      <c r="I119" s="14" t="s">
        <v>31</v>
      </c>
      <c r="J119" s="41" t="s">
        <v>308</v>
      </c>
      <c r="K119" s="39">
        <v>25000</v>
      </c>
      <c r="L119" s="52" t="s">
        <v>189</v>
      </c>
      <c r="M119" s="53">
        <v>0.35</v>
      </c>
      <c r="N119" s="54">
        <f t="shared" si="2"/>
        <v>8750</v>
      </c>
      <c r="O119" s="55">
        <f>N119*[1]TC!C4</f>
        <v>175000</v>
      </c>
      <c r="P119" s="56">
        <v>10000</v>
      </c>
      <c r="Q119" s="46" t="s">
        <v>34</v>
      </c>
      <c r="R119" s="57">
        <f t="shared" si="3"/>
        <v>16250</v>
      </c>
      <c r="S119" s="58">
        <f>R119*[1]TC!C4</f>
        <v>325000</v>
      </c>
      <c r="T119" s="57">
        <f>[1]TC!F4</f>
        <v>1100</v>
      </c>
      <c r="U119" s="58">
        <f>T119*[1]TC!C4</f>
        <v>22000</v>
      </c>
      <c r="V119" s="15" t="s">
        <v>36</v>
      </c>
      <c r="W119" s="59" t="s">
        <v>324</v>
      </c>
      <c r="X119" s="29"/>
    </row>
    <row r="120" spans="1:24" ht="15.75" customHeight="1">
      <c r="A120" s="14" t="s">
        <v>289</v>
      </c>
      <c r="B120" s="14" t="s">
        <v>290</v>
      </c>
      <c r="C120" s="51" t="s">
        <v>325</v>
      </c>
      <c r="D120" s="14" t="s">
        <v>26</v>
      </c>
      <c r="E120" s="14" t="s">
        <v>27</v>
      </c>
      <c r="F120" s="14" t="s">
        <v>29</v>
      </c>
      <c r="G120" s="14" t="s">
        <v>42</v>
      </c>
      <c r="H120" s="63" t="s">
        <v>113</v>
      </c>
      <c r="I120" s="14" t="s">
        <v>31</v>
      </c>
      <c r="J120" s="41" t="s">
        <v>308</v>
      </c>
      <c r="K120" s="39">
        <v>25000</v>
      </c>
      <c r="L120" s="52" t="s">
        <v>189</v>
      </c>
      <c r="M120" s="53">
        <v>0.35</v>
      </c>
      <c r="N120" s="54">
        <f t="shared" si="2"/>
        <v>8750</v>
      </c>
      <c r="O120" s="55">
        <f>N120*[1]TC!C4</f>
        <v>175000</v>
      </c>
      <c r="P120" s="56">
        <v>10000</v>
      </c>
      <c r="Q120" s="46" t="s">
        <v>34</v>
      </c>
      <c r="R120" s="57">
        <f t="shared" si="3"/>
        <v>16250</v>
      </c>
      <c r="S120" s="58">
        <f>R120*[1]TC!C4</f>
        <v>325000</v>
      </c>
      <c r="T120" s="57">
        <f>[1]TC!F4</f>
        <v>1100</v>
      </c>
      <c r="U120" s="58">
        <f>T120*[1]TC!C4</f>
        <v>22000</v>
      </c>
      <c r="V120" s="15" t="s">
        <v>36</v>
      </c>
      <c r="W120" s="59" t="s">
        <v>326</v>
      </c>
      <c r="X120" s="29"/>
    </row>
    <row r="121" spans="1:24" ht="15.75" customHeight="1">
      <c r="A121" s="14" t="s">
        <v>289</v>
      </c>
      <c r="B121" s="14" t="s">
        <v>290</v>
      </c>
      <c r="C121" s="51" t="s">
        <v>327</v>
      </c>
      <c r="D121" s="14" t="s">
        <v>26</v>
      </c>
      <c r="E121" s="14" t="s">
        <v>27</v>
      </c>
      <c r="F121" s="14" t="s">
        <v>328</v>
      </c>
      <c r="G121" s="14" t="s">
        <v>105</v>
      </c>
      <c r="H121" s="63" t="s">
        <v>113</v>
      </c>
      <c r="I121" s="14" t="s">
        <v>31</v>
      </c>
      <c r="J121" s="41" t="s">
        <v>308</v>
      </c>
      <c r="K121" s="39">
        <v>25000</v>
      </c>
      <c r="L121" s="52" t="s">
        <v>189</v>
      </c>
      <c r="M121" s="53">
        <v>0.35</v>
      </c>
      <c r="N121" s="54">
        <f t="shared" si="2"/>
        <v>8750</v>
      </c>
      <c r="O121" s="55">
        <f>N121*[1]TC!$C$4</f>
        <v>175000</v>
      </c>
      <c r="P121" s="56">
        <v>10000</v>
      </c>
      <c r="Q121" s="46" t="s">
        <v>34</v>
      </c>
      <c r="R121" s="57">
        <f t="shared" si="3"/>
        <v>16250</v>
      </c>
      <c r="S121" s="58">
        <f>R121*[1]TC!$C$4</f>
        <v>325000</v>
      </c>
      <c r="T121" s="57">
        <f>[1]TC!F4</f>
        <v>1100</v>
      </c>
      <c r="U121" s="58">
        <f>T121*[1]TC!$C$4</f>
        <v>22000</v>
      </c>
      <c r="V121" s="15" t="s">
        <v>36</v>
      </c>
      <c r="W121" s="59" t="s">
        <v>329</v>
      </c>
      <c r="X121" s="29"/>
    </row>
    <row r="122" spans="1:24" ht="15.75" customHeight="1">
      <c r="A122" s="14" t="s">
        <v>289</v>
      </c>
      <c r="B122" s="14" t="s">
        <v>290</v>
      </c>
      <c r="C122" s="51" t="s">
        <v>330</v>
      </c>
      <c r="D122" s="14" t="s">
        <v>26</v>
      </c>
      <c r="E122" s="14" t="s">
        <v>27</v>
      </c>
      <c r="F122" s="14" t="s">
        <v>29</v>
      </c>
      <c r="G122" s="14" t="s">
        <v>42</v>
      </c>
      <c r="H122" s="63" t="s">
        <v>113</v>
      </c>
      <c r="I122" s="14" t="s">
        <v>31</v>
      </c>
      <c r="J122" s="41" t="s">
        <v>308</v>
      </c>
      <c r="K122" s="39">
        <v>25000</v>
      </c>
      <c r="L122" s="52" t="s">
        <v>189</v>
      </c>
      <c r="M122" s="53">
        <v>0.35</v>
      </c>
      <c r="N122" s="54">
        <f t="shared" si="2"/>
        <v>8750</v>
      </c>
      <c r="O122" s="55">
        <f>N122*[1]TC!$C$4</f>
        <v>175000</v>
      </c>
      <c r="P122" s="56">
        <v>10000</v>
      </c>
      <c r="Q122" s="46" t="s">
        <v>34</v>
      </c>
      <c r="R122" s="57">
        <f t="shared" si="3"/>
        <v>16250</v>
      </c>
      <c r="S122" s="58">
        <f>R122*[1]TC!$C$4</f>
        <v>325000</v>
      </c>
      <c r="T122" s="57">
        <v>1000</v>
      </c>
      <c r="U122" s="58">
        <f>T122*[1]TC!$C$4</f>
        <v>20000</v>
      </c>
      <c r="V122" s="15" t="s">
        <v>36</v>
      </c>
      <c r="W122" s="59" t="s">
        <v>331</v>
      </c>
      <c r="X122" s="29"/>
    </row>
    <row r="123" spans="1:24" ht="15.75" customHeight="1">
      <c r="A123" s="14" t="s">
        <v>289</v>
      </c>
      <c r="B123" s="14" t="s">
        <v>290</v>
      </c>
      <c r="C123" s="51" t="s">
        <v>332</v>
      </c>
      <c r="D123" s="14" t="s">
        <v>26</v>
      </c>
      <c r="E123" s="14" t="s">
        <v>27</v>
      </c>
      <c r="F123" s="14" t="s">
        <v>29</v>
      </c>
      <c r="G123" s="14" t="s">
        <v>42</v>
      </c>
      <c r="H123" s="63" t="s">
        <v>113</v>
      </c>
      <c r="I123" s="14" t="s">
        <v>31</v>
      </c>
      <c r="J123" s="41" t="s">
        <v>308</v>
      </c>
      <c r="K123" s="39">
        <v>25000</v>
      </c>
      <c r="L123" s="52" t="s">
        <v>189</v>
      </c>
      <c r="M123" s="53">
        <v>0.35</v>
      </c>
      <c r="N123" s="54">
        <f t="shared" si="2"/>
        <v>8750</v>
      </c>
      <c r="O123" s="55">
        <f>N123*[1]TC!$C$4</f>
        <v>175000</v>
      </c>
      <c r="P123" s="56">
        <v>10000</v>
      </c>
      <c r="Q123" s="46" t="s">
        <v>34</v>
      </c>
      <c r="R123" s="57">
        <f t="shared" si="3"/>
        <v>16250</v>
      </c>
      <c r="S123" s="58">
        <f>R123*[1]TC!$C$4</f>
        <v>325000</v>
      </c>
      <c r="T123" s="57">
        <v>1000</v>
      </c>
      <c r="U123" s="58">
        <f>T123*[1]TC!$C$4</f>
        <v>20000</v>
      </c>
      <c r="V123" s="15" t="s">
        <v>36</v>
      </c>
      <c r="W123" s="59" t="s">
        <v>333</v>
      </c>
      <c r="X123" s="29"/>
    </row>
    <row r="124" spans="1:24" ht="15.75" customHeight="1">
      <c r="A124" s="14" t="s">
        <v>289</v>
      </c>
      <c r="B124" s="14" t="s">
        <v>290</v>
      </c>
      <c r="C124" s="51" t="s">
        <v>334</v>
      </c>
      <c r="D124" s="14" t="s">
        <v>26</v>
      </c>
      <c r="E124" s="14" t="s">
        <v>27</v>
      </c>
      <c r="F124" s="14" t="s">
        <v>28</v>
      </c>
      <c r="G124" s="14" t="s">
        <v>28</v>
      </c>
      <c r="H124" s="63" t="s">
        <v>113</v>
      </c>
      <c r="I124" s="14" t="s">
        <v>31</v>
      </c>
      <c r="J124" s="41" t="s">
        <v>308</v>
      </c>
      <c r="K124" s="39">
        <v>25000</v>
      </c>
      <c r="L124" s="52" t="s">
        <v>189</v>
      </c>
      <c r="M124" s="53">
        <v>0.35</v>
      </c>
      <c r="N124" s="54">
        <f t="shared" si="2"/>
        <v>8750</v>
      </c>
      <c r="O124" s="55">
        <f>N124*[1]TC!$C$4</f>
        <v>175000</v>
      </c>
      <c r="P124" s="56">
        <v>10000</v>
      </c>
      <c r="Q124" s="46" t="s">
        <v>34</v>
      </c>
      <c r="R124" s="57">
        <f t="shared" si="3"/>
        <v>16250</v>
      </c>
      <c r="S124" s="58">
        <f>R124*[1]TC!$C$4</f>
        <v>325000</v>
      </c>
      <c r="T124" s="57">
        <f>[1]TC!$F$4</f>
        <v>1100</v>
      </c>
      <c r="U124" s="58">
        <f>T124*[1]TC!$C$4</f>
        <v>22000</v>
      </c>
      <c r="V124" s="15" t="s">
        <v>36</v>
      </c>
      <c r="W124" s="59" t="s">
        <v>335</v>
      </c>
      <c r="X124" s="29"/>
    </row>
    <row r="125" spans="1:24" ht="15.75" customHeight="1">
      <c r="A125" s="14" t="s">
        <v>289</v>
      </c>
      <c r="B125" s="14" t="s">
        <v>290</v>
      </c>
      <c r="C125" s="51" t="s">
        <v>336</v>
      </c>
      <c r="D125" s="14" t="s">
        <v>26</v>
      </c>
      <c r="E125" s="14" t="s">
        <v>27</v>
      </c>
      <c r="F125" s="14" t="s">
        <v>29</v>
      </c>
      <c r="G125" s="14" t="s">
        <v>328</v>
      </c>
      <c r="H125" s="63" t="s">
        <v>113</v>
      </c>
      <c r="I125" s="14" t="s">
        <v>31</v>
      </c>
      <c r="J125" s="41" t="s">
        <v>308</v>
      </c>
      <c r="K125" s="39">
        <v>25000</v>
      </c>
      <c r="L125" s="52" t="s">
        <v>189</v>
      </c>
      <c r="M125" s="53">
        <v>0.34999999999999898</v>
      </c>
      <c r="N125" s="54">
        <f t="shared" si="2"/>
        <v>8749.9999999999745</v>
      </c>
      <c r="O125" s="55">
        <f>N125*[1]TC!$C$4</f>
        <v>174999.99999999948</v>
      </c>
      <c r="P125" s="56">
        <v>10000</v>
      </c>
      <c r="Q125" s="46" t="s">
        <v>34</v>
      </c>
      <c r="R125" s="57">
        <f t="shared" si="3"/>
        <v>16250.000000000025</v>
      </c>
      <c r="S125" s="58">
        <f>R125*[1]TC!$C$4</f>
        <v>325000.00000000052</v>
      </c>
      <c r="T125" s="57">
        <f>[1]TC!$F$4</f>
        <v>1100</v>
      </c>
      <c r="U125" s="58">
        <f>T125*[1]TC!$C$4</f>
        <v>22000</v>
      </c>
      <c r="V125" s="15" t="s">
        <v>36</v>
      </c>
      <c r="W125" s="59" t="s">
        <v>337</v>
      </c>
      <c r="X125" s="29"/>
    </row>
    <row r="126" spans="1:24" ht="15.75" customHeight="1">
      <c r="A126" s="14" t="s">
        <v>289</v>
      </c>
      <c r="B126" s="14" t="s">
        <v>290</v>
      </c>
      <c r="C126" s="51" t="s">
        <v>338</v>
      </c>
      <c r="D126" s="14" t="s">
        <v>26</v>
      </c>
      <c r="E126" s="14" t="s">
        <v>27</v>
      </c>
      <c r="F126" s="14" t="s">
        <v>204</v>
      </c>
      <c r="G126" s="14" t="s">
        <v>28</v>
      </c>
      <c r="H126" s="63" t="s">
        <v>113</v>
      </c>
      <c r="I126" s="14" t="s">
        <v>31</v>
      </c>
      <c r="J126" s="41" t="s">
        <v>308</v>
      </c>
      <c r="K126" s="39">
        <v>25000</v>
      </c>
      <c r="L126" s="52" t="s">
        <v>189</v>
      </c>
      <c r="M126" s="53">
        <v>0.34999999999999898</v>
      </c>
      <c r="N126" s="54">
        <f t="shared" si="2"/>
        <v>8749.9999999999745</v>
      </c>
      <c r="O126" s="55">
        <f>N126*[1]TC!$C$4</f>
        <v>174999.99999999948</v>
      </c>
      <c r="P126" s="56">
        <v>10000</v>
      </c>
      <c r="Q126" s="46" t="s">
        <v>34</v>
      </c>
      <c r="R126" s="57">
        <f t="shared" si="3"/>
        <v>16250.000000000025</v>
      </c>
      <c r="S126" s="58">
        <f>R126*[1]TC!$C$4</f>
        <v>325000.00000000052</v>
      </c>
      <c r="T126" s="57">
        <f>[1]TC!$F$4</f>
        <v>1100</v>
      </c>
      <c r="U126" s="58">
        <f>T126*[1]TC!$C$4</f>
        <v>22000</v>
      </c>
      <c r="V126" s="15" t="s">
        <v>36</v>
      </c>
      <c r="W126" s="59" t="s">
        <v>339</v>
      </c>
      <c r="X126" s="29"/>
    </row>
    <row r="127" spans="1:24" ht="15.75" customHeight="1">
      <c r="A127" s="14" t="s">
        <v>289</v>
      </c>
      <c r="B127" s="14" t="s">
        <v>290</v>
      </c>
      <c r="C127" s="51" t="s">
        <v>340</v>
      </c>
      <c r="D127" s="14" t="s">
        <v>26</v>
      </c>
      <c r="E127" s="14" t="s">
        <v>27</v>
      </c>
      <c r="F127" s="14" t="s">
        <v>164</v>
      </c>
      <c r="G127" s="14" t="s">
        <v>164</v>
      </c>
      <c r="H127" s="63" t="s">
        <v>341</v>
      </c>
      <c r="I127" s="14" t="s">
        <v>31</v>
      </c>
      <c r="J127" s="41" t="s">
        <v>308</v>
      </c>
      <c r="K127" s="39">
        <v>25000</v>
      </c>
      <c r="L127" s="52" t="s">
        <v>189</v>
      </c>
      <c r="M127" s="53">
        <v>0.34999999999999898</v>
      </c>
      <c r="N127" s="54">
        <f t="shared" si="2"/>
        <v>8749.9999999999745</v>
      </c>
      <c r="O127" s="55">
        <f>N127*[1]TC!$C$4</f>
        <v>174999.99999999948</v>
      </c>
      <c r="P127" s="56">
        <v>10000</v>
      </c>
      <c r="Q127" s="46" t="s">
        <v>34</v>
      </c>
      <c r="R127" s="57">
        <f t="shared" si="3"/>
        <v>16250.000000000025</v>
      </c>
      <c r="S127" s="58">
        <f>R127*[1]TC!$C$4</f>
        <v>325000.00000000052</v>
      </c>
      <c r="T127" s="57">
        <f>[1]TC!$F$4</f>
        <v>1100</v>
      </c>
      <c r="U127" s="58">
        <f>T127*[1]TC!$C$4</f>
        <v>22000</v>
      </c>
      <c r="V127" s="15" t="s">
        <v>36</v>
      </c>
      <c r="W127" s="59" t="s">
        <v>342</v>
      </c>
      <c r="X127" s="29"/>
    </row>
    <row r="128" spans="1:24" ht="15.75" customHeight="1">
      <c r="A128" s="14" t="s">
        <v>289</v>
      </c>
      <c r="B128" s="14" t="s">
        <v>290</v>
      </c>
      <c r="C128" s="51" t="s">
        <v>343</v>
      </c>
      <c r="D128" s="14" t="s">
        <v>26</v>
      </c>
      <c r="E128" s="14" t="s">
        <v>27</v>
      </c>
      <c r="F128" s="14" t="s">
        <v>29</v>
      </c>
      <c r="G128" s="14" t="s">
        <v>204</v>
      </c>
      <c r="H128" s="63" t="s">
        <v>113</v>
      </c>
      <c r="I128" s="14" t="s">
        <v>31</v>
      </c>
      <c r="J128" s="41" t="s">
        <v>308</v>
      </c>
      <c r="K128" s="39">
        <v>25000</v>
      </c>
      <c r="L128" s="52" t="s">
        <v>189</v>
      </c>
      <c r="M128" s="53">
        <v>0.34999999999999898</v>
      </c>
      <c r="N128" s="54">
        <f t="shared" si="2"/>
        <v>8749.9999999999745</v>
      </c>
      <c r="O128" s="55">
        <f>N128*[1]TC!$C$4</f>
        <v>174999.99999999948</v>
      </c>
      <c r="P128" s="56">
        <v>10000</v>
      </c>
      <c r="Q128" s="46" t="s">
        <v>34</v>
      </c>
      <c r="R128" s="57">
        <f t="shared" si="3"/>
        <v>16250.000000000025</v>
      </c>
      <c r="S128" s="58">
        <f>R128*[1]TC!$C$4</f>
        <v>325000.00000000052</v>
      </c>
      <c r="T128" s="57">
        <f>[1]TC!$F$4</f>
        <v>1100</v>
      </c>
      <c r="U128" s="58">
        <f>T128*[1]TC!$C$4</f>
        <v>22000</v>
      </c>
      <c r="V128" s="15" t="s">
        <v>36</v>
      </c>
      <c r="W128" s="59" t="s">
        <v>344</v>
      </c>
      <c r="X128" s="29"/>
    </row>
    <row r="129" spans="1:24" ht="15.75" customHeight="1">
      <c r="A129" s="14" t="s">
        <v>289</v>
      </c>
      <c r="B129" s="14" t="s">
        <v>290</v>
      </c>
      <c r="C129" s="51" t="s">
        <v>345</v>
      </c>
      <c r="D129" s="14" t="s">
        <v>26</v>
      </c>
      <c r="E129" s="14" t="s">
        <v>27</v>
      </c>
      <c r="F129" s="14" t="s">
        <v>158</v>
      </c>
      <c r="G129" s="14" t="s">
        <v>158</v>
      </c>
      <c r="H129" s="63" t="s">
        <v>113</v>
      </c>
      <c r="I129" s="14" t="s">
        <v>31</v>
      </c>
      <c r="J129" s="41" t="s">
        <v>308</v>
      </c>
      <c r="K129" s="39">
        <v>25000</v>
      </c>
      <c r="L129" s="52" t="s">
        <v>189</v>
      </c>
      <c r="M129" s="53">
        <v>0.34999999999999898</v>
      </c>
      <c r="N129" s="54">
        <f t="shared" si="2"/>
        <v>8749.9999999999745</v>
      </c>
      <c r="O129" s="55">
        <f>N129*[1]TC!$C$4</f>
        <v>174999.99999999948</v>
      </c>
      <c r="P129" s="56">
        <v>10000</v>
      </c>
      <c r="Q129" s="46" t="s">
        <v>34</v>
      </c>
      <c r="R129" s="57">
        <f t="shared" si="3"/>
        <v>16250.000000000025</v>
      </c>
      <c r="S129" s="58">
        <f>R129*[1]TC!$C$4</f>
        <v>325000.00000000052</v>
      </c>
      <c r="T129" s="57">
        <f>[1]TC!$F$4</f>
        <v>1100</v>
      </c>
      <c r="U129" s="58">
        <f>T129*[1]TC!$C$4</f>
        <v>22000</v>
      </c>
      <c r="V129" s="15" t="s">
        <v>36</v>
      </c>
      <c r="W129" s="59" t="s">
        <v>346</v>
      </c>
      <c r="X129" s="29"/>
    </row>
    <row r="130" spans="1:24" ht="15.75" customHeight="1">
      <c r="A130" s="14" t="s">
        <v>289</v>
      </c>
      <c r="B130" s="14" t="s">
        <v>290</v>
      </c>
      <c r="C130" s="51" t="s">
        <v>347</v>
      </c>
      <c r="D130" s="14" t="s">
        <v>26</v>
      </c>
      <c r="E130" s="14" t="s">
        <v>27</v>
      </c>
      <c r="F130" s="14" t="s">
        <v>42</v>
      </c>
      <c r="G130" s="14" t="s">
        <v>29</v>
      </c>
      <c r="H130" s="63" t="s">
        <v>113</v>
      </c>
      <c r="I130" s="14" t="s">
        <v>308</v>
      </c>
      <c r="J130" s="41" t="s">
        <v>308</v>
      </c>
      <c r="K130" s="39">
        <v>25000</v>
      </c>
      <c r="L130" s="52" t="s">
        <v>189</v>
      </c>
      <c r="M130" s="53">
        <v>0.34999999999999898</v>
      </c>
      <c r="N130" s="54">
        <f t="shared" ref="N130:N193" si="4">K130*M130</f>
        <v>8749.9999999999745</v>
      </c>
      <c r="O130" s="55">
        <f>N130*[1]TC!$C$4</f>
        <v>174999.99999999948</v>
      </c>
      <c r="P130" s="56">
        <v>10000</v>
      </c>
      <c r="Q130" s="46" t="s">
        <v>34</v>
      </c>
      <c r="R130" s="57">
        <f t="shared" ref="R130:R193" si="5">K130-N130</f>
        <v>16250.000000000025</v>
      </c>
      <c r="S130" s="58">
        <f>R130*[1]TC!$C$4</f>
        <v>325000.00000000052</v>
      </c>
      <c r="T130" s="57">
        <f>[1]TC!$F$4</f>
        <v>1100</v>
      </c>
      <c r="U130" s="58">
        <f>T130*[1]TC!$C$4</f>
        <v>22000</v>
      </c>
      <c r="V130" s="15" t="s">
        <v>36</v>
      </c>
      <c r="W130" s="59" t="s">
        <v>348</v>
      </c>
      <c r="X130" s="29"/>
    </row>
    <row r="131" spans="1:24" ht="15.75" customHeight="1">
      <c r="A131" s="14" t="s">
        <v>289</v>
      </c>
      <c r="B131" s="14" t="s">
        <v>290</v>
      </c>
      <c r="C131" s="51" t="s">
        <v>349</v>
      </c>
      <c r="D131" s="14" t="s">
        <v>26</v>
      </c>
      <c r="E131" s="14" t="s">
        <v>27</v>
      </c>
      <c r="F131" s="14" t="s">
        <v>29</v>
      </c>
      <c r="G131" s="14" t="s">
        <v>350</v>
      </c>
      <c r="H131" s="63" t="s">
        <v>113</v>
      </c>
      <c r="I131" s="14" t="s">
        <v>31</v>
      </c>
      <c r="J131" s="41" t="s">
        <v>31</v>
      </c>
      <c r="K131" s="39">
        <v>25000</v>
      </c>
      <c r="L131" s="52" t="s">
        <v>189</v>
      </c>
      <c r="M131" s="53">
        <v>0.34999999999999898</v>
      </c>
      <c r="N131" s="54">
        <f t="shared" si="4"/>
        <v>8749.9999999999745</v>
      </c>
      <c r="O131" s="55">
        <f>N131*[1]TC!$C$4</f>
        <v>174999.99999999948</v>
      </c>
      <c r="P131" s="56">
        <v>10000</v>
      </c>
      <c r="Q131" s="46" t="s">
        <v>34</v>
      </c>
      <c r="R131" s="57">
        <f t="shared" si="5"/>
        <v>16250.000000000025</v>
      </c>
      <c r="S131" s="58">
        <f>R131*[1]TC!$C$4</f>
        <v>325000.00000000052</v>
      </c>
      <c r="T131" s="57">
        <f>[1]TC!$F$4</f>
        <v>1100</v>
      </c>
      <c r="U131" s="58">
        <f>T131*[1]TC!$C$4</f>
        <v>22000</v>
      </c>
      <c r="V131" s="15" t="s">
        <v>36</v>
      </c>
      <c r="W131" s="59" t="s">
        <v>351</v>
      </c>
      <c r="X131" s="29"/>
    </row>
    <row r="132" spans="1:24" ht="15.75" customHeight="1">
      <c r="A132" s="14" t="s">
        <v>289</v>
      </c>
      <c r="B132" s="14" t="s">
        <v>290</v>
      </c>
      <c r="C132" s="51" t="s">
        <v>352</v>
      </c>
      <c r="D132" s="14" t="s">
        <v>26</v>
      </c>
      <c r="E132" s="14" t="s">
        <v>27</v>
      </c>
      <c r="F132" s="14" t="s">
        <v>62</v>
      </c>
      <c r="G132" s="14" t="s">
        <v>29</v>
      </c>
      <c r="H132" s="63" t="s">
        <v>113</v>
      </c>
      <c r="I132" s="14" t="s">
        <v>31</v>
      </c>
      <c r="J132" s="41" t="s">
        <v>31</v>
      </c>
      <c r="K132" s="39">
        <v>25000</v>
      </c>
      <c r="L132" s="19" t="s">
        <v>189</v>
      </c>
      <c r="M132" s="20">
        <v>0.34999999999999898</v>
      </c>
      <c r="N132" s="34">
        <f t="shared" si="4"/>
        <v>8749.9999999999745</v>
      </c>
      <c r="O132" s="22">
        <f>N132*[1]TC!$C$4</f>
        <v>174999.99999999948</v>
      </c>
      <c r="P132" s="56">
        <v>10000</v>
      </c>
      <c r="Q132" s="24" t="s">
        <v>34</v>
      </c>
      <c r="R132" s="36">
        <f t="shared" si="5"/>
        <v>16250.000000000025</v>
      </c>
      <c r="S132" s="26">
        <f>R132*[1]TC!$C$4</f>
        <v>325000.00000000052</v>
      </c>
      <c r="T132" s="36">
        <f>[1]TC!$F$4</f>
        <v>1100</v>
      </c>
      <c r="U132" s="26">
        <f>T132*[1]TC!$C$4</f>
        <v>22000</v>
      </c>
      <c r="V132" s="15" t="s">
        <v>36</v>
      </c>
      <c r="W132" s="64" t="s">
        <v>353</v>
      </c>
      <c r="X132" s="29"/>
    </row>
    <row r="133" spans="1:24" ht="15.75" customHeight="1">
      <c r="A133" s="14" t="s">
        <v>289</v>
      </c>
      <c r="B133" s="14" t="s">
        <v>290</v>
      </c>
      <c r="C133" s="51" t="s">
        <v>354</v>
      </c>
      <c r="D133" s="14" t="s">
        <v>315</v>
      </c>
      <c r="E133" s="14" t="s">
        <v>27</v>
      </c>
      <c r="F133" s="14" t="s">
        <v>38</v>
      </c>
      <c r="G133" s="14" t="s">
        <v>29</v>
      </c>
      <c r="H133" s="40" t="s">
        <v>30</v>
      </c>
      <c r="I133" s="41" t="s">
        <v>31</v>
      </c>
      <c r="J133" s="41" t="s">
        <v>31</v>
      </c>
      <c r="K133" s="39">
        <v>31500</v>
      </c>
      <c r="L133" s="19" t="s">
        <v>189</v>
      </c>
      <c r="M133" s="20">
        <v>0.34999999999999898</v>
      </c>
      <c r="N133" s="34">
        <f t="shared" si="4"/>
        <v>11024.999999999967</v>
      </c>
      <c r="O133" s="22">
        <f>N133*[1]TC!$C$4</f>
        <v>220499.99999999936</v>
      </c>
      <c r="P133" s="56">
        <v>10000</v>
      </c>
      <c r="Q133" s="24" t="s">
        <v>34</v>
      </c>
      <c r="R133" s="36">
        <f t="shared" si="5"/>
        <v>20475.000000000033</v>
      </c>
      <c r="S133" s="26">
        <f>R133*[1]TC!$C$4</f>
        <v>409500.00000000064</v>
      </c>
      <c r="T133" s="36">
        <f>[1]TC!$F$4</f>
        <v>1100</v>
      </c>
      <c r="U133" s="26">
        <f>T133*[1]TC!$C$4</f>
        <v>22000</v>
      </c>
      <c r="V133" s="15" t="s">
        <v>36</v>
      </c>
      <c r="W133" s="59" t="s">
        <v>355</v>
      </c>
      <c r="X133" s="29"/>
    </row>
    <row r="134" spans="1:24" ht="15.75" customHeight="1">
      <c r="A134" s="14" t="s">
        <v>289</v>
      </c>
      <c r="B134" s="14" t="s">
        <v>290</v>
      </c>
      <c r="C134" s="51" t="s">
        <v>356</v>
      </c>
      <c r="D134" s="14" t="s">
        <v>26</v>
      </c>
      <c r="E134" s="41" t="s">
        <v>357</v>
      </c>
      <c r="F134" s="14" t="s">
        <v>215</v>
      </c>
      <c r="G134" s="14" t="s">
        <v>29</v>
      </c>
      <c r="H134" s="40" t="s">
        <v>304</v>
      </c>
      <c r="I134" s="41" t="s">
        <v>98</v>
      </c>
      <c r="J134" s="41" t="s">
        <v>358</v>
      </c>
      <c r="K134" s="39">
        <v>18000</v>
      </c>
      <c r="L134" s="19" t="s">
        <v>189</v>
      </c>
      <c r="M134" s="20">
        <v>0.34999999999999898</v>
      </c>
      <c r="N134" s="34">
        <f t="shared" si="4"/>
        <v>6299.9999999999818</v>
      </c>
      <c r="O134" s="22">
        <f>N134*[1]TC!$C$4</f>
        <v>125999.99999999964</v>
      </c>
      <c r="P134" s="56">
        <v>10000</v>
      </c>
      <c r="Q134" s="24" t="s">
        <v>34</v>
      </c>
      <c r="R134" s="36">
        <f t="shared" si="5"/>
        <v>11700.000000000018</v>
      </c>
      <c r="S134" s="26">
        <f>R134*[1]TC!$C$4</f>
        <v>234000.00000000035</v>
      </c>
      <c r="T134" s="36">
        <f>[1]TC!$F$4</f>
        <v>1100</v>
      </c>
      <c r="U134" s="26">
        <f>T134*[1]TC!$C$4</f>
        <v>22000</v>
      </c>
      <c r="V134" s="15" t="s">
        <v>359</v>
      </c>
      <c r="W134" s="59" t="s">
        <v>360</v>
      </c>
      <c r="X134" s="29"/>
    </row>
    <row r="135" spans="1:24" ht="15.75" customHeight="1">
      <c r="A135" s="14" t="s">
        <v>289</v>
      </c>
      <c r="B135" s="14" t="s">
        <v>290</v>
      </c>
      <c r="C135" s="51" t="s">
        <v>361</v>
      </c>
      <c r="D135" s="41" t="s">
        <v>362</v>
      </c>
      <c r="E135" s="41" t="s">
        <v>357</v>
      </c>
      <c r="F135" s="14" t="s">
        <v>29</v>
      </c>
      <c r="G135" s="14" t="s">
        <v>204</v>
      </c>
      <c r="H135" s="40" t="s">
        <v>51</v>
      </c>
      <c r="I135" s="41" t="s">
        <v>363</v>
      </c>
      <c r="J135" s="41" t="s">
        <v>364</v>
      </c>
      <c r="K135" s="39">
        <v>32000</v>
      </c>
      <c r="L135" s="19" t="s">
        <v>189</v>
      </c>
      <c r="M135" s="20">
        <v>0.34999999999999898</v>
      </c>
      <c r="N135" s="34">
        <f t="shared" si="4"/>
        <v>11199.999999999967</v>
      </c>
      <c r="O135" s="22">
        <f>N135*[1]TC!$C$4</f>
        <v>223999.99999999936</v>
      </c>
      <c r="P135" s="56">
        <v>10000</v>
      </c>
      <c r="Q135" s="24" t="s">
        <v>34</v>
      </c>
      <c r="R135" s="36">
        <f t="shared" si="5"/>
        <v>20800.000000000033</v>
      </c>
      <c r="S135" s="26">
        <f>R135*[1]TC!$C$4</f>
        <v>416000.00000000064</v>
      </c>
      <c r="T135" s="36">
        <f>[1]TC!$F$4</f>
        <v>1100</v>
      </c>
      <c r="U135" s="26">
        <f>T135*[1]TC!$C$4</f>
        <v>22000</v>
      </c>
      <c r="V135" s="15" t="s">
        <v>365</v>
      </c>
      <c r="W135" s="59" t="s">
        <v>366</v>
      </c>
      <c r="X135" s="29"/>
    </row>
    <row r="136" spans="1:24" ht="15.75" customHeight="1">
      <c r="A136" s="65" t="s">
        <v>367</v>
      </c>
      <c r="B136" s="40" t="s">
        <v>368</v>
      </c>
      <c r="C136" s="40" t="s">
        <v>369</v>
      </c>
      <c r="D136" s="41" t="s">
        <v>49</v>
      </c>
      <c r="E136" s="41" t="s">
        <v>27</v>
      </c>
      <c r="F136" s="14" t="s">
        <v>116</v>
      </c>
      <c r="G136" s="14" t="s">
        <v>29</v>
      </c>
      <c r="H136" s="66" t="s">
        <v>296</v>
      </c>
      <c r="I136" s="41" t="s">
        <v>32</v>
      </c>
      <c r="J136" s="41"/>
      <c r="K136" s="67">
        <v>40540</v>
      </c>
      <c r="L136" s="68" t="s">
        <v>370</v>
      </c>
      <c r="M136" s="53">
        <v>0.63660000000000005</v>
      </c>
      <c r="N136" s="67">
        <f t="shared" si="4"/>
        <v>25807.764000000003</v>
      </c>
      <c r="O136" s="22">
        <f>N136*[1]TC!C6</f>
        <v>516155.28</v>
      </c>
      <c r="P136" s="22">
        <v>10000</v>
      </c>
      <c r="Q136" s="24" t="s">
        <v>371</v>
      </c>
      <c r="R136" s="69">
        <f t="shared" si="5"/>
        <v>14732.235999999997</v>
      </c>
      <c r="S136" s="70">
        <f>R136*[1]TC!C6</f>
        <v>294644.71999999997</v>
      </c>
      <c r="T136" s="70">
        <v>1200</v>
      </c>
      <c r="U136" s="70">
        <f>T136*[1]TC!$C$6</f>
        <v>24000</v>
      </c>
      <c r="V136" s="71" t="s">
        <v>372</v>
      </c>
      <c r="W136" s="72" t="s">
        <v>373</v>
      </c>
      <c r="X136" s="29"/>
    </row>
    <row r="137" spans="1:24" ht="15.75" customHeight="1">
      <c r="A137" s="65" t="s">
        <v>367</v>
      </c>
      <c r="B137" s="40" t="s">
        <v>368</v>
      </c>
      <c r="C137" s="40" t="s">
        <v>374</v>
      </c>
      <c r="D137" s="41" t="s">
        <v>49</v>
      </c>
      <c r="E137" s="41" t="s">
        <v>27</v>
      </c>
      <c r="F137" s="14" t="s">
        <v>116</v>
      </c>
      <c r="G137" s="14" t="s">
        <v>29</v>
      </c>
      <c r="H137" s="66" t="s">
        <v>296</v>
      </c>
      <c r="I137" s="41" t="s">
        <v>32</v>
      </c>
      <c r="J137" s="41"/>
      <c r="K137" s="67">
        <v>40540</v>
      </c>
      <c r="L137" s="68" t="s">
        <v>370</v>
      </c>
      <c r="M137" s="53">
        <v>0.63660000000000005</v>
      </c>
      <c r="N137" s="67">
        <f t="shared" si="4"/>
        <v>25807.764000000003</v>
      </c>
      <c r="O137" s="22">
        <f>N137*[1]TC!C6</f>
        <v>516155.28</v>
      </c>
      <c r="P137" s="22">
        <v>10000</v>
      </c>
      <c r="Q137" s="24" t="s">
        <v>371</v>
      </c>
      <c r="R137" s="69">
        <f t="shared" si="5"/>
        <v>14732.235999999997</v>
      </c>
      <c r="S137" s="70">
        <f>R137*[1]TC!C6</f>
        <v>294644.71999999997</v>
      </c>
      <c r="T137" s="70">
        <v>1200</v>
      </c>
      <c r="U137" s="70">
        <f>T137*[1]TC!$C$6</f>
        <v>24000</v>
      </c>
      <c r="V137" s="71" t="s">
        <v>372</v>
      </c>
      <c r="W137" s="72" t="s">
        <v>375</v>
      </c>
      <c r="X137" s="29"/>
    </row>
    <row r="138" spans="1:24" ht="15.75" customHeight="1">
      <c r="A138" s="65" t="s">
        <v>367</v>
      </c>
      <c r="B138" s="40" t="s">
        <v>368</v>
      </c>
      <c r="C138" s="40" t="s">
        <v>376</v>
      </c>
      <c r="D138" s="41" t="s">
        <v>49</v>
      </c>
      <c r="E138" s="41" t="s">
        <v>27</v>
      </c>
      <c r="F138" s="14" t="s">
        <v>29</v>
      </c>
      <c r="G138" s="14" t="s">
        <v>56</v>
      </c>
      <c r="H138" s="66" t="s">
        <v>296</v>
      </c>
      <c r="I138" s="41" t="s">
        <v>377</v>
      </c>
      <c r="J138" s="41"/>
      <c r="K138" s="67">
        <v>40540</v>
      </c>
      <c r="L138" s="68" t="s">
        <v>370</v>
      </c>
      <c r="M138" s="53">
        <v>0.63660000000000005</v>
      </c>
      <c r="N138" s="67">
        <f t="shared" si="4"/>
        <v>25807.764000000003</v>
      </c>
      <c r="O138" s="22">
        <f>N138*[1]TC!C6</f>
        <v>516155.28</v>
      </c>
      <c r="P138" s="22">
        <v>10000</v>
      </c>
      <c r="Q138" s="24" t="s">
        <v>371</v>
      </c>
      <c r="R138" s="69">
        <f t="shared" si="5"/>
        <v>14732.235999999997</v>
      </c>
      <c r="S138" s="70">
        <f>R138*[1]TC!C6</f>
        <v>294644.71999999997</v>
      </c>
      <c r="T138" s="70">
        <v>1200</v>
      </c>
      <c r="U138" s="70">
        <f>T138*[1]TC!$C$6</f>
        <v>24000</v>
      </c>
      <c r="V138" s="71" t="s">
        <v>372</v>
      </c>
      <c r="W138" s="72" t="s">
        <v>378</v>
      </c>
      <c r="X138" s="29"/>
    </row>
    <row r="139" spans="1:24" ht="15.75" customHeight="1">
      <c r="A139" s="65" t="s">
        <v>367</v>
      </c>
      <c r="B139" s="40" t="s">
        <v>368</v>
      </c>
      <c r="C139" s="40" t="s">
        <v>379</v>
      </c>
      <c r="D139" s="41" t="s">
        <v>49</v>
      </c>
      <c r="E139" s="41" t="s">
        <v>27</v>
      </c>
      <c r="F139" s="14" t="s">
        <v>29</v>
      </c>
      <c r="G139" s="14" t="s">
        <v>56</v>
      </c>
      <c r="H139" s="66" t="s">
        <v>296</v>
      </c>
      <c r="I139" s="41" t="s">
        <v>377</v>
      </c>
      <c r="J139" s="41"/>
      <c r="K139" s="67">
        <v>40540</v>
      </c>
      <c r="L139" s="68" t="s">
        <v>370</v>
      </c>
      <c r="M139" s="53">
        <v>0.63660000000000005</v>
      </c>
      <c r="N139" s="67">
        <f t="shared" si="4"/>
        <v>25807.764000000003</v>
      </c>
      <c r="O139" s="22">
        <f>N139*[1]TC!C6</f>
        <v>516155.28</v>
      </c>
      <c r="P139" s="22">
        <v>10000</v>
      </c>
      <c r="Q139" s="24" t="s">
        <v>371</v>
      </c>
      <c r="R139" s="69">
        <f t="shared" si="5"/>
        <v>14732.235999999997</v>
      </c>
      <c r="S139" s="70">
        <f>R139*[1]TC!C6</f>
        <v>294644.71999999997</v>
      </c>
      <c r="T139" s="70">
        <v>1200</v>
      </c>
      <c r="U139" s="70">
        <f>T139*[1]TC!$C$6</f>
        <v>24000</v>
      </c>
      <c r="V139" s="71" t="s">
        <v>372</v>
      </c>
      <c r="W139" s="72" t="s">
        <v>380</v>
      </c>
      <c r="X139" s="29"/>
    </row>
    <row r="140" spans="1:24" ht="15.75" customHeight="1">
      <c r="A140" s="65" t="s">
        <v>367</v>
      </c>
      <c r="B140" s="40" t="s">
        <v>368</v>
      </c>
      <c r="C140" s="40" t="s">
        <v>381</v>
      </c>
      <c r="D140" s="41" t="s">
        <v>49</v>
      </c>
      <c r="E140" s="41" t="s">
        <v>27</v>
      </c>
      <c r="F140" s="14" t="s">
        <v>42</v>
      </c>
      <c r="G140" s="14" t="s">
        <v>29</v>
      </c>
      <c r="H140" s="66" t="s">
        <v>296</v>
      </c>
      <c r="I140" s="41" t="s">
        <v>377</v>
      </c>
      <c r="J140" s="41"/>
      <c r="K140" s="67">
        <v>40540</v>
      </c>
      <c r="L140" s="68" t="s">
        <v>370</v>
      </c>
      <c r="M140" s="53">
        <v>0.63660000000000005</v>
      </c>
      <c r="N140" s="67">
        <f t="shared" si="4"/>
        <v>25807.764000000003</v>
      </c>
      <c r="O140" s="22">
        <f>N140*[1]TC!C6</f>
        <v>516155.28</v>
      </c>
      <c r="P140" s="22">
        <v>10000</v>
      </c>
      <c r="Q140" s="24" t="s">
        <v>371</v>
      </c>
      <c r="R140" s="69">
        <f t="shared" si="5"/>
        <v>14732.235999999997</v>
      </c>
      <c r="S140" s="70">
        <f>R140*[1]TC!C6</f>
        <v>294644.71999999997</v>
      </c>
      <c r="T140" s="70">
        <v>1200</v>
      </c>
      <c r="U140" s="70">
        <f>T140*[1]TC!$C$6</f>
        <v>24000</v>
      </c>
      <c r="V140" s="71" t="s">
        <v>372</v>
      </c>
      <c r="W140" s="72" t="s">
        <v>380</v>
      </c>
      <c r="X140" s="29"/>
    </row>
    <row r="141" spans="1:24" ht="15.75" customHeight="1">
      <c r="A141" s="65" t="s">
        <v>367</v>
      </c>
      <c r="B141" s="40" t="s">
        <v>368</v>
      </c>
      <c r="C141" s="40" t="s">
        <v>382</v>
      </c>
      <c r="D141" s="41" t="s">
        <v>49</v>
      </c>
      <c r="E141" s="41" t="s">
        <v>27</v>
      </c>
      <c r="F141" s="14" t="s">
        <v>29</v>
      </c>
      <c r="G141" s="14" t="s">
        <v>56</v>
      </c>
      <c r="H141" s="66" t="s">
        <v>296</v>
      </c>
      <c r="I141" s="41" t="s">
        <v>377</v>
      </c>
      <c r="J141" s="41"/>
      <c r="K141" s="67">
        <v>40540</v>
      </c>
      <c r="L141" s="68" t="s">
        <v>370</v>
      </c>
      <c r="M141" s="53">
        <v>0.63660000000000005</v>
      </c>
      <c r="N141" s="67">
        <f t="shared" si="4"/>
        <v>25807.764000000003</v>
      </c>
      <c r="O141" s="22">
        <f>N141*[1]TC!C6</f>
        <v>516155.28</v>
      </c>
      <c r="P141" s="22">
        <v>10000</v>
      </c>
      <c r="Q141" s="24" t="s">
        <v>371</v>
      </c>
      <c r="R141" s="69">
        <f t="shared" si="5"/>
        <v>14732.235999999997</v>
      </c>
      <c r="S141" s="70">
        <f>R141*[1]TC!C6</f>
        <v>294644.71999999997</v>
      </c>
      <c r="T141" s="70">
        <v>1200</v>
      </c>
      <c r="U141" s="70">
        <f>T141*[1]TC!$C$6</f>
        <v>24000</v>
      </c>
      <c r="V141" s="71" t="s">
        <v>372</v>
      </c>
      <c r="W141" s="72" t="s">
        <v>383</v>
      </c>
      <c r="X141" s="29"/>
    </row>
    <row r="142" spans="1:24" ht="15.75" customHeight="1">
      <c r="A142" s="65" t="s">
        <v>367</v>
      </c>
      <c r="B142" s="40" t="s">
        <v>368</v>
      </c>
      <c r="C142" s="40" t="s">
        <v>384</v>
      </c>
      <c r="D142" s="41" t="s">
        <v>49</v>
      </c>
      <c r="E142" s="41" t="s">
        <v>27</v>
      </c>
      <c r="F142" s="14" t="s">
        <v>28</v>
      </c>
      <c r="G142" s="14" t="s">
        <v>96</v>
      </c>
      <c r="H142" s="66" t="s">
        <v>296</v>
      </c>
      <c r="I142" s="41" t="s">
        <v>377</v>
      </c>
      <c r="J142" s="41"/>
      <c r="K142" s="67">
        <v>40540</v>
      </c>
      <c r="L142" s="68" t="s">
        <v>370</v>
      </c>
      <c r="M142" s="53">
        <v>0.63660000000000005</v>
      </c>
      <c r="N142" s="67">
        <f t="shared" si="4"/>
        <v>25807.764000000003</v>
      </c>
      <c r="O142" s="22">
        <f>N142*[1]TC!C6</f>
        <v>516155.28</v>
      </c>
      <c r="P142" s="22">
        <v>10000</v>
      </c>
      <c r="Q142" s="24" t="s">
        <v>371</v>
      </c>
      <c r="R142" s="69">
        <f t="shared" si="5"/>
        <v>14732.235999999997</v>
      </c>
      <c r="S142" s="70">
        <f>R142*[1]TC!C6</f>
        <v>294644.71999999997</v>
      </c>
      <c r="T142" s="70">
        <v>1200</v>
      </c>
      <c r="U142" s="70">
        <f>T142*[1]TC!$C$6</f>
        <v>24000</v>
      </c>
      <c r="V142" s="71" t="s">
        <v>372</v>
      </c>
      <c r="W142" s="72" t="s">
        <v>385</v>
      </c>
      <c r="X142" s="29"/>
    </row>
    <row r="143" spans="1:24" ht="15.75" customHeight="1">
      <c r="A143" s="65" t="s">
        <v>367</v>
      </c>
      <c r="B143" s="40" t="s">
        <v>368</v>
      </c>
      <c r="C143" s="40" t="s">
        <v>386</v>
      </c>
      <c r="D143" s="41" t="s">
        <v>49</v>
      </c>
      <c r="E143" s="41" t="s">
        <v>27</v>
      </c>
      <c r="F143" s="14" t="s">
        <v>45</v>
      </c>
      <c r="G143" s="14" t="s">
        <v>29</v>
      </c>
      <c r="H143" s="66" t="s">
        <v>296</v>
      </c>
      <c r="I143" s="41" t="s">
        <v>377</v>
      </c>
      <c r="J143" s="41"/>
      <c r="K143" s="67">
        <v>40540</v>
      </c>
      <c r="L143" s="68" t="s">
        <v>370</v>
      </c>
      <c r="M143" s="53">
        <v>0.63660000000000005</v>
      </c>
      <c r="N143" s="67">
        <f t="shared" si="4"/>
        <v>25807.764000000003</v>
      </c>
      <c r="O143" s="22">
        <f>N143*[1]TC!C6</f>
        <v>516155.28</v>
      </c>
      <c r="P143" s="22">
        <v>10000</v>
      </c>
      <c r="Q143" s="24" t="s">
        <v>371</v>
      </c>
      <c r="R143" s="69">
        <f t="shared" si="5"/>
        <v>14732.235999999997</v>
      </c>
      <c r="S143" s="70">
        <f>R143*[1]TC!C6</f>
        <v>294644.71999999997</v>
      </c>
      <c r="T143" s="70">
        <v>1200</v>
      </c>
      <c r="U143" s="70">
        <f>T143*[1]TC!$C$6</f>
        <v>24000</v>
      </c>
      <c r="V143" s="71" t="s">
        <v>372</v>
      </c>
      <c r="W143" s="72" t="s">
        <v>387</v>
      </c>
      <c r="X143" s="29"/>
    </row>
    <row r="144" spans="1:24" ht="15.75" customHeight="1">
      <c r="A144" s="65" t="s">
        <v>367</v>
      </c>
      <c r="B144" s="40" t="s">
        <v>368</v>
      </c>
      <c r="C144" s="40" t="s">
        <v>388</v>
      </c>
      <c r="D144" s="41" t="s">
        <v>49</v>
      </c>
      <c r="E144" s="41" t="s">
        <v>27</v>
      </c>
      <c r="F144" s="14" t="s">
        <v>108</v>
      </c>
      <c r="G144" s="14" t="s">
        <v>389</v>
      </c>
      <c r="H144" s="66" t="s">
        <v>296</v>
      </c>
      <c r="I144" s="41" t="s">
        <v>377</v>
      </c>
      <c r="J144" s="41"/>
      <c r="K144" s="67">
        <v>40540</v>
      </c>
      <c r="L144" s="68" t="s">
        <v>370</v>
      </c>
      <c r="M144" s="53">
        <v>0.63660000000000005</v>
      </c>
      <c r="N144" s="67">
        <f t="shared" si="4"/>
        <v>25807.764000000003</v>
      </c>
      <c r="O144" s="22">
        <f>N144*[1]TC!C6</f>
        <v>516155.28</v>
      </c>
      <c r="P144" s="22">
        <v>10000</v>
      </c>
      <c r="Q144" s="24" t="s">
        <v>371</v>
      </c>
      <c r="R144" s="69">
        <f t="shared" si="5"/>
        <v>14732.235999999997</v>
      </c>
      <c r="S144" s="70">
        <f>R144*[1]TC!C6</f>
        <v>294644.71999999997</v>
      </c>
      <c r="T144" s="70">
        <v>1200</v>
      </c>
      <c r="U144" s="70">
        <f>T144*[1]TC!$C$6</f>
        <v>24000</v>
      </c>
      <c r="V144" s="71" t="s">
        <v>372</v>
      </c>
      <c r="W144" s="72" t="s">
        <v>390</v>
      </c>
      <c r="X144" s="29"/>
    </row>
    <row r="145" spans="1:24" ht="15.75" customHeight="1">
      <c r="A145" s="65" t="s">
        <v>367</v>
      </c>
      <c r="B145" s="40" t="s">
        <v>368</v>
      </c>
      <c r="C145" s="40" t="s">
        <v>391</v>
      </c>
      <c r="D145" s="41" t="s">
        <v>49</v>
      </c>
      <c r="E145" s="41" t="s">
        <v>27</v>
      </c>
      <c r="F145" s="14" t="s">
        <v>108</v>
      </c>
      <c r="G145" s="14" t="s">
        <v>108</v>
      </c>
      <c r="H145" s="66" t="s">
        <v>296</v>
      </c>
      <c r="I145" s="41" t="s">
        <v>377</v>
      </c>
      <c r="J145" s="41"/>
      <c r="K145" s="67">
        <v>40540</v>
      </c>
      <c r="L145" s="68" t="s">
        <v>370</v>
      </c>
      <c r="M145" s="53">
        <v>0.63660000000000005</v>
      </c>
      <c r="N145" s="67">
        <f t="shared" si="4"/>
        <v>25807.764000000003</v>
      </c>
      <c r="O145" s="22">
        <f>N145*[1]TC!C6</f>
        <v>516155.28</v>
      </c>
      <c r="P145" s="22">
        <v>10000</v>
      </c>
      <c r="Q145" s="24" t="s">
        <v>371</v>
      </c>
      <c r="R145" s="69">
        <f t="shared" si="5"/>
        <v>14732.235999999997</v>
      </c>
      <c r="S145" s="70">
        <f>R145*[1]TC!C6</f>
        <v>294644.71999999997</v>
      </c>
      <c r="T145" s="70">
        <v>1200</v>
      </c>
      <c r="U145" s="70">
        <f>T145*[1]TC!$C$6</f>
        <v>24000</v>
      </c>
      <c r="V145" s="71" t="s">
        <v>372</v>
      </c>
      <c r="W145" s="72" t="s">
        <v>392</v>
      </c>
      <c r="X145" s="29"/>
    </row>
    <row r="146" spans="1:24" ht="15.75" customHeight="1">
      <c r="A146" s="65" t="s">
        <v>367</v>
      </c>
      <c r="B146" s="40" t="s">
        <v>368</v>
      </c>
      <c r="C146" s="40" t="s">
        <v>393</v>
      </c>
      <c r="D146" s="41" t="s">
        <v>49</v>
      </c>
      <c r="E146" s="41" t="s">
        <v>27</v>
      </c>
      <c r="F146" s="14" t="s">
        <v>108</v>
      </c>
      <c r="G146" s="14" t="s">
        <v>108</v>
      </c>
      <c r="H146" s="66" t="s">
        <v>296</v>
      </c>
      <c r="I146" s="41" t="s">
        <v>377</v>
      </c>
      <c r="J146" s="41"/>
      <c r="K146" s="67">
        <v>40540</v>
      </c>
      <c r="L146" s="68" t="s">
        <v>370</v>
      </c>
      <c r="M146" s="53">
        <v>0.63660000000000005</v>
      </c>
      <c r="N146" s="67">
        <f t="shared" si="4"/>
        <v>25807.764000000003</v>
      </c>
      <c r="O146" s="22">
        <f>N146*[1]TC!C6</f>
        <v>516155.28</v>
      </c>
      <c r="P146" s="22">
        <v>10000</v>
      </c>
      <c r="Q146" s="24" t="s">
        <v>371</v>
      </c>
      <c r="R146" s="69">
        <f t="shared" si="5"/>
        <v>14732.235999999997</v>
      </c>
      <c r="S146" s="70">
        <f>R146*[1]TC!C6</f>
        <v>294644.71999999997</v>
      </c>
      <c r="T146" s="70">
        <v>1200</v>
      </c>
      <c r="U146" s="70">
        <f>T146*[1]TC!$C$6</f>
        <v>24000</v>
      </c>
      <c r="V146" s="71" t="s">
        <v>372</v>
      </c>
      <c r="W146" s="73" t="s">
        <v>394</v>
      </c>
      <c r="X146" s="29"/>
    </row>
    <row r="147" spans="1:24" ht="15.75" customHeight="1">
      <c r="A147" s="65" t="s">
        <v>367</v>
      </c>
      <c r="B147" s="40" t="s">
        <v>368</v>
      </c>
      <c r="C147" s="40" t="s">
        <v>395</v>
      </c>
      <c r="D147" s="41" t="s">
        <v>49</v>
      </c>
      <c r="E147" s="41" t="s">
        <v>27</v>
      </c>
      <c r="F147" s="14" t="s">
        <v>108</v>
      </c>
      <c r="G147" s="14" t="s">
        <v>108</v>
      </c>
      <c r="H147" s="66" t="s">
        <v>296</v>
      </c>
      <c r="I147" s="41" t="s">
        <v>377</v>
      </c>
      <c r="J147" s="41"/>
      <c r="K147" s="67">
        <v>40540</v>
      </c>
      <c r="L147" s="68" t="s">
        <v>370</v>
      </c>
      <c r="M147" s="53">
        <v>0.63660000000000005</v>
      </c>
      <c r="N147" s="67">
        <f t="shared" si="4"/>
        <v>25807.764000000003</v>
      </c>
      <c r="O147" s="22">
        <f>N147*[1]TC!C6</f>
        <v>516155.28</v>
      </c>
      <c r="P147" s="22">
        <v>10000</v>
      </c>
      <c r="Q147" s="24" t="s">
        <v>371</v>
      </c>
      <c r="R147" s="69">
        <f t="shared" si="5"/>
        <v>14732.235999999997</v>
      </c>
      <c r="S147" s="70">
        <f>R147*[1]TC!C6</f>
        <v>294644.71999999997</v>
      </c>
      <c r="T147" s="70">
        <v>1200</v>
      </c>
      <c r="U147" s="70">
        <f>T147*[1]TC!$C$6</f>
        <v>24000</v>
      </c>
      <c r="V147" s="71" t="s">
        <v>372</v>
      </c>
      <c r="W147" s="72" t="s">
        <v>396</v>
      </c>
      <c r="X147" s="29"/>
    </row>
    <row r="148" spans="1:24" ht="15.75" customHeight="1">
      <c r="A148" s="65" t="s">
        <v>367</v>
      </c>
      <c r="B148" s="40" t="s">
        <v>368</v>
      </c>
      <c r="C148" s="40" t="s">
        <v>397</v>
      </c>
      <c r="D148" s="41" t="s">
        <v>49</v>
      </c>
      <c r="E148" s="41" t="s">
        <v>27</v>
      </c>
      <c r="F148" s="14" t="s">
        <v>108</v>
      </c>
      <c r="G148" s="14" t="s">
        <v>108</v>
      </c>
      <c r="H148" s="66" t="s">
        <v>296</v>
      </c>
      <c r="I148" s="41" t="s">
        <v>377</v>
      </c>
      <c r="J148" s="41"/>
      <c r="K148" s="67">
        <v>40540</v>
      </c>
      <c r="L148" s="68" t="s">
        <v>370</v>
      </c>
      <c r="M148" s="53">
        <v>0.63660000000000005</v>
      </c>
      <c r="N148" s="67">
        <f t="shared" si="4"/>
        <v>25807.764000000003</v>
      </c>
      <c r="O148" s="22">
        <f>N148*[1]TC!C6</f>
        <v>516155.28</v>
      </c>
      <c r="P148" s="22">
        <v>10000</v>
      </c>
      <c r="Q148" s="24" t="s">
        <v>371</v>
      </c>
      <c r="R148" s="69">
        <f t="shared" si="5"/>
        <v>14732.235999999997</v>
      </c>
      <c r="S148" s="70">
        <f>R148*[1]TC!C6</f>
        <v>294644.71999999997</v>
      </c>
      <c r="T148" s="70">
        <v>1200</v>
      </c>
      <c r="U148" s="70">
        <f>T148*[1]TC!$C$6</f>
        <v>24000</v>
      </c>
      <c r="V148" s="71" t="s">
        <v>372</v>
      </c>
      <c r="W148" s="72" t="s">
        <v>392</v>
      </c>
      <c r="X148" s="29"/>
    </row>
    <row r="149" spans="1:24" ht="15.75" customHeight="1">
      <c r="A149" s="65" t="s">
        <v>367</v>
      </c>
      <c r="B149" s="40" t="s">
        <v>368</v>
      </c>
      <c r="C149" s="40" t="s">
        <v>398</v>
      </c>
      <c r="D149" s="41" t="s">
        <v>49</v>
      </c>
      <c r="E149" s="41" t="s">
        <v>27</v>
      </c>
      <c r="F149" s="14" t="s">
        <v>108</v>
      </c>
      <c r="G149" s="14" t="s">
        <v>108</v>
      </c>
      <c r="H149" s="66" t="s">
        <v>296</v>
      </c>
      <c r="I149" s="41" t="s">
        <v>377</v>
      </c>
      <c r="J149" s="41"/>
      <c r="K149" s="67">
        <v>40540</v>
      </c>
      <c r="L149" s="68" t="s">
        <v>370</v>
      </c>
      <c r="M149" s="53">
        <v>0.63660000000000005</v>
      </c>
      <c r="N149" s="67">
        <f t="shared" si="4"/>
        <v>25807.764000000003</v>
      </c>
      <c r="O149" s="22">
        <f>N149*[1]TC!C6</f>
        <v>516155.28</v>
      </c>
      <c r="P149" s="22">
        <v>10000</v>
      </c>
      <c r="Q149" s="24" t="s">
        <v>371</v>
      </c>
      <c r="R149" s="69">
        <f t="shared" si="5"/>
        <v>14732.235999999997</v>
      </c>
      <c r="S149" s="70">
        <f>R149*[1]TC!C6</f>
        <v>294644.71999999997</v>
      </c>
      <c r="T149" s="70">
        <v>1200</v>
      </c>
      <c r="U149" s="70">
        <f>T149*[1]TC!$C$6</f>
        <v>24000</v>
      </c>
      <c r="V149" s="71" t="s">
        <v>372</v>
      </c>
      <c r="W149" s="72" t="s">
        <v>396</v>
      </c>
      <c r="X149" s="29"/>
    </row>
    <row r="150" spans="1:24" ht="15.75" customHeight="1">
      <c r="A150" s="65" t="s">
        <v>367</v>
      </c>
      <c r="B150" s="40" t="s">
        <v>368</v>
      </c>
      <c r="C150" s="40" t="s">
        <v>399</v>
      </c>
      <c r="D150" s="41" t="s">
        <v>49</v>
      </c>
      <c r="E150" s="41" t="s">
        <v>27</v>
      </c>
      <c r="F150" s="14" t="s">
        <v>108</v>
      </c>
      <c r="G150" s="14" t="s">
        <v>167</v>
      </c>
      <c r="H150" s="66" t="s">
        <v>296</v>
      </c>
      <c r="I150" s="41" t="s">
        <v>377</v>
      </c>
      <c r="J150" s="41"/>
      <c r="K150" s="67">
        <v>40540</v>
      </c>
      <c r="L150" s="68" t="s">
        <v>370</v>
      </c>
      <c r="M150" s="53">
        <v>0.63660000000000005</v>
      </c>
      <c r="N150" s="67">
        <f t="shared" si="4"/>
        <v>25807.764000000003</v>
      </c>
      <c r="O150" s="22">
        <f>N150*[1]TC!C6</f>
        <v>516155.28</v>
      </c>
      <c r="P150" s="22">
        <v>10000</v>
      </c>
      <c r="Q150" s="24" t="s">
        <v>371</v>
      </c>
      <c r="R150" s="69">
        <f t="shared" si="5"/>
        <v>14732.235999999997</v>
      </c>
      <c r="S150" s="70">
        <f>R150*[1]TC!C6</f>
        <v>294644.71999999997</v>
      </c>
      <c r="T150" s="70">
        <v>1200</v>
      </c>
      <c r="U150" s="70">
        <f>T150*[1]TC!$C$6</f>
        <v>24000</v>
      </c>
      <c r="V150" s="71" t="s">
        <v>372</v>
      </c>
      <c r="W150" s="72" t="s">
        <v>400</v>
      </c>
      <c r="X150" s="29"/>
    </row>
    <row r="151" spans="1:24" ht="15.75" customHeight="1">
      <c r="A151" s="65" t="s">
        <v>367</v>
      </c>
      <c r="B151" s="40" t="s">
        <v>368</v>
      </c>
      <c r="C151" s="40" t="s">
        <v>401</v>
      </c>
      <c r="D151" s="41" t="s">
        <v>49</v>
      </c>
      <c r="E151" s="41" t="s">
        <v>27</v>
      </c>
      <c r="F151" s="14" t="s">
        <v>108</v>
      </c>
      <c r="G151" s="14" t="s">
        <v>402</v>
      </c>
      <c r="H151" s="66" t="s">
        <v>296</v>
      </c>
      <c r="I151" s="41" t="s">
        <v>377</v>
      </c>
      <c r="J151" s="41"/>
      <c r="K151" s="67">
        <v>40540</v>
      </c>
      <c r="L151" s="68" t="s">
        <v>370</v>
      </c>
      <c r="M151" s="53">
        <v>0.63660000000000105</v>
      </c>
      <c r="N151" s="67">
        <f t="shared" si="4"/>
        <v>25807.764000000043</v>
      </c>
      <c r="O151" s="22">
        <f>N151*[1]TC!C6</f>
        <v>516155.28000000084</v>
      </c>
      <c r="P151" s="22">
        <v>10000</v>
      </c>
      <c r="Q151" s="24" t="s">
        <v>371</v>
      </c>
      <c r="R151" s="69">
        <f t="shared" si="5"/>
        <v>14732.235999999957</v>
      </c>
      <c r="S151" s="70">
        <f>R151*[1]TC!C6</f>
        <v>294644.71999999916</v>
      </c>
      <c r="T151" s="70">
        <v>1200</v>
      </c>
      <c r="U151" s="70">
        <f>T151*[1]TC!$C$6</f>
        <v>24000</v>
      </c>
      <c r="V151" s="71" t="s">
        <v>372</v>
      </c>
      <c r="W151" s="72" t="s">
        <v>392</v>
      </c>
      <c r="X151" s="29"/>
    </row>
    <row r="152" spans="1:24" ht="15.75" customHeight="1">
      <c r="A152" s="65" t="s">
        <v>367</v>
      </c>
      <c r="B152" s="40" t="s">
        <v>368</v>
      </c>
      <c r="C152" s="40" t="s">
        <v>403</v>
      </c>
      <c r="D152" s="41" t="s">
        <v>49</v>
      </c>
      <c r="E152" s="41" t="s">
        <v>27</v>
      </c>
      <c r="F152" s="14" t="s">
        <v>108</v>
      </c>
      <c r="G152" s="14" t="s">
        <v>108</v>
      </c>
      <c r="H152" s="66" t="s">
        <v>296</v>
      </c>
      <c r="I152" s="41" t="s">
        <v>377</v>
      </c>
      <c r="J152" s="41"/>
      <c r="K152" s="67">
        <v>40540</v>
      </c>
      <c r="L152" s="68" t="s">
        <v>370</v>
      </c>
      <c r="M152" s="53">
        <v>0.63660000000000105</v>
      </c>
      <c r="N152" s="67">
        <f t="shared" si="4"/>
        <v>25807.764000000043</v>
      </c>
      <c r="O152" s="22">
        <f>N152*[1]TC!C6</f>
        <v>516155.28000000084</v>
      </c>
      <c r="P152" s="22">
        <v>10000</v>
      </c>
      <c r="Q152" s="24" t="s">
        <v>371</v>
      </c>
      <c r="R152" s="69">
        <f t="shared" si="5"/>
        <v>14732.235999999957</v>
      </c>
      <c r="S152" s="70">
        <f>R152*[1]TC!C6</f>
        <v>294644.71999999916</v>
      </c>
      <c r="T152" s="70">
        <v>1200</v>
      </c>
      <c r="U152" s="70">
        <f>T152*[1]TC!$C$6</f>
        <v>24000</v>
      </c>
      <c r="V152" s="71" t="s">
        <v>372</v>
      </c>
      <c r="W152" s="72" t="s">
        <v>392</v>
      </c>
      <c r="X152" s="29"/>
    </row>
    <row r="153" spans="1:24" ht="15.75" customHeight="1">
      <c r="A153" s="65" t="s">
        <v>367</v>
      </c>
      <c r="B153" s="40" t="s">
        <v>368</v>
      </c>
      <c r="C153" s="40" t="s">
        <v>404</v>
      </c>
      <c r="D153" s="41" t="s">
        <v>49</v>
      </c>
      <c r="E153" s="41" t="s">
        <v>27</v>
      </c>
      <c r="F153" s="14" t="s">
        <v>108</v>
      </c>
      <c r="G153" s="14" t="s">
        <v>108</v>
      </c>
      <c r="H153" s="66" t="s">
        <v>296</v>
      </c>
      <c r="I153" s="41" t="s">
        <v>377</v>
      </c>
      <c r="J153" s="41"/>
      <c r="K153" s="67">
        <v>40540</v>
      </c>
      <c r="L153" s="68" t="s">
        <v>370</v>
      </c>
      <c r="M153" s="53">
        <v>0.63660000000000105</v>
      </c>
      <c r="N153" s="67">
        <f t="shared" si="4"/>
        <v>25807.764000000043</v>
      </c>
      <c r="O153" s="22">
        <f>N153*[1]TC!C6</f>
        <v>516155.28000000084</v>
      </c>
      <c r="P153" s="22">
        <v>10000</v>
      </c>
      <c r="Q153" s="24" t="s">
        <v>371</v>
      </c>
      <c r="R153" s="69">
        <f t="shared" si="5"/>
        <v>14732.235999999957</v>
      </c>
      <c r="S153" s="70">
        <f>R153*[1]TC!C6</f>
        <v>294644.71999999916</v>
      </c>
      <c r="T153" s="70">
        <v>1200</v>
      </c>
      <c r="U153" s="70">
        <f>T153*[1]TC!$C$6</f>
        <v>24000</v>
      </c>
      <c r="V153" s="71" t="s">
        <v>372</v>
      </c>
      <c r="W153" s="72" t="s">
        <v>405</v>
      </c>
      <c r="X153" s="29"/>
    </row>
    <row r="154" spans="1:24" ht="15.75" customHeight="1">
      <c r="A154" s="65" t="s">
        <v>367</v>
      </c>
      <c r="B154" s="40" t="s">
        <v>368</v>
      </c>
      <c r="C154" s="40" t="s">
        <v>406</v>
      </c>
      <c r="D154" s="41" t="s">
        <v>49</v>
      </c>
      <c r="E154" s="41" t="s">
        <v>27</v>
      </c>
      <c r="F154" s="14" t="s">
        <v>108</v>
      </c>
      <c r="G154" s="14" t="s">
        <v>108</v>
      </c>
      <c r="H154" s="66" t="s">
        <v>296</v>
      </c>
      <c r="I154" s="41" t="s">
        <v>377</v>
      </c>
      <c r="J154" s="41"/>
      <c r="K154" s="67">
        <v>40540</v>
      </c>
      <c r="L154" s="68" t="s">
        <v>370</v>
      </c>
      <c r="M154" s="53">
        <v>0.63660000000000105</v>
      </c>
      <c r="N154" s="67">
        <f t="shared" si="4"/>
        <v>25807.764000000043</v>
      </c>
      <c r="O154" s="22">
        <f>N154*[1]TC!C6</f>
        <v>516155.28000000084</v>
      </c>
      <c r="P154" s="22">
        <v>10000</v>
      </c>
      <c r="Q154" s="24" t="s">
        <v>371</v>
      </c>
      <c r="R154" s="69">
        <f t="shared" si="5"/>
        <v>14732.235999999957</v>
      </c>
      <c r="S154" s="70">
        <f>R154*[1]TC!C6</f>
        <v>294644.71999999916</v>
      </c>
      <c r="T154" s="70">
        <v>1200</v>
      </c>
      <c r="U154" s="70">
        <f>T154*[1]TC!$C$6</f>
        <v>24000</v>
      </c>
      <c r="V154" s="71" t="s">
        <v>372</v>
      </c>
      <c r="W154" s="72" t="s">
        <v>407</v>
      </c>
      <c r="X154" s="29"/>
    </row>
    <row r="155" spans="1:24" ht="15.75" customHeight="1">
      <c r="A155" s="65" t="s">
        <v>367</v>
      </c>
      <c r="B155" s="40" t="s">
        <v>368</v>
      </c>
      <c r="C155" s="40" t="s">
        <v>408</v>
      </c>
      <c r="D155" s="41" t="s">
        <v>49</v>
      </c>
      <c r="E155" s="41" t="s">
        <v>27</v>
      </c>
      <c r="F155" s="14" t="s">
        <v>120</v>
      </c>
      <c r="G155" s="14" t="s">
        <v>108</v>
      </c>
      <c r="H155" s="66" t="s">
        <v>296</v>
      </c>
      <c r="I155" s="41" t="s">
        <v>377</v>
      </c>
      <c r="J155" s="41"/>
      <c r="K155" s="67">
        <v>40540</v>
      </c>
      <c r="L155" s="68" t="s">
        <v>370</v>
      </c>
      <c r="M155" s="53">
        <v>0.63660000000000105</v>
      </c>
      <c r="N155" s="67">
        <f t="shared" si="4"/>
        <v>25807.764000000043</v>
      </c>
      <c r="O155" s="22">
        <f>N155*[1]TC!C6</f>
        <v>516155.28000000084</v>
      </c>
      <c r="P155" s="22">
        <v>10000</v>
      </c>
      <c r="Q155" s="24" t="s">
        <v>371</v>
      </c>
      <c r="R155" s="69">
        <f t="shared" si="5"/>
        <v>14732.235999999957</v>
      </c>
      <c r="S155" s="70">
        <f>R155*[1]TC!C6</f>
        <v>294644.71999999916</v>
      </c>
      <c r="T155" s="70">
        <v>1200</v>
      </c>
      <c r="U155" s="70">
        <f>T155*[1]TC!$C$6</f>
        <v>24000</v>
      </c>
      <c r="V155" s="71" t="s">
        <v>372</v>
      </c>
      <c r="W155" s="72" t="s">
        <v>409</v>
      </c>
      <c r="X155" s="29"/>
    </row>
    <row r="156" spans="1:24" ht="15.75" customHeight="1">
      <c r="A156" s="65" t="s">
        <v>367</v>
      </c>
      <c r="B156" s="40" t="s">
        <v>368</v>
      </c>
      <c r="C156" s="40" t="s">
        <v>410</v>
      </c>
      <c r="D156" s="41" t="s">
        <v>49</v>
      </c>
      <c r="E156" s="41" t="s">
        <v>27</v>
      </c>
      <c r="F156" s="14" t="s">
        <v>411</v>
      </c>
      <c r="G156" s="14" t="s">
        <v>121</v>
      </c>
      <c r="H156" s="66" t="s">
        <v>296</v>
      </c>
      <c r="I156" s="41" t="s">
        <v>377</v>
      </c>
      <c r="J156" s="41"/>
      <c r="K156" s="67">
        <v>40540</v>
      </c>
      <c r="L156" s="68" t="s">
        <v>370</v>
      </c>
      <c r="M156" s="53">
        <v>0.63660000000000105</v>
      </c>
      <c r="N156" s="67">
        <f t="shared" si="4"/>
        <v>25807.764000000043</v>
      </c>
      <c r="O156" s="22">
        <f>N156*[1]TC!C6</f>
        <v>516155.28000000084</v>
      </c>
      <c r="P156" s="22">
        <v>10000</v>
      </c>
      <c r="Q156" s="24" t="s">
        <v>371</v>
      </c>
      <c r="R156" s="69">
        <f t="shared" si="5"/>
        <v>14732.235999999957</v>
      </c>
      <c r="S156" s="70">
        <f>R156*[1]TC!C6</f>
        <v>294644.71999999916</v>
      </c>
      <c r="T156" s="70">
        <v>1200</v>
      </c>
      <c r="U156" s="70">
        <f>T156*[1]TC!$C$6</f>
        <v>24000</v>
      </c>
      <c r="V156" s="71" t="s">
        <v>372</v>
      </c>
      <c r="W156" s="72" t="s">
        <v>412</v>
      </c>
      <c r="X156" s="29"/>
    </row>
    <row r="157" spans="1:24" ht="15.75" customHeight="1">
      <c r="A157" s="65" t="s">
        <v>367</v>
      </c>
      <c r="B157" s="40" t="s">
        <v>368</v>
      </c>
      <c r="C157" s="40" t="s">
        <v>413</v>
      </c>
      <c r="D157" s="41" t="s">
        <v>49</v>
      </c>
      <c r="E157" s="41" t="s">
        <v>27</v>
      </c>
      <c r="F157" s="14" t="s">
        <v>170</v>
      </c>
      <c r="G157" s="14" t="s">
        <v>170</v>
      </c>
      <c r="H157" s="66" t="s">
        <v>296</v>
      </c>
      <c r="I157" s="41" t="s">
        <v>377</v>
      </c>
      <c r="J157" s="41"/>
      <c r="K157" s="67">
        <v>40540</v>
      </c>
      <c r="L157" s="68" t="s">
        <v>370</v>
      </c>
      <c r="M157" s="53">
        <v>0.63660000000000105</v>
      </c>
      <c r="N157" s="67">
        <f t="shared" si="4"/>
        <v>25807.764000000043</v>
      </c>
      <c r="O157" s="22">
        <f>N157*[1]TC!C6</f>
        <v>516155.28000000084</v>
      </c>
      <c r="P157" s="22">
        <v>10000</v>
      </c>
      <c r="Q157" s="24" t="s">
        <v>371</v>
      </c>
      <c r="R157" s="69">
        <f t="shared" si="5"/>
        <v>14732.235999999957</v>
      </c>
      <c r="S157" s="70">
        <f>R157*[1]TC!C6</f>
        <v>294644.71999999916</v>
      </c>
      <c r="T157" s="70">
        <v>1200</v>
      </c>
      <c r="U157" s="70">
        <f>T157*[1]TC!$C$6</f>
        <v>24000</v>
      </c>
      <c r="V157" s="71" t="s">
        <v>372</v>
      </c>
      <c r="W157" s="72" t="s">
        <v>414</v>
      </c>
      <c r="X157" s="29"/>
    </row>
    <row r="158" spans="1:24" ht="15.75" customHeight="1">
      <c r="A158" s="65" t="s">
        <v>367</v>
      </c>
      <c r="B158" s="40" t="s">
        <v>368</v>
      </c>
      <c r="C158" s="40" t="s">
        <v>415</v>
      </c>
      <c r="D158" s="41" t="s">
        <v>49</v>
      </c>
      <c r="E158" s="41" t="s">
        <v>27</v>
      </c>
      <c r="F158" s="14" t="s">
        <v>170</v>
      </c>
      <c r="G158" s="14" t="s">
        <v>170</v>
      </c>
      <c r="H158" s="66" t="s">
        <v>296</v>
      </c>
      <c r="I158" s="41" t="s">
        <v>377</v>
      </c>
      <c r="J158" s="41"/>
      <c r="K158" s="67">
        <v>40540</v>
      </c>
      <c r="L158" s="68" t="s">
        <v>370</v>
      </c>
      <c r="M158" s="53">
        <v>0.63660000000000105</v>
      </c>
      <c r="N158" s="67">
        <f t="shared" si="4"/>
        <v>25807.764000000043</v>
      </c>
      <c r="O158" s="22">
        <f>N158*[1]TC!C6</f>
        <v>516155.28000000084</v>
      </c>
      <c r="P158" s="22">
        <v>10000</v>
      </c>
      <c r="Q158" s="24" t="s">
        <v>371</v>
      </c>
      <c r="R158" s="69">
        <f t="shared" si="5"/>
        <v>14732.235999999957</v>
      </c>
      <c r="S158" s="70">
        <f>R158*[1]TC!C6</f>
        <v>294644.71999999916</v>
      </c>
      <c r="T158" s="70">
        <v>1200</v>
      </c>
      <c r="U158" s="70">
        <f>T158*[1]TC!$C$6</f>
        <v>24000</v>
      </c>
      <c r="V158" s="71" t="s">
        <v>372</v>
      </c>
      <c r="W158" s="72" t="s">
        <v>416</v>
      </c>
      <c r="X158" s="29"/>
    </row>
    <row r="159" spans="1:24" ht="15.75" customHeight="1">
      <c r="A159" s="65" t="s">
        <v>367</v>
      </c>
      <c r="B159" s="40" t="s">
        <v>368</v>
      </c>
      <c r="C159" s="40" t="s">
        <v>417</v>
      </c>
      <c r="D159" s="41" t="s">
        <v>49</v>
      </c>
      <c r="E159" s="41" t="s">
        <v>27</v>
      </c>
      <c r="F159" s="14" t="s">
        <v>170</v>
      </c>
      <c r="G159" s="14" t="s">
        <v>170</v>
      </c>
      <c r="H159" s="66" t="s">
        <v>296</v>
      </c>
      <c r="I159" s="41" t="s">
        <v>377</v>
      </c>
      <c r="J159" s="41"/>
      <c r="K159" s="67">
        <v>40540</v>
      </c>
      <c r="L159" s="68" t="s">
        <v>370</v>
      </c>
      <c r="M159" s="53">
        <v>0.63660000000000105</v>
      </c>
      <c r="N159" s="67">
        <f t="shared" si="4"/>
        <v>25807.764000000043</v>
      </c>
      <c r="O159" s="22">
        <f>N159*[1]TC!C6</f>
        <v>516155.28000000084</v>
      </c>
      <c r="P159" s="22">
        <v>10000</v>
      </c>
      <c r="Q159" s="24" t="s">
        <v>371</v>
      </c>
      <c r="R159" s="69">
        <f t="shared" si="5"/>
        <v>14732.235999999957</v>
      </c>
      <c r="S159" s="70">
        <f>R159*[1]TC!C6</f>
        <v>294644.71999999916</v>
      </c>
      <c r="T159" s="70">
        <v>1200</v>
      </c>
      <c r="U159" s="70">
        <f>T159*[1]TC!$C$6</f>
        <v>24000</v>
      </c>
      <c r="V159" s="71" t="s">
        <v>372</v>
      </c>
      <c r="W159" s="72" t="s">
        <v>418</v>
      </c>
      <c r="X159" s="29"/>
    </row>
    <row r="160" spans="1:24" ht="15.75" customHeight="1">
      <c r="A160" s="65" t="s">
        <v>367</v>
      </c>
      <c r="B160" s="40" t="s">
        <v>368</v>
      </c>
      <c r="C160" s="40" t="s">
        <v>419</v>
      </c>
      <c r="D160" s="41" t="s">
        <v>49</v>
      </c>
      <c r="E160" s="41" t="s">
        <v>27</v>
      </c>
      <c r="F160" s="14" t="s">
        <v>170</v>
      </c>
      <c r="G160" s="14" t="s">
        <v>170</v>
      </c>
      <c r="H160" s="66" t="s">
        <v>296</v>
      </c>
      <c r="I160" s="41" t="s">
        <v>377</v>
      </c>
      <c r="J160" s="41"/>
      <c r="K160" s="67">
        <v>40540</v>
      </c>
      <c r="L160" s="68" t="s">
        <v>370</v>
      </c>
      <c r="M160" s="53">
        <v>0.63660000000000105</v>
      </c>
      <c r="N160" s="67">
        <f t="shared" si="4"/>
        <v>25807.764000000043</v>
      </c>
      <c r="O160" s="22">
        <f>N160*[1]TC!C6</f>
        <v>516155.28000000084</v>
      </c>
      <c r="P160" s="22">
        <v>10000</v>
      </c>
      <c r="Q160" s="24" t="s">
        <v>371</v>
      </c>
      <c r="R160" s="69">
        <f t="shared" si="5"/>
        <v>14732.235999999957</v>
      </c>
      <c r="S160" s="70">
        <f>R160*[1]TC!C6</f>
        <v>294644.71999999916</v>
      </c>
      <c r="T160" s="70">
        <v>1200</v>
      </c>
      <c r="U160" s="70">
        <f>T160*[1]TC!$C$6</f>
        <v>24000</v>
      </c>
      <c r="V160" s="71" t="s">
        <v>372</v>
      </c>
      <c r="W160" s="72" t="s">
        <v>420</v>
      </c>
      <c r="X160" s="29"/>
    </row>
    <row r="161" spans="1:24" ht="15.75" customHeight="1">
      <c r="A161" s="65" t="s">
        <v>367</v>
      </c>
      <c r="B161" s="40" t="s">
        <v>368</v>
      </c>
      <c r="C161" s="40" t="s">
        <v>421</v>
      </c>
      <c r="D161" s="41" t="s">
        <v>49</v>
      </c>
      <c r="E161" s="41" t="s">
        <v>27</v>
      </c>
      <c r="F161" s="14" t="s">
        <v>170</v>
      </c>
      <c r="G161" s="14" t="s">
        <v>170</v>
      </c>
      <c r="H161" s="66" t="s">
        <v>296</v>
      </c>
      <c r="I161" s="41" t="s">
        <v>377</v>
      </c>
      <c r="J161" s="41"/>
      <c r="K161" s="67">
        <v>40540</v>
      </c>
      <c r="L161" s="68" t="s">
        <v>370</v>
      </c>
      <c r="M161" s="53">
        <v>0.63660000000000205</v>
      </c>
      <c r="N161" s="67">
        <f t="shared" si="4"/>
        <v>25807.764000000083</v>
      </c>
      <c r="O161" s="22">
        <f>N161*[1]TC!C6</f>
        <v>516155.28000000166</v>
      </c>
      <c r="P161" s="22">
        <v>10000</v>
      </c>
      <c r="Q161" s="24" t="s">
        <v>371</v>
      </c>
      <c r="R161" s="69">
        <f t="shared" si="5"/>
        <v>14732.235999999917</v>
      </c>
      <c r="S161" s="70">
        <f>R161*[1]TC!C6</f>
        <v>294644.71999999834</v>
      </c>
      <c r="T161" s="70">
        <v>1200</v>
      </c>
      <c r="U161" s="70">
        <f>T161*[1]TC!$C$6</f>
        <v>24000</v>
      </c>
      <c r="V161" s="71" t="s">
        <v>372</v>
      </c>
      <c r="W161" s="72" t="s">
        <v>422</v>
      </c>
      <c r="X161" s="29"/>
    </row>
    <row r="162" spans="1:24" ht="15.75" customHeight="1">
      <c r="A162" s="65" t="s">
        <v>367</v>
      </c>
      <c r="B162" s="40" t="s">
        <v>368</v>
      </c>
      <c r="C162" s="40" t="s">
        <v>423</v>
      </c>
      <c r="D162" s="41" t="s">
        <v>49</v>
      </c>
      <c r="E162" s="41" t="s">
        <v>27</v>
      </c>
      <c r="F162" s="14" t="s">
        <v>76</v>
      </c>
      <c r="G162" s="14" t="s">
        <v>76</v>
      </c>
      <c r="H162" s="66" t="s">
        <v>296</v>
      </c>
      <c r="I162" s="41" t="s">
        <v>377</v>
      </c>
      <c r="J162" s="41"/>
      <c r="K162" s="67">
        <v>40540</v>
      </c>
      <c r="L162" s="68" t="s">
        <v>370</v>
      </c>
      <c r="M162" s="53">
        <v>0.63660000000000205</v>
      </c>
      <c r="N162" s="67">
        <f t="shared" si="4"/>
        <v>25807.764000000083</v>
      </c>
      <c r="O162" s="22">
        <f>N162*[1]TC!C6</f>
        <v>516155.28000000166</v>
      </c>
      <c r="P162" s="22">
        <v>10000</v>
      </c>
      <c r="Q162" s="24" t="s">
        <v>371</v>
      </c>
      <c r="R162" s="69">
        <f t="shared" si="5"/>
        <v>14732.235999999917</v>
      </c>
      <c r="S162" s="70">
        <f>R162*[1]TC!C6</f>
        <v>294644.71999999834</v>
      </c>
      <c r="T162" s="70">
        <v>1200</v>
      </c>
      <c r="U162" s="70">
        <f>T162*[1]TC!$C$6</f>
        <v>24000</v>
      </c>
      <c r="V162" s="71" t="s">
        <v>372</v>
      </c>
      <c r="W162" s="72" t="s">
        <v>424</v>
      </c>
      <c r="X162" s="29"/>
    </row>
    <row r="163" spans="1:24" ht="15.75" customHeight="1">
      <c r="A163" s="65" t="s">
        <v>367</v>
      </c>
      <c r="B163" s="40" t="s">
        <v>368</v>
      </c>
      <c r="C163" s="40" t="s">
        <v>425</v>
      </c>
      <c r="D163" s="41" t="s">
        <v>49</v>
      </c>
      <c r="E163" s="41" t="s">
        <v>27</v>
      </c>
      <c r="F163" s="14" t="s">
        <v>62</v>
      </c>
      <c r="G163" s="14" t="s">
        <v>62</v>
      </c>
      <c r="H163" s="66" t="s">
        <v>296</v>
      </c>
      <c r="I163" s="41" t="s">
        <v>377</v>
      </c>
      <c r="J163" s="41"/>
      <c r="K163" s="67">
        <v>40540</v>
      </c>
      <c r="L163" s="68" t="s">
        <v>370</v>
      </c>
      <c r="M163" s="53">
        <v>0.63660000000000205</v>
      </c>
      <c r="N163" s="67">
        <f t="shared" si="4"/>
        <v>25807.764000000083</v>
      </c>
      <c r="O163" s="22">
        <f>N163*[1]TC!C6</f>
        <v>516155.28000000166</v>
      </c>
      <c r="P163" s="22">
        <v>10000</v>
      </c>
      <c r="Q163" s="24" t="s">
        <v>371</v>
      </c>
      <c r="R163" s="69">
        <f t="shared" si="5"/>
        <v>14732.235999999917</v>
      </c>
      <c r="S163" s="70">
        <f>R163*[1]TC!C6</f>
        <v>294644.71999999834</v>
      </c>
      <c r="T163" s="70">
        <v>1200</v>
      </c>
      <c r="U163" s="70">
        <f>T163*[1]TC!$C$6</f>
        <v>24000</v>
      </c>
      <c r="V163" s="71" t="s">
        <v>372</v>
      </c>
      <c r="W163" s="72" t="s">
        <v>426</v>
      </c>
      <c r="X163" s="29"/>
    </row>
    <row r="164" spans="1:24" ht="15.75" customHeight="1">
      <c r="A164" s="65" t="s">
        <v>367</v>
      </c>
      <c r="B164" s="40" t="s">
        <v>368</v>
      </c>
      <c r="C164" s="40" t="s">
        <v>427</v>
      </c>
      <c r="D164" s="41" t="s">
        <v>49</v>
      </c>
      <c r="E164" s="41" t="s">
        <v>27</v>
      </c>
      <c r="F164" s="14" t="s">
        <v>147</v>
      </c>
      <c r="G164" s="14" t="s">
        <v>147</v>
      </c>
      <c r="H164" s="66" t="s">
        <v>296</v>
      </c>
      <c r="I164" s="41" t="s">
        <v>377</v>
      </c>
      <c r="J164" s="41"/>
      <c r="K164" s="67">
        <v>40540</v>
      </c>
      <c r="L164" s="68" t="s">
        <v>370</v>
      </c>
      <c r="M164" s="53">
        <v>0.63660000000000205</v>
      </c>
      <c r="N164" s="67">
        <f t="shared" si="4"/>
        <v>25807.764000000083</v>
      </c>
      <c r="O164" s="22">
        <f>N164*[1]TC!C6</f>
        <v>516155.28000000166</v>
      </c>
      <c r="P164" s="22">
        <v>10000</v>
      </c>
      <c r="Q164" s="24" t="s">
        <v>371</v>
      </c>
      <c r="R164" s="69">
        <f t="shared" si="5"/>
        <v>14732.235999999917</v>
      </c>
      <c r="S164" s="70">
        <f>R164*[1]TC!C6</f>
        <v>294644.71999999834</v>
      </c>
      <c r="T164" s="70">
        <v>1200</v>
      </c>
      <c r="U164" s="70">
        <f>T164*[1]TC!$C$6</f>
        <v>24000</v>
      </c>
      <c r="V164" s="71" t="s">
        <v>372</v>
      </c>
      <c r="W164" s="72" t="s">
        <v>428</v>
      </c>
      <c r="X164" s="29"/>
    </row>
    <row r="165" spans="1:24" ht="15.75" customHeight="1">
      <c r="A165" s="65" t="s">
        <v>367</v>
      </c>
      <c r="B165" s="40" t="s">
        <v>368</v>
      </c>
      <c r="C165" s="40" t="s">
        <v>429</v>
      </c>
      <c r="D165" s="41" t="s">
        <v>49</v>
      </c>
      <c r="E165" s="41" t="s">
        <v>27</v>
      </c>
      <c r="F165" s="14" t="s">
        <v>86</v>
      </c>
      <c r="G165" s="14" t="s">
        <v>86</v>
      </c>
      <c r="H165" s="66" t="s">
        <v>296</v>
      </c>
      <c r="I165" s="41" t="s">
        <v>377</v>
      </c>
      <c r="J165" s="41"/>
      <c r="K165" s="67">
        <v>40540</v>
      </c>
      <c r="L165" s="68" t="s">
        <v>370</v>
      </c>
      <c r="M165" s="53">
        <v>0.63660000000000205</v>
      </c>
      <c r="N165" s="67">
        <f t="shared" si="4"/>
        <v>25807.764000000083</v>
      </c>
      <c r="O165" s="22">
        <f>N165*[1]TC!C6</f>
        <v>516155.28000000166</v>
      </c>
      <c r="P165" s="22">
        <v>10000</v>
      </c>
      <c r="Q165" s="24" t="s">
        <v>371</v>
      </c>
      <c r="R165" s="69">
        <f t="shared" si="5"/>
        <v>14732.235999999917</v>
      </c>
      <c r="S165" s="70">
        <f>R165*[1]TC!C6</f>
        <v>294644.71999999834</v>
      </c>
      <c r="T165" s="70">
        <v>1200</v>
      </c>
      <c r="U165" s="70">
        <f>T165*[1]TC!$C$6</f>
        <v>24000</v>
      </c>
      <c r="V165" s="71" t="s">
        <v>372</v>
      </c>
      <c r="W165" s="72" t="s">
        <v>430</v>
      </c>
      <c r="X165" s="29"/>
    </row>
    <row r="166" spans="1:24" ht="15.75" customHeight="1">
      <c r="A166" s="65" t="s">
        <v>367</v>
      </c>
      <c r="B166" s="40" t="s">
        <v>368</v>
      </c>
      <c r="C166" s="40" t="s">
        <v>431</v>
      </c>
      <c r="D166" s="41" t="s">
        <v>49</v>
      </c>
      <c r="E166" s="41" t="s">
        <v>27</v>
      </c>
      <c r="F166" s="14" t="s">
        <v>73</v>
      </c>
      <c r="G166" s="14" t="s">
        <v>86</v>
      </c>
      <c r="H166" s="66" t="s">
        <v>296</v>
      </c>
      <c r="I166" s="41" t="s">
        <v>377</v>
      </c>
      <c r="J166" s="41"/>
      <c r="K166" s="67">
        <v>40540</v>
      </c>
      <c r="L166" s="68" t="s">
        <v>370</v>
      </c>
      <c r="M166" s="53">
        <v>0.63660000000000205</v>
      </c>
      <c r="N166" s="67">
        <f t="shared" si="4"/>
        <v>25807.764000000083</v>
      </c>
      <c r="O166" s="22">
        <f>N166*[1]TC!C6</f>
        <v>516155.28000000166</v>
      </c>
      <c r="P166" s="22">
        <v>10000</v>
      </c>
      <c r="Q166" s="24" t="s">
        <v>371</v>
      </c>
      <c r="R166" s="69">
        <f t="shared" si="5"/>
        <v>14732.235999999917</v>
      </c>
      <c r="S166" s="70">
        <f>R166*[1]TC!C6</f>
        <v>294644.71999999834</v>
      </c>
      <c r="T166" s="70">
        <v>1200</v>
      </c>
      <c r="U166" s="70">
        <f>T166*[1]TC!$C$6</f>
        <v>24000</v>
      </c>
      <c r="V166" s="71" t="s">
        <v>372</v>
      </c>
      <c r="W166" s="72" t="s">
        <v>430</v>
      </c>
      <c r="X166" s="29"/>
    </row>
    <row r="167" spans="1:24" ht="15.75" customHeight="1">
      <c r="A167" s="65" t="s">
        <v>367</v>
      </c>
      <c r="B167" s="40" t="s">
        <v>368</v>
      </c>
      <c r="C167" s="40" t="s">
        <v>432</v>
      </c>
      <c r="D167" s="41" t="s">
        <v>49</v>
      </c>
      <c r="E167" s="41" t="s">
        <v>27</v>
      </c>
      <c r="F167" s="14" t="s">
        <v>73</v>
      </c>
      <c r="G167" s="14" t="s">
        <v>73</v>
      </c>
      <c r="H167" s="66" t="s">
        <v>296</v>
      </c>
      <c r="I167" s="41" t="s">
        <v>377</v>
      </c>
      <c r="J167" s="41"/>
      <c r="K167" s="67">
        <v>40540</v>
      </c>
      <c r="L167" s="68" t="s">
        <v>370</v>
      </c>
      <c r="M167" s="53">
        <v>0.63660000000000205</v>
      </c>
      <c r="N167" s="67">
        <f t="shared" si="4"/>
        <v>25807.764000000083</v>
      </c>
      <c r="O167" s="22">
        <f>N167*[1]TC!C$6</f>
        <v>516155.28000000166</v>
      </c>
      <c r="P167" s="22">
        <v>10000</v>
      </c>
      <c r="Q167" s="24" t="s">
        <v>371</v>
      </c>
      <c r="R167" s="69">
        <f t="shared" si="5"/>
        <v>14732.235999999917</v>
      </c>
      <c r="S167" s="70">
        <f>R167*[1]TC!C$6</f>
        <v>294644.71999999834</v>
      </c>
      <c r="T167" s="70">
        <v>1200</v>
      </c>
      <c r="U167" s="70">
        <f>T167*[1]TC!$C$6</f>
        <v>24000</v>
      </c>
      <c r="V167" s="71" t="s">
        <v>372</v>
      </c>
      <c r="W167" s="72" t="s">
        <v>433</v>
      </c>
      <c r="X167" s="29"/>
    </row>
    <row r="168" spans="1:24" ht="15.75" customHeight="1">
      <c r="A168" s="65" t="s">
        <v>367</v>
      </c>
      <c r="B168" s="40" t="s">
        <v>368</v>
      </c>
      <c r="C168" s="40" t="s">
        <v>434</v>
      </c>
      <c r="D168" s="15" t="s">
        <v>26</v>
      </c>
      <c r="E168" s="41" t="s">
        <v>27</v>
      </c>
      <c r="F168" s="14" t="s">
        <v>29</v>
      </c>
      <c r="G168" s="14" t="s">
        <v>56</v>
      </c>
      <c r="H168" s="66" t="s">
        <v>113</v>
      </c>
      <c r="I168" s="41" t="s">
        <v>377</v>
      </c>
      <c r="J168" s="41"/>
      <c r="K168" s="67">
        <v>40540</v>
      </c>
      <c r="L168" s="68" t="s">
        <v>370</v>
      </c>
      <c r="M168" s="53">
        <v>0.25</v>
      </c>
      <c r="N168" s="67">
        <f t="shared" si="4"/>
        <v>10135</v>
      </c>
      <c r="O168" s="22">
        <f>N168*[1]TC!C$6</f>
        <v>202700</v>
      </c>
      <c r="P168" s="22">
        <v>10000</v>
      </c>
      <c r="Q168" s="24" t="s">
        <v>371</v>
      </c>
      <c r="R168" s="69">
        <f t="shared" si="5"/>
        <v>30405</v>
      </c>
      <c r="S168" s="70">
        <f>R168*[1]TC!C$6</f>
        <v>608100</v>
      </c>
      <c r="T168" s="70">
        <v>1200</v>
      </c>
      <c r="U168" s="70">
        <f>T168*[1]TC!$C$6</f>
        <v>24000</v>
      </c>
      <c r="V168" s="71" t="s">
        <v>435</v>
      </c>
      <c r="W168" s="72" t="s">
        <v>436</v>
      </c>
      <c r="X168" s="29"/>
    </row>
    <row r="169" spans="1:24" ht="15.75" customHeight="1">
      <c r="A169" s="65" t="s">
        <v>367</v>
      </c>
      <c r="B169" s="40" t="s">
        <v>368</v>
      </c>
      <c r="C169" s="40" t="s">
        <v>437</v>
      </c>
      <c r="D169" s="15" t="s">
        <v>26</v>
      </c>
      <c r="E169" s="41" t="s">
        <v>27</v>
      </c>
      <c r="F169" s="14" t="s">
        <v>42</v>
      </c>
      <c r="G169" s="14" t="s">
        <v>42</v>
      </c>
      <c r="H169" s="66" t="s">
        <v>113</v>
      </c>
      <c r="I169" s="41" t="s">
        <v>377</v>
      </c>
      <c r="J169" s="41"/>
      <c r="K169" s="67">
        <v>40540</v>
      </c>
      <c r="L169" s="68" t="s">
        <v>370</v>
      </c>
      <c r="M169" s="53">
        <v>0.25</v>
      </c>
      <c r="N169" s="67">
        <f t="shared" si="4"/>
        <v>10135</v>
      </c>
      <c r="O169" s="22">
        <f>N169*[1]TC!C$6</f>
        <v>202700</v>
      </c>
      <c r="P169" s="22">
        <v>10000</v>
      </c>
      <c r="Q169" s="24" t="s">
        <v>371</v>
      </c>
      <c r="R169" s="69">
        <f t="shared" si="5"/>
        <v>30405</v>
      </c>
      <c r="S169" s="70">
        <f>R169*[1]TC!C$6</f>
        <v>608100</v>
      </c>
      <c r="T169" s="70">
        <v>1200</v>
      </c>
      <c r="U169" s="70">
        <f>T169*[1]TC!$C$6</f>
        <v>24000</v>
      </c>
      <c r="V169" s="71" t="s">
        <v>435</v>
      </c>
      <c r="W169" s="72" t="s">
        <v>438</v>
      </c>
      <c r="X169" s="29"/>
    </row>
    <row r="170" spans="1:24" ht="15.75" customHeight="1">
      <c r="A170" s="65" t="s">
        <v>367</v>
      </c>
      <c r="B170" s="40" t="s">
        <v>368</v>
      </c>
      <c r="C170" s="40" t="s">
        <v>439</v>
      </c>
      <c r="D170" s="15" t="s">
        <v>26</v>
      </c>
      <c r="E170" s="41" t="s">
        <v>27</v>
      </c>
      <c r="F170" s="14" t="s">
        <v>29</v>
      </c>
      <c r="G170" s="14" t="s">
        <v>29</v>
      </c>
      <c r="H170" s="66" t="s">
        <v>113</v>
      </c>
      <c r="I170" s="41" t="s">
        <v>377</v>
      </c>
      <c r="J170" s="41"/>
      <c r="K170" s="67">
        <v>40540</v>
      </c>
      <c r="L170" s="68" t="s">
        <v>370</v>
      </c>
      <c r="M170" s="53">
        <v>0.25</v>
      </c>
      <c r="N170" s="67">
        <f t="shared" si="4"/>
        <v>10135</v>
      </c>
      <c r="O170" s="22">
        <f>N170*[1]TC!C$6</f>
        <v>202700</v>
      </c>
      <c r="P170" s="22">
        <v>10000</v>
      </c>
      <c r="Q170" s="24" t="s">
        <v>371</v>
      </c>
      <c r="R170" s="69">
        <f t="shared" si="5"/>
        <v>30405</v>
      </c>
      <c r="S170" s="70">
        <f>R170*[1]TC!C$6</f>
        <v>608100</v>
      </c>
      <c r="T170" s="70">
        <v>1200</v>
      </c>
      <c r="U170" s="70">
        <f>T170*[1]TC!$C$6</f>
        <v>24000</v>
      </c>
      <c r="V170" s="71" t="s">
        <v>435</v>
      </c>
      <c r="W170" s="72" t="s">
        <v>440</v>
      </c>
      <c r="X170" s="29"/>
    </row>
    <row r="171" spans="1:24" ht="15.75" customHeight="1">
      <c r="A171" s="65" t="s">
        <v>367</v>
      </c>
      <c r="B171" s="40" t="s">
        <v>368</v>
      </c>
      <c r="C171" s="40" t="s">
        <v>441</v>
      </c>
      <c r="D171" s="15" t="s">
        <v>26</v>
      </c>
      <c r="E171" s="41" t="s">
        <v>27</v>
      </c>
      <c r="F171" s="14" t="s">
        <v>28</v>
      </c>
      <c r="G171" s="14" t="s">
        <v>28</v>
      </c>
      <c r="H171" s="66" t="s">
        <v>113</v>
      </c>
      <c r="I171" s="41" t="s">
        <v>377</v>
      </c>
      <c r="J171" s="41"/>
      <c r="K171" s="67">
        <v>40540</v>
      </c>
      <c r="L171" s="68" t="s">
        <v>370</v>
      </c>
      <c r="M171" s="53">
        <v>0.25</v>
      </c>
      <c r="N171" s="67">
        <f t="shared" si="4"/>
        <v>10135</v>
      </c>
      <c r="O171" s="22">
        <f>N171*[1]TC!C$6</f>
        <v>202700</v>
      </c>
      <c r="P171" s="22">
        <v>10000</v>
      </c>
      <c r="Q171" s="24" t="s">
        <v>371</v>
      </c>
      <c r="R171" s="69">
        <f t="shared" si="5"/>
        <v>30405</v>
      </c>
      <c r="S171" s="70">
        <f>R171*[1]TC!C$6</f>
        <v>608100</v>
      </c>
      <c r="T171" s="70">
        <v>1200</v>
      </c>
      <c r="U171" s="70">
        <f>T171*[1]TC!$C$6</f>
        <v>24000</v>
      </c>
      <c r="V171" s="71" t="s">
        <v>435</v>
      </c>
      <c r="W171" s="72" t="s">
        <v>442</v>
      </c>
      <c r="X171" s="29"/>
    </row>
    <row r="172" spans="1:24" ht="15.75" customHeight="1">
      <c r="A172" s="65" t="s">
        <v>367</v>
      </c>
      <c r="B172" s="40" t="s">
        <v>368</v>
      </c>
      <c r="C172" s="40" t="s">
        <v>443</v>
      </c>
      <c r="D172" s="15" t="s">
        <v>26</v>
      </c>
      <c r="E172" s="41" t="s">
        <v>27</v>
      </c>
      <c r="F172" s="14" t="s">
        <v>116</v>
      </c>
      <c r="G172" s="14" t="s">
        <v>116</v>
      </c>
      <c r="H172" s="66" t="s">
        <v>113</v>
      </c>
      <c r="I172" s="41" t="s">
        <v>377</v>
      </c>
      <c r="J172" s="41"/>
      <c r="K172" s="67">
        <v>40540</v>
      </c>
      <c r="L172" s="68" t="s">
        <v>370</v>
      </c>
      <c r="M172" s="53">
        <v>0.25</v>
      </c>
      <c r="N172" s="67">
        <f t="shared" si="4"/>
        <v>10135</v>
      </c>
      <c r="O172" s="22">
        <f>N172*[1]TC!C$6</f>
        <v>202700</v>
      </c>
      <c r="P172" s="22">
        <v>10000</v>
      </c>
      <c r="Q172" s="24" t="s">
        <v>371</v>
      </c>
      <c r="R172" s="69">
        <f t="shared" si="5"/>
        <v>30405</v>
      </c>
      <c r="S172" s="70">
        <f>R172*[1]TC!C$6</f>
        <v>608100</v>
      </c>
      <c r="T172" s="70">
        <v>1200</v>
      </c>
      <c r="U172" s="70">
        <f>T172*[1]TC!$C$6</f>
        <v>24000</v>
      </c>
      <c r="V172" s="71" t="s">
        <v>435</v>
      </c>
      <c r="W172" s="72" t="s">
        <v>444</v>
      </c>
      <c r="X172" s="29"/>
    </row>
    <row r="173" spans="1:24" ht="15.75" customHeight="1">
      <c r="A173" s="65" t="s">
        <v>367</v>
      </c>
      <c r="B173" s="40" t="s">
        <v>368</v>
      </c>
      <c r="C173" s="40" t="s">
        <v>445</v>
      </c>
      <c r="D173" s="15" t="s">
        <v>26</v>
      </c>
      <c r="E173" s="41" t="s">
        <v>27</v>
      </c>
      <c r="F173" s="14" t="s">
        <v>29</v>
      </c>
      <c r="G173" s="14" t="s">
        <v>29</v>
      </c>
      <c r="H173" s="66" t="s">
        <v>113</v>
      </c>
      <c r="I173" s="41" t="s">
        <v>377</v>
      </c>
      <c r="J173" s="41"/>
      <c r="K173" s="67">
        <v>40540</v>
      </c>
      <c r="L173" s="68" t="s">
        <v>370</v>
      </c>
      <c r="M173" s="53">
        <v>0.21</v>
      </c>
      <c r="N173" s="67">
        <f t="shared" si="4"/>
        <v>8513.4</v>
      </c>
      <c r="O173" s="22">
        <f>N173*[1]TC!C$6</f>
        <v>170268</v>
      </c>
      <c r="P173" s="22">
        <v>10000</v>
      </c>
      <c r="Q173" s="24" t="s">
        <v>371</v>
      </c>
      <c r="R173" s="69">
        <f t="shared" si="5"/>
        <v>32026.6</v>
      </c>
      <c r="S173" s="70">
        <f>R173*[1]TC!C$6</f>
        <v>640532</v>
      </c>
      <c r="T173" s="70">
        <v>1200</v>
      </c>
      <c r="U173" s="70">
        <f>T173*[1]TC!$C$6</f>
        <v>24000</v>
      </c>
      <c r="V173" s="71" t="s">
        <v>435</v>
      </c>
      <c r="W173" s="72" t="s">
        <v>446</v>
      </c>
      <c r="X173" s="29"/>
    </row>
    <row r="174" spans="1:24" ht="15.75" customHeight="1">
      <c r="A174" s="65" t="s">
        <v>367</v>
      </c>
      <c r="B174" s="40" t="s">
        <v>368</v>
      </c>
      <c r="C174" s="40" t="s">
        <v>447</v>
      </c>
      <c r="D174" s="15" t="s">
        <v>26</v>
      </c>
      <c r="E174" s="41" t="s">
        <v>27</v>
      </c>
      <c r="F174" s="14" t="s">
        <v>29</v>
      </c>
      <c r="G174" s="14" t="s">
        <v>29</v>
      </c>
      <c r="H174" s="66" t="s">
        <v>113</v>
      </c>
      <c r="I174" s="41" t="s">
        <v>377</v>
      </c>
      <c r="J174" s="41"/>
      <c r="K174" s="67">
        <v>40540</v>
      </c>
      <c r="L174" s="68" t="s">
        <v>370</v>
      </c>
      <c r="M174" s="53">
        <v>0.21</v>
      </c>
      <c r="N174" s="67">
        <f t="shared" si="4"/>
        <v>8513.4</v>
      </c>
      <c r="O174" s="22">
        <f>N174*[1]TC!C$6</f>
        <v>170268</v>
      </c>
      <c r="P174" s="22">
        <v>10000</v>
      </c>
      <c r="Q174" s="24" t="s">
        <v>371</v>
      </c>
      <c r="R174" s="69">
        <f t="shared" si="5"/>
        <v>32026.6</v>
      </c>
      <c r="S174" s="70">
        <f>R174*[1]TC!C$6</f>
        <v>640532</v>
      </c>
      <c r="T174" s="70">
        <v>1200</v>
      </c>
      <c r="U174" s="70">
        <f>T174*[1]TC!$C$6</f>
        <v>24000</v>
      </c>
      <c r="V174" s="71" t="s">
        <v>435</v>
      </c>
      <c r="W174" s="72" t="s">
        <v>436</v>
      </c>
      <c r="X174" s="29"/>
    </row>
    <row r="175" spans="1:24" ht="15.75" customHeight="1">
      <c r="A175" s="65" t="s">
        <v>367</v>
      </c>
      <c r="B175" s="40" t="s">
        <v>368</v>
      </c>
      <c r="C175" s="40" t="s">
        <v>448</v>
      </c>
      <c r="D175" s="15" t="s">
        <v>26</v>
      </c>
      <c r="E175" s="41" t="s">
        <v>27</v>
      </c>
      <c r="F175" s="14" t="s">
        <v>147</v>
      </c>
      <c r="G175" s="14" t="s">
        <v>147</v>
      </c>
      <c r="H175" s="66" t="s">
        <v>113</v>
      </c>
      <c r="I175" s="41" t="s">
        <v>377</v>
      </c>
      <c r="J175" s="41"/>
      <c r="K175" s="67">
        <v>40540</v>
      </c>
      <c r="L175" s="68" t="s">
        <v>370</v>
      </c>
      <c r="M175" s="53">
        <v>0.25</v>
      </c>
      <c r="N175" s="67">
        <f t="shared" si="4"/>
        <v>10135</v>
      </c>
      <c r="O175" s="22">
        <f>N175*[1]TC!C$6</f>
        <v>202700</v>
      </c>
      <c r="P175" s="22">
        <v>10000</v>
      </c>
      <c r="Q175" s="24" t="s">
        <v>371</v>
      </c>
      <c r="R175" s="69">
        <f t="shared" si="5"/>
        <v>30405</v>
      </c>
      <c r="S175" s="70">
        <f>R175*[1]TC!C$6</f>
        <v>608100</v>
      </c>
      <c r="T175" s="70">
        <v>1200</v>
      </c>
      <c r="U175" s="70">
        <f>T175*[1]TC!$C$6</f>
        <v>24000</v>
      </c>
      <c r="V175" s="71" t="s">
        <v>435</v>
      </c>
      <c r="W175" s="72" t="s">
        <v>449</v>
      </c>
      <c r="X175" s="29"/>
    </row>
    <row r="176" spans="1:24" ht="15.75" customHeight="1">
      <c r="A176" s="65" t="s">
        <v>367</v>
      </c>
      <c r="B176" s="40" t="s">
        <v>368</v>
      </c>
      <c r="C176" s="40" t="s">
        <v>450</v>
      </c>
      <c r="D176" s="15" t="s">
        <v>26</v>
      </c>
      <c r="E176" s="41" t="s">
        <v>27</v>
      </c>
      <c r="F176" s="14" t="s">
        <v>147</v>
      </c>
      <c r="G176" s="14" t="s">
        <v>147</v>
      </c>
      <c r="H176" s="66" t="s">
        <v>113</v>
      </c>
      <c r="I176" s="41" t="s">
        <v>377</v>
      </c>
      <c r="J176" s="41"/>
      <c r="K176" s="67">
        <v>40540</v>
      </c>
      <c r="L176" s="68" t="s">
        <v>370</v>
      </c>
      <c r="M176" s="53">
        <v>0.25</v>
      </c>
      <c r="N176" s="67">
        <f t="shared" si="4"/>
        <v>10135</v>
      </c>
      <c r="O176" s="22">
        <f>N176*[1]TC!C$6</f>
        <v>202700</v>
      </c>
      <c r="P176" s="22">
        <v>10000</v>
      </c>
      <c r="Q176" s="24" t="s">
        <v>371</v>
      </c>
      <c r="R176" s="69">
        <f t="shared" si="5"/>
        <v>30405</v>
      </c>
      <c r="S176" s="70">
        <f>R176*[1]TC!C$6</f>
        <v>608100</v>
      </c>
      <c r="T176" s="70">
        <v>1200</v>
      </c>
      <c r="U176" s="70">
        <f>T176*[1]TC!$C$6</f>
        <v>24000</v>
      </c>
      <c r="V176" s="71" t="s">
        <v>435</v>
      </c>
      <c r="W176" s="72" t="s">
        <v>451</v>
      </c>
      <c r="X176" s="29"/>
    </row>
    <row r="177" spans="1:24" ht="15.75" customHeight="1">
      <c r="A177" s="65" t="s">
        <v>367</v>
      </c>
      <c r="B177" s="40" t="s">
        <v>368</v>
      </c>
      <c r="C177" s="40" t="s">
        <v>452</v>
      </c>
      <c r="D177" s="15" t="s">
        <v>26</v>
      </c>
      <c r="E177" s="41" t="s">
        <v>27</v>
      </c>
      <c r="F177" s="14" t="s">
        <v>120</v>
      </c>
      <c r="G177" s="14" t="s">
        <v>295</v>
      </c>
      <c r="H177" s="66" t="s">
        <v>113</v>
      </c>
      <c r="I177" s="41" t="s">
        <v>377</v>
      </c>
      <c r="J177" s="41"/>
      <c r="K177" s="67">
        <v>40540</v>
      </c>
      <c r="L177" s="68" t="s">
        <v>370</v>
      </c>
      <c r="M177" s="53">
        <v>0.21</v>
      </c>
      <c r="N177" s="67">
        <f t="shared" si="4"/>
        <v>8513.4</v>
      </c>
      <c r="O177" s="22">
        <f>N177*[1]TC!C$6</f>
        <v>170268</v>
      </c>
      <c r="P177" s="22">
        <v>10000</v>
      </c>
      <c r="Q177" s="24" t="s">
        <v>371</v>
      </c>
      <c r="R177" s="69">
        <f t="shared" si="5"/>
        <v>32026.6</v>
      </c>
      <c r="S177" s="70">
        <f>R177*[1]TC!C$6</f>
        <v>640532</v>
      </c>
      <c r="T177" s="70">
        <v>1200</v>
      </c>
      <c r="U177" s="70">
        <f>T177*[1]TC!$C$6</f>
        <v>24000</v>
      </c>
      <c r="V177" s="71" t="s">
        <v>435</v>
      </c>
      <c r="W177" s="72" t="s">
        <v>453</v>
      </c>
      <c r="X177" s="29"/>
    </row>
    <row r="178" spans="1:24" ht="15.75" customHeight="1">
      <c r="A178" s="65" t="s">
        <v>367</v>
      </c>
      <c r="B178" s="40" t="s">
        <v>368</v>
      </c>
      <c r="C178" s="40" t="s">
        <v>454</v>
      </c>
      <c r="D178" s="15" t="s">
        <v>26</v>
      </c>
      <c r="E178" s="41" t="s">
        <v>27</v>
      </c>
      <c r="F178" s="14" t="s">
        <v>411</v>
      </c>
      <c r="G178" s="14" t="s">
        <v>295</v>
      </c>
      <c r="H178" s="66" t="s">
        <v>113</v>
      </c>
      <c r="I178" s="41" t="s">
        <v>377</v>
      </c>
      <c r="J178" s="41"/>
      <c r="K178" s="67">
        <v>40540</v>
      </c>
      <c r="L178" s="68" t="s">
        <v>370</v>
      </c>
      <c r="M178" s="53">
        <v>0.21</v>
      </c>
      <c r="N178" s="67">
        <f t="shared" si="4"/>
        <v>8513.4</v>
      </c>
      <c r="O178" s="22">
        <f>N178*[1]TC!C$6</f>
        <v>170268</v>
      </c>
      <c r="P178" s="22">
        <v>10000</v>
      </c>
      <c r="Q178" s="24" t="s">
        <v>371</v>
      </c>
      <c r="R178" s="69">
        <f t="shared" si="5"/>
        <v>32026.6</v>
      </c>
      <c r="S178" s="70">
        <f>R178*[1]TC!C$6</f>
        <v>640532</v>
      </c>
      <c r="T178" s="70">
        <v>1200</v>
      </c>
      <c r="U178" s="70">
        <f>T178*[1]TC!$C$6</f>
        <v>24000</v>
      </c>
      <c r="V178" s="71" t="s">
        <v>435</v>
      </c>
      <c r="W178" s="72" t="s">
        <v>455</v>
      </c>
      <c r="X178" s="29"/>
    </row>
    <row r="179" spans="1:24" ht="15.75" customHeight="1">
      <c r="A179" s="65" t="s">
        <v>367</v>
      </c>
      <c r="B179" s="40" t="s">
        <v>368</v>
      </c>
      <c r="C179" s="40" t="s">
        <v>456</v>
      </c>
      <c r="D179" s="15" t="s">
        <v>26</v>
      </c>
      <c r="E179" s="41" t="s">
        <v>27</v>
      </c>
      <c r="F179" s="14" t="s">
        <v>457</v>
      </c>
      <c r="G179" s="14" t="s">
        <v>457</v>
      </c>
      <c r="H179" s="66" t="s">
        <v>113</v>
      </c>
      <c r="I179" s="41" t="s">
        <v>377</v>
      </c>
      <c r="J179" s="41"/>
      <c r="K179" s="67">
        <v>40540</v>
      </c>
      <c r="L179" s="68" t="s">
        <v>370</v>
      </c>
      <c r="M179" s="53">
        <v>0.21</v>
      </c>
      <c r="N179" s="67">
        <f t="shared" si="4"/>
        <v>8513.4</v>
      </c>
      <c r="O179" s="22">
        <f>N179*[1]TC!C$6</f>
        <v>170268</v>
      </c>
      <c r="P179" s="22">
        <v>10000</v>
      </c>
      <c r="Q179" s="24" t="s">
        <v>371</v>
      </c>
      <c r="R179" s="69">
        <f t="shared" si="5"/>
        <v>32026.6</v>
      </c>
      <c r="S179" s="70">
        <f>R179*[1]TC!C$6</f>
        <v>640532</v>
      </c>
      <c r="T179" s="70">
        <v>1200</v>
      </c>
      <c r="U179" s="70">
        <f>T179*[1]TC!$C$6</f>
        <v>24000</v>
      </c>
      <c r="V179" s="71" t="s">
        <v>435</v>
      </c>
      <c r="W179" s="72" t="s">
        <v>458</v>
      </c>
      <c r="X179" s="29"/>
    </row>
    <row r="180" spans="1:24" ht="15.75" customHeight="1">
      <c r="A180" s="65" t="s">
        <v>367</v>
      </c>
      <c r="B180" s="40" t="s">
        <v>368</v>
      </c>
      <c r="C180" s="40" t="s">
        <v>459</v>
      </c>
      <c r="D180" s="15" t="s">
        <v>26</v>
      </c>
      <c r="E180" s="41" t="s">
        <v>27</v>
      </c>
      <c r="F180" s="14" t="s">
        <v>120</v>
      </c>
      <c r="G180" s="14" t="s">
        <v>120</v>
      </c>
      <c r="H180" s="66" t="s">
        <v>113</v>
      </c>
      <c r="I180" s="41" t="s">
        <v>377</v>
      </c>
      <c r="J180" s="41"/>
      <c r="K180" s="67">
        <v>40540</v>
      </c>
      <c r="L180" s="68" t="s">
        <v>370</v>
      </c>
      <c r="M180" s="53">
        <v>0.21</v>
      </c>
      <c r="N180" s="67">
        <f t="shared" si="4"/>
        <v>8513.4</v>
      </c>
      <c r="O180" s="22">
        <f>N180*[1]TC!C$6</f>
        <v>170268</v>
      </c>
      <c r="P180" s="22">
        <v>10000</v>
      </c>
      <c r="Q180" s="24" t="s">
        <v>371</v>
      </c>
      <c r="R180" s="69">
        <f t="shared" si="5"/>
        <v>32026.6</v>
      </c>
      <c r="S180" s="70">
        <f>R180*[1]TC!C$6</f>
        <v>640532</v>
      </c>
      <c r="T180" s="70">
        <v>1200</v>
      </c>
      <c r="U180" s="70">
        <f>T180*[1]TC!$C$6</f>
        <v>24000</v>
      </c>
      <c r="V180" s="71" t="s">
        <v>435</v>
      </c>
      <c r="W180" s="72" t="s">
        <v>460</v>
      </c>
      <c r="X180" s="29"/>
    </row>
    <row r="181" spans="1:24" ht="15.75" customHeight="1">
      <c r="A181" s="65" t="s">
        <v>367</v>
      </c>
      <c r="B181" s="40" t="s">
        <v>368</v>
      </c>
      <c r="C181" s="40" t="s">
        <v>461</v>
      </c>
      <c r="D181" s="15" t="s">
        <v>26</v>
      </c>
      <c r="E181" s="41" t="s">
        <v>27</v>
      </c>
      <c r="F181" s="14" t="s">
        <v>295</v>
      </c>
      <c r="G181" s="14" t="s">
        <v>295</v>
      </c>
      <c r="H181" s="66" t="s">
        <v>113</v>
      </c>
      <c r="I181" s="41" t="s">
        <v>377</v>
      </c>
      <c r="J181" s="41"/>
      <c r="K181" s="67">
        <v>40540</v>
      </c>
      <c r="L181" s="68" t="s">
        <v>370</v>
      </c>
      <c r="M181" s="53">
        <v>0.21</v>
      </c>
      <c r="N181" s="67">
        <f t="shared" si="4"/>
        <v>8513.4</v>
      </c>
      <c r="O181" s="22">
        <f>N181*[1]TC!C$6</f>
        <v>170268</v>
      </c>
      <c r="P181" s="22">
        <v>10000</v>
      </c>
      <c r="Q181" s="24" t="s">
        <v>371</v>
      </c>
      <c r="R181" s="69">
        <f t="shared" si="5"/>
        <v>32026.6</v>
      </c>
      <c r="S181" s="70">
        <f>R181*[1]TC!C$6</f>
        <v>640532</v>
      </c>
      <c r="T181" s="70">
        <v>1200</v>
      </c>
      <c r="U181" s="70">
        <f>T181*[1]TC!$C$6</f>
        <v>24000</v>
      </c>
      <c r="V181" s="71" t="s">
        <v>435</v>
      </c>
      <c r="W181" s="72" t="s">
        <v>462</v>
      </c>
      <c r="X181" s="29"/>
    </row>
    <row r="182" spans="1:24" ht="15.75" customHeight="1">
      <c r="A182" s="65" t="s">
        <v>367</v>
      </c>
      <c r="B182" s="40" t="s">
        <v>368</v>
      </c>
      <c r="C182" s="40" t="s">
        <v>463</v>
      </c>
      <c r="D182" s="15" t="s">
        <v>26</v>
      </c>
      <c r="E182" s="41" t="s">
        <v>27</v>
      </c>
      <c r="F182" s="14" t="s">
        <v>28</v>
      </c>
      <c r="G182" s="14" t="s">
        <v>28</v>
      </c>
      <c r="H182" s="66" t="s">
        <v>113</v>
      </c>
      <c r="I182" s="41" t="s">
        <v>377</v>
      </c>
      <c r="J182" s="41"/>
      <c r="K182" s="67">
        <v>40540</v>
      </c>
      <c r="L182" s="68" t="s">
        <v>370</v>
      </c>
      <c r="M182" s="53">
        <v>0.21</v>
      </c>
      <c r="N182" s="67">
        <f t="shared" si="4"/>
        <v>8513.4</v>
      </c>
      <c r="O182" s="22">
        <f>N182*[1]TC!C$6</f>
        <v>170268</v>
      </c>
      <c r="P182" s="22">
        <v>10000</v>
      </c>
      <c r="Q182" s="24" t="s">
        <v>371</v>
      </c>
      <c r="R182" s="69">
        <f t="shared" si="5"/>
        <v>32026.6</v>
      </c>
      <c r="S182" s="70">
        <f>R182*[1]TC!C$6</f>
        <v>640532</v>
      </c>
      <c r="T182" s="70">
        <v>1200</v>
      </c>
      <c r="U182" s="70">
        <f>T182*[1]TC!$C$6</f>
        <v>24000</v>
      </c>
      <c r="V182" s="71" t="s">
        <v>435</v>
      </c>
      <c r="W182" s="72" t="s">
        <v>464</v>
      </c>
      <c r="X182" s="29"/>
    </row>
    <row r="183" spans="1:24" ht="15.75" customHeight="1">
      <c r="A183" s="65" t="s">
        <v>367</v>
      </c>
      <c r="B183" s="40" t="s">
        <v>368</v>
      </c>
      <c r="C183" s="40" t="s">
        <v>465</v>
      </c>
      <c r="D183" s="15" t="s">
        <v>26</v>
      </c>
      <c r="E183" s="41" t="s">
        <v>27</v>
      </c>
      <c r="F183" s="14" t="s">
        <v>170</v>
      </c>
      <c r="G183" s="14" t="s">
        <v>108</v>
      </c>
      <c r="H183" s="66" t="s">
        <v>113</v>
      </c>
      <c r="I183" s="41" t="s">
        <v>377</v>
      </c>
      <c r="J183" s="41"/>
      <c r="K183" s="67">
        <v>40540</v>
      </c>
      <c r="L183" s="68" t="s">
        <v>370</v>
      </c>
      <c r="M183" s="53">
        <v>0.21</v>
      </c>
      <c r="N183" s="67">
        <f t="shared" si="4"/>
        <v>8513.4</v>
      </c>
      <c r="O183" s="22">
        <f>N183*[1]TC!C$6</f>
        <v>170268</v>
      </c>
      <c r="P183" s="22">
        <v>10000</v>
      </c>
      <c r="Q183" s="24" t="s">
        <v>371</v>
      </c>
      <c r="R183" s="69">
        <f t="shared" si="5"/>
        <v>32026.6</v>
      </c>
      <c r="S183" s="70">
        <f>R183*[1]TC!C$6</f>
        <v>640532</v>
      </c>
      <c r="T183" s="70">
        <v>1200</v>
      </c>
      <c r="U183" s="70">
        <f>T183*[1]TC!$C$6</f>
        <v>24000</v>
      </c>
      <c r="V183" s="71" t="s">
        <v>435</v>
      </c>
      <c r="W183" s="72" t="s">
        <v>466</v>
      </c>
      <c r="X183" s="29"/>
    </row>
    <row r="184" spans="1:24" ht="15.75" customHeight="1">
      <c r="A184" s="65" t="s">
        <v>367</v>
      </c>
      <c r="B184" s="40" t="s">
        <v>368</v>
      </c>
      <c r="C184" s="40" t="s">
        <v>467</v>
      </c>
      <c r="D184" s="15" t="s">
        <v>26</v>
      </c>
      <c r="E184" s="41" t="s">
        <v>27</v>
      </c>
      <c r="F184" s="14" t="s">
        <v>29</v>
      </c>
      <c r="G184" s="14" t="s">
        <v>204</v>
      </c>
      <c r="H184" s="66" t="s">
        <v>113</v>
      </c>
      <c r="I184" s="41" t="s">
        <v>377</v>
      </c>
      <c r="J184" s="41"/>
      <c r="K184" s="67">
        <v>40540</v>
      </c>
      <c r="L184" s="68" t="s">
        <v>370</v>
      </c>
      <c r="M184" s="53">
        <v>0.21</v>
      </c>
      <c r="N184" s="67">
        <f t="shared" si="4"/>
        <v>8513.4</v>
      </c>
      <c r="O184" s="22">
        <f>N184*[1]TC!C$6</f>
        <v>170268</v>
      </c>
      <c r="P184" s="22">
        <v>10000</v>
      </c>
      <c r="Q184" s="24" t="s">
        <v>371</v>
      </c>
      <c r="R184" s="69">
        <f t="shared" si="5"/>
        <v>32026.6</v>
      </c>
      <c r="S184" s="70">
        <f>R184*[1]TC!C$6</f>
        <v>640532</v>
      </c>
      <c r="T184" s="70">
        <v>1200</v>
      </c>
      <c r="U184" s="70">
        <f>T184*[1]TC!$C$6</f>
        <v>24000</v>
      </c>
      <c r="V184" s="71" t="s">
        <v>435</v>
      </c>
      <c r="W184" s="72" t="s">
        <v>468</v>
      </c>
      <c r="X184" s="29"/>
    </row>
    <row r="185" spans="1:24" ht="15.75" customHeight="1">
      <c r="A185" s="65" t="s">
        <v>367</v>
      </c>
      <c r="B185" s="40" t="s">
        <v>368</v>
      </c>
      <c r="C185" s="40" t="s">
        <v>469</v>
      </c>
      <c r="D185" s="15" t="s">
        <v>26</v>
      </c>
      <c r="E185" s="41" t="s">
        <v>27</v>
      </c>
      <c r="F185" s="14" t="s">
        <v>29</v>
      </c>
      <c r="G185" s="14" t="s">
        <v>56</v>
      </c>
      <c r="H185" s="66" t="s">
        <v>113</v>
      </c>
      <c r="I185" s="41" t="s">
        <v>377</v>
      </c>
      <c r="J185" s="41"/>
      <c r="K185" s="67">
        <v>40540</v>
      </c>
      <c r="L185" s="68" t="s">
        <v>370</v>
      </c>
      <c r="M185" s="53">
        <v>0.25</v>
      </c>
      <c r="N185" s="67">
        <f t="shared" si="4"/>
        <v>10135</v>
      </c>
      <c r="O185" s="22">
        <f>N185*[1]TC!C$6</f>
        <v>202700</v>
      </c>
      <c r="P185" s="22">
        <v>10000</v>
      </c>
      <c r="Q185" s="24" t="s">
        <v>371</v>
      </c>
      <c r="R185" s="69">
        <f t="shared" si="5"/>
        <v>30405</v>
      </c>
      <c r="S185" s="70">
        <f>R185*[1]TC!C$6</f>
        <v>608100</v>
      </c>
      <c r="T185" s="70">
        <v>1200</v>
      </c>
      <c r="U185" s="70">
        <f>T185*[1]TC!$C$6</f>
        <v>24000</v>
      </c>
      <c r="V185" s="71" t="s">
        <v>435</v>
      </c>
      <c r="W185" s="72" t="s">
        <v>470</v>
      </c>
      <c r="X185" s="29"/>
    </row>
    <row r="186" spans="1:24" ht="15.75" customHeight="1">
      <c r="A186" s="65" t="s">
        <v>367</v>
      </c>
      <c r="B186" s="40" t="s">
        <v>368</v>
      </c>
      <c r="C186" s="40" t="s">
        <v>471</v>
      </c>
      <c r="D186" s="15" t="s">
        <v>26</v>
      </c>
      <c r="E186" s="41" t="s">
        <v>27</v>
      </c>
      <c r="F186" s="14" t="s">
        <v>76</v>
      </c>
      <c r="G186" s="14" t="s">
        <v>76</v>
      </c>
      <c r="H186" s="66" t="s">
        <v>113</v>
      </c>
      <c r="I186" s="41" t="s">
        <v>377</v>
      </c>
      <c r="J186" s="41"/>
      <c r="K186" s="67">
        <v>40540</v>
      </c>
      <c r="L186" s="68" t="s">
        <v>370</v>
      </c>
      <c r="M186" s="53">
        <v>0.25</v>
      </c>
      <c r="N186" s="67">
        <f t="shared" si="4"/>
        <v>10135</v>
      </c>
      <c r="O186" s="22">
        <f>N186*[1]TC!C$6</f>
        <v>202700</v>
      </c>
      <c r="P186" s="22">
        <v>10000</v>
      </c>
      <c r="Q186" s="24" t="s">
        <v>371</v>
      </c>
      <c r="R186" s="69">
        <f t="shared" si="5"/>
        <v>30405</v>
      </c>
      <c r="S186" s="70">
        <f>R186*[1]TC!C$6</f>
        <v>608100</v>
      </c>
      <c r="T186" s="70">
        <v>1200</v>
      </c>
      <c r="U186" s="70">
        <f>T186*[1]TC!$C$6</f>
        <v>24000</v>
      </c>
      <c r="V186" s="71" t="s">
        <v>435</v>
      </c>
      <c r="W186" s="72" t="s">
        <v>472</v>
      </c>
      <c r="X186" s="29"/>
    </row>
    <row r="187" spans="1:24" ht="15.75" customHeight="1">
      <c r="A187" s="65" t="s">
        <v>367</v>
      </c>
      <c r="B187" s="40" t="s">
        <v>368</v>
      </c>
      <c r="C187" s="40" t="s">
        <v>473</v>
      </c>
      <c r="D187" s="15" t="s">
        <v>26</v>
      </c>
      <c r="E187" s="41" t="s">
        <v>27</v>
      </c>
      <c r="F187" s="14" t="s">
        <v>28</v>
      </c>
      <c r="G187" s="14" t="s">
        <v>28</v>
      </c>
      <c r="H187" s="66" t="s">
        <v>113</v>
      </c>
      <c r="I187" s="41" t="s">
        <v>377</v>
      </c>
      <c r="J187" s="41"/>
      <c r="K187" s="67">
        <v>40540</v>
      </c>
      <c r="L187" s="68" t="s">
        <v>370</v>
      </c>
      <c r="M187" s="53">
        <v>0.25</v>
      </c>
      <c r="N187" s="67">
        <f t="shared" si="4"/>
        <v>10135</v>
      </c>
      <c r="O187" s="22">
        <f>N187*[1]TC!C$6</f>
        <v>202700</v>
      </c>
      <c r="P187" s="22">
        <v>10000</v>
      </c>
      <c r="Q187" s="24" t="s">
        <v>371</v>
      </c>
      <c r="R187" s="69">
        <f t="shared" si="5"/>
        <v>30405</v>
      </c>
      <c r="S187" s="70">
        <f>R187*[1]TC!C$6</f>
        <v>608100</v>
      </c>
      <c r="T187" s="70">
        <v>1200</v>
      </c>
      <c r="U187" s="70">
        <f>T187*[1]TC!$C$6</f>
        <v>24000</v>
      </c>
      <c r="V187" s="71" t="s">
        <v>435</v>
      </c>
      <c r="W187" s="72" t="s">
        <v>474</v>
      </c>
      <c r="X187" s="29"/>
    </row>
    <row r="188" spans="1:24" ht="15.75" customHeight="1">
      <c r="A188" s="65" t="s">
        <v>367</v>
      </c>
      <c r="B188" s="40" t="s">
        <v>368</v>
      </c>
      <c r="C188" s="40" t="s">
        <v>475</v>
      </c>
      <c r="D188" s="15" t="s">
        <v>26</v>
      </c>
      <c r="E188" s="41" t="s">
        <v>27</v>
      </c>
      <c r="F188" s="14" t="s">
        <v>29</v>
      </c>
      <c r="G188" s="14" t="s">
        <v>28</v>
      </c>
      <c r="H188" s="66" t="s">
        <v>113</v>
      </c>
      <c r="I188" s="41" t="s">
        <v>377</v>
      </c>
      <c r="J188" s="41"/>
      <c r="K188" s="67">
        <v>40540</v>
      </c>
      <c r="L188" s="68" t="s">
        <v>370</v>
      </c>
      <c r="M188" s="53">
        <v>0.25</v>
      </c>
      <c r="N188" s="67">
        <f t="shared" si="4"/>
        <v>10135</v>
      </c>
      <c r="O188" s="22">
        <f>N188*[1]TC!C$6</f>
        <v>202700</v>
      </c>
      <c r="P188" s="22">
        <v>10000</v>
      </c>
      <c r="Q188" s="24" t="s">
        <v>371</v>
      </c>
      <c r="R188" s="69">
        <f t="shared" si="5"/>
        <v>30405</v>
      </c>
      <c r="S188" s="70">
        <f>R188*[1]TC!C$6</f>
        <v>608100</v>
      </c>
      <c r="T188" s="70">
        <v>1200</v>
      </c>
      <c r="U188" s="70">
        <f>T188*[1]TC!$C$6</f>
        <v>24000</v>
      </c>
      <c r="V188" s="71" t="s">
        <v>435</v>
      </c>
      <c r="W188" s="72" t="s">
        <v>474</v>
      </c>
      <c r="X188" s="29"/>
    </row>
    <row r="189" spans="1:24" ht="15.75" customHeight="1">
      <c r="A189" s="65" t="s">
        <v>367</v>
      </c>
      <c r="B189" s="40" t="s">
        <v>368</v>
      </c>
      <c r="C189" s="40" t="s">
        <v>476</v>
      </c>
      <c r="D189" s="15" t="s">
        <v>26</v>
      </c>
      <c r="E189" s="41" t="s">
        <v>27</v>
      </c>
      <c r="F189" s="14" t="s">
        <v>29</v>
      </c>
      <c r="G189" s="14" t="s">
        <v>29</v>
      </c>
      <c r="H189" s="66" t="s">
        <v>113</v>
      </c>
      <c r="I189" s="41" t="s">
        <v>377</v>
      </c>
      <c r="J189" s="41"/>
      <c r="K189" s="67">
        <v>40540</v>
      </c>
      <c r="L189" s="68" t="s">
        <v>370</v>
      </c>
      <c r="M189" s="53">
        <v>0.25</v>
      </c>
      <c r="N189" s="67">
        <f t="shared" si="4"/>
        <v>10135</v>
      </c>
      <c r="O189" s="22">
        <f>N189*[1]TC!C$6</f>
        <v>202700</v>
      </c>
      <c r="P189" s="22">
        <v>10000</v>
      </c>
      <c r="Q189" s="24" t="s">
        <v>371</v>
      </c>
      <c r="R189" s="69">
        <f t="shared" si="5"/>
        <v>30405</v>
      </c>
      <c r="S189" s="70">
        <f>R189*[1]TC!C$6</f>
        <v>608100</v>
      </c>
      <c r="T189" s="70">
        <v>1200</v>
      </c>
      <c r="U189" s="70">
        <f>T189*[1]TC!$C$6</f>
        <v>24000</v>
      </c>
      <c r="V189" s="71" t="s">
        <v>435</v>
      </c>
      <c r="W189" s="72" t="s">
        <v>477</v>
      </c>
      <c r="X189" s="29"/>
    </row>
    <row r="190" spans="1:24" ht="15.75" customHeight="1">
      <c r="A190" s="65" t="s">
        <v>367</v>
      </c>
      <c r="B190" s="40" t="s">
        <v>368</v>
      </c>
      <c r="C190" s="40" t="s">
        <v>478</v>
      </c>
      <c r="D190" s="15" t="s">
        <v>26</v>
      </c>
      <c r="E190" s="41" t="s">
        <v>27</v>
      </c>
      <c r="F190" s="14" t="s">
        <v>28</v>
      </c>
      <c r="G190" s="14" t="s">
        <v>28</v>
      </c>
      <c r="H190" s="66" t="s">
        <v>113</v>
      </c>
      <c r="I190" s="41" t="s">
        <v>377</v>
      </c>
      <c r="J190" s="41"/>
      <c r="K190" s="67">
        <v>40540</v>
      </c>
      <c r="L190" s="68" t="s">
        <v>370</v>
      </c>
      <c r="M190" s="53">
        <v>0.25</v>
      </c>
      <c r="N190" s="67">
        <f t="shared" si="4"/>
        <v>10135</v>
      </c>
      <c r="O190" s="22">
        <f>N190*[1]TC!C$6</f>
        <v>202700</v>
      </c>
      <c r="P190" s="22">
        <v>10000</v>
      </c>
      <c r="Q190" s="24" t="s">
        <v>371</v>
      </c>
      <c r="R190" s="69">
        <f t="shared" si="5"/>
        <v>30405</v>
      </c>
      <c r="S190" s="70">
        <f>R190*[1]TC!C$6</f>
        <v>608100</v>
      </c>
      <c r="T190" s="70">
        <v>1200</v>
      </c>
      <c r="U190" s="70">
        <f>T190*[1]TC!$C$6</f>
        <v>24000</v>
      </c>
      <c r="V190" s="71" t="s">
        <v>435</v>
      </c>
      <c r="W190" s="74"/>
      <c r="X190" s="29"/>
    </row>
    <row r="191" spans="1:24" ht="15.75" customHeight="1">
      <c r="A191" s="65" t="s">
        <v>367</v>
      </c>
      <c r="B191" s="40" t="s">
        <v>368</v>
      </c>
      <c r="C191" s="40" t="s">
        <v>479</v>
      </c>
      <c r="D191" s="15" t="s">
        <v>26</v>
      </c>
      <c r="E191" s="41" t="s">
        <v>27</v>
      </c>
      <c r="F191" s="14" t="s">
        <v>96</v>
      </c>
      <c r="G191" s="14" t="s">
        <v>96</v>
      </c>
      <c r="H191" s="66" t="s">
        <v>113</v>
      </c>
      <c r="I191" s="41" t="s">
        <v>377</v>
      </c>
      <c r="J191" s="41"/>
      <c r="K191" s="67">
        <v>40540</v>
      </c>
      <c r="L191" s="68" t="s">
        <v>370</v>
      </c>
      <c r="M191" s="53">
        <v>0.25</v>
      </c>
      <c r="N191" s="67">
        <f t="shared" si="4"/>
        <v>10135</v>
      </c>
      <c r="O191" s="22">
        <f>N191*[1]TC!C$6</f>
        <v>202700</v>
      </c>
      <c r="P191" s="22">
        <v>10000</v>
      </c>
      <c r="Q191" s="24" t="s">
        <v>371</v>
      </c>
      <c r="R191" s="69">
        <f t="shared" si="5"/>
        <v>30405</v>
      </c>
      <c r="S191" s="70">
        <f>R191*[1]TC!C$6</f>
        <v>608100</v>
      </c>
      <c r="T191" s="70">
        <v>1200</v>
      </c>
      <c r="U191" s="70">
        <f>T191*[1]TC!$C$6</f>
        <v>24000</v>
      </c>
      <c r="V191" s="71" t="s">
        <v>435</v>
      </c>
      <c r="W191" s="72" t="s">
        <v>480</v>
      </c>
      <c r="X191" s="29"/>
    </row>
    <row r="192" spans="1:24" ht="15.75" customHeight="1">
      <c r="A192" s="75" t="s">
        <v>481</v>
      </c>
      <c r="B192" s="76" t="s">
        <v>482</v>
      </c>
      <c r="C192" s="76" t="s">
        <v>483</v>
      </c>
      <c r="D192" s="77" t="s">
        <v>26</v>
      </c>
      <c r="E192" s="77" t="s">
        <v>27</v>
      </c>
      <c r="F192" s="14" t="s">
        <v>29</v>
      </c>
      <c r="G192" s="14" t="s">
        <v>29</v>
      </c>
      <c r="H192" s="15" t="s">
        <v>97</v>
      </c>
      <c r="I192" s="15" t="s">
        <v>484</v>
      </c>
      <c r="J192" s="15"/>
      <c r="K192" s="31">
        <f>14150+300</f>
        <v>14450</v>
      </c>
      <c r="L192" s="19" t="s">
        <v>189</v>
      </c>
      <c r="M192" s="20">
        <v>0.4</v>
      </c>
      <c r="N192" s="78">
        <f t="shared" si="4"/>
        <v>5780</v>
      </c>
      <c r="O192" s="22">
        <f>N192*[1]TC!C4</f>
        <v>115600</v>
      </c>
      <c r="P192" s="35">
        <v>10000</v>
      </c>
      <c r="Q192" s="24" t="s">
        <v>34</v>
      </c>
      <c r="R192" s="36">
        <f t="shared" si="5"/>
        <v>8670</v>
      </c>
      <c r="S192" s="26">
        <f>R192*[1]TC!C4</f>
        <v>173400</v>
      </c>
      <c r="T192" s="36">
        <f>[1]TC!F4</f>
        <v>1100</v>
      </c>
      <c r="U192" s="26">
        <f>T192*[1]TC!C4</f>
        <v>22000</v>
      </c>
      <c r="V192" s="15" t="s">
        <v>485</v>
      </c>
      <c r="W192" s="37" t="s">
        <v>486</v>
      </c>
      <c r="X192" s="29"/>
    </row>
    <row r="193" spans="1:24" ht="15.75" customHeight="1">
      <c r="A193" s="75" t="s">
        <v>481</v>
      </c>
      <c r="B193" s="76" t="s">
        <v>482</v>
      </c>
      <c r="C193" s="76" t="s">
        <v>487</v>
      </c>
      <c r="D193" s="77" t="s">
        <v>26</v>
      </c>
      <c r="E193" s="77" t="s">
        <v>27</v>
      </c>
      <c r="F193" s="14" t="s">
        <v>211</v>
      </c>
      <c r="G193" s="14" t="s">
        <v>29</v>
      </c>
      <c r="H193" s="15" t="s">
        <v>97</v>
      </c>
      <c r="I193" s="15" t="s">
        <v>484</v>
      </c>
      <c r="J193" s="15"/>
      <c r="K193" s="31">
        <f>12600+300</f>
        <v>12900</v>
      </c>
      <c r="L193" s="19" t="s">
        <v>189</v>
      </c>
      <c r="M193" s="20">
        <v>0.4</v>
      </c>
      <c r="N193" s="78">
        <f t="shared" si="4"/>
        <v>5160</v>
      </c>
      <c r="O193" s="22">
        <f>N193*[1]TC!C4</f>
        <v>103200</v>
      </c>
      <c r="P193" s="35">
        <v>10000</v>
      </c>
      <c r="Q193" s="24" t="s">
        <v>34</v>
      </c>
      <c r="R193" s="36">
        <f t="shared" si="5"/>
        <v>7740</v>
      </c>
      <c r="S193" s="26">
        <f>R193*[1]TC!C4</f>
        <v>154800</v>
      </c>
      <c r="T193" s="36">
        <f>[1]TC!F4</f>
        <v>1100</v>
      </c>
      <c r="U193" s="26">
        <f>T193*[1]TC!C4</f>
        <v>22000</v>
      </c>
      <c r="V193" s="15" t="s">
        <v>485</v>
      </c>
      <c r="W193" s="37" t="s">
        <v>486</v>
      </c>
      <c r="X193" s="29"/>
    </row>
    <row r="194" spans="1:24" ht="15.75" customHeight="1">
      <c r="A194" s="75" t="s">
        <v>481</v>
      </c>
      <c r="B194" s="76" t="s">
        <v>482</v>
      </c>
      <c r="C194" s="76" t="s">
        <v>488</v>
      </c>
      <c r="D194" s="77" t="s">
        <v>26</v>
      </c>
      <c r="E194" s="77" t="s">
        <v>27</v>
      </c>
      <c r="F194" s="14" t="s">
        <v>28</v>
      </c>
      <c r="G194" s="14" t="s">
        <v>29</v>
      </c>
      <c r="H194" s="15" t="s">
        <v>97</v>
      </c>
      <c r="I194" s="15" t="s">
        <v>484</v>
      </c>
      <c r="J194" s="15"/>
      <c r="K194" s="31">
        <f>12600+300</f>
        <v>12900</v>
      </c>
      <c r="L194" s="19" t="s">
        <v>189</v>
      </c>
      <c r="M194" s="20">
        <v>0.4</v>
      </c>
      <c r="N194" s="78">
        <f t="shared" ref="N194:N196" si="6">K194*M194</f>
        <v>5160</v>
      </c>
      <c r="O194" s="22">
        <f>N194*[1]TC!C4</f>
        <v>103200</v>
      </c>
      <c r="P194" s="35">
        <v>10000</v>
      </c>
      <c r="Q194" s="24" t="s">
        <v>34</v>
      </c>
      <c r="R194" s="79">
        <f t="shared" ref="R194:R229" si="7">K194-N194</f>
        <v>7740</v>
      </c>
      <c r="S194" s="26">
        <f>R194*[1]TC!C4</f>
        <v>154800</v>
      </c>
      <c r="T194" s="36">
        <f>[1]TC!F4</f>
        <v>1100</v>
      </c>
      <c r="U194" s="26">
        <f>T194*[1]TC!C4</f>
        <v>22000</v>
      </c>
      <c r="V194" s="15" t="s">
        <v>485</v>
      </c>
      <c r="W194" s="37" t="s">
        <v>486</v>
      </c>
      <c r="X194" s="29"/>
    </row>
    <row r="195" spans="1:24" ht="15.75" customHeight="1">
      <c r="A195" s="75" t="s">
        <v>481</v>
      </c>
      <c r="B195" s="76" t="s">
        <v>482</v>
      </c>
      <c r="C195" s="76" t="s">
        <v>489</v>
      </c>
      <c r="D195" s="77" t="s">
        <v>26</v>
      </c>
      <c r="E195" s="77" t="s">
        <v>27</v>
      </c>
      <c r="F195" s="14" t="s">
        <v>116</v>
      </c>
      <c r="G195" s="14" t="s">
        <v>319</v>
      </c>
      <c r="H195" s="15" t="s">
        <v>97</v>
      </c>
      <c r="I195" s="15" t="s">
        <v>484</v>
      </c>
      <c r="J195" s="15"/>
      <c r="K195" s="31">
        <f>12600+300</f>
        <v>12900</v>
      </c>
      <c r="L195" s="19" t="s">
        <v>189</v>
      </c>
      <c r="M195" s="20">
        <v>0.4</v>
      </c>
      <c r="N195" s="78">
        <f t="shared" si="6"/>
        <v>5160</v>
      </c>
      <c r="O195" s="22">
        <f>N195*[1]TC!C4</f>
        <v>103200</v>
      </c>
      <c r="P195" s="35">
        <v>10000</v>
      </c>
      <c r="Q195" s="24" t="s">
        <v>34</v>
      </c>
      <c r="R195" s="36">
        <f t="shared" si="7"/>
        <v>7740</v>
      </c>
      <c r="S195" s="26">
        <f>R195*[1]TC!C4</f>
        <v>154800</v>
      </c>
      <c r="T195" s="36">
        <f>[1]TC!F4</f>
        <v>1100</v>
      </c>
      <c r="U195" s="26">
        <f>T195*[1]TC!C4</f>
        <v>22000</v>
      </c>
      <c r="V195" s="15" t="s">
        <v>485</v>
      </c>
      <c r="W195" s="37" t="s">
        <v>486</v>
      </c>
      <c r="X195" s="29"/>
    </row>
    <row r="196" spans="1:24" ht="15.75" customHeight="1">
      <c r="A196" s="14" t="s">
        <v>481</v>
      </c>
      <c r="B196" s="40" t="s">
        <v>482</v>
      </c>
      <c r="C196" s="51" t="s">
        <v>490</v>
      </c>
      <c r="D196" s="41" t="s">
        <v>26</v>
      </c>
      <c r="E196" s="41" t="s">
        <v>27</v>
      </c>
      <c r="F196" s="14" t="s">
        <v>38</v>
      </c>
      <c r="G196" s="14" t="s">
        <v>42</v>
      </c>
      <c r="H196" s="41" t="s">
        <v>97</v>
      </c>
      <c r="I196" s="41" t="s">
        <v>491</v>
      </c>
      <c r="J196" s="41" t="s">
        <v>492</v>
      </c>
      <c r="K196" s="31">
        <v>13500</v>
      </c>
      <c r="L196" s="43" t="s">
        <v>189</v>
      </c>
      <c r="M196" s="53">
        <v>0.4</v>
      </c>
      <c r="N196" s="80">
        <f t="shared" si="6"/>
        <v>5400</v>
      </c>
      <c r="O196" s="22">
        <f>N196*[1]TC!C$4</f>
        <v>108000</v>
      </c>
      <c r="P196" s="35">
        <v>10000</v>
      </c>
      <c r="Q196" s="46" t="s">
        <v>34</v>
      </c>
      <c r="R196" s="36">
        <f t="shared" si="7"/>
        <v>8100</v>
      </c>
      <c r="S196" s="26">
        <f>R196*[1]TC!$C$4</f>
        <v>162000</v>
      </c>
      <c r="T196" s="36">
        <f>[1]TC!$F$4</f>
        <v>1100</v>
      </c>
      <c r="U196" s="26">
        <f>[1]TC!$G$4</f>
        <v>22000</v>
      </c>
      <c r="V196" s="33" t="s">
        <v>493</v>
      </c>
      <c r="W196" s="81" t="s">
        <v>494</v>
      </c>
      <c r="X196" s="29"/>
    </row>
    <row r="197" spans="1:24" ht="15.75" customHeight="1">
      <c r="A197" s="14" t="s">
        <v>481</v>
      </c>
      <c r="B197" s="40" t="s">
        <v>482</v>
      </c>
      <c r="C197" s="51" t="s">
        <v>495</v>
      </c>
      <c r="D197" s="41" t="s">
        <v>26</v>
      </c>
      <c r="E197" s="41" t="s">
        <v>27</v>
      </c>
      <c r="F197" s="14" t="s">
        <v>38</v>
      </c>
      <c r="G197" s="14" t="s">
        <v>42</v>
      </c>
      <c r="H197" s="41" t="s">
        <v>97</v>
      </c>
      <c r="I197" s="41" t="s">
        <v>491</v>
      </c>
      <c r="J197" s="41" t="s">
        <v>492</v>
      </c>
      <c r="K197" s="31">
        <v>13500</v>
      </c>
      <c r="L197" s="43" t="s">
        <v>189</v>
      </c>
      <c r="M197" s="53">
        <v>0.4</v>
      </c>
      <c r="N197" s="80">
        <f>M197*K197</f>
        <v>5400</v>
      </c>
      <c r="O197" s="22">
        <f>N197*[1]TC!C$4</f>
        <v>108000</v>
      </c>
      <c r="P197" s="35">
        <v>10000</v>
      </c>
      <c r="Q197" s="46" t="s">
        <v>34</v>
      </c>
      <c r="R197" s="36">
        <f t="shared" si="7"/>
        <v>8100</v>
      </c>
      <c r="S197" s="26">
        <f>R197*[1]TC!$C$4</f>
        <v>162000</v>
      </c>
      <c r="T197" s="36">
        <f>[1]TC!$F$4</f>
        <v>1100</v>
      </c>
      <c r="U197" s="26">
        <f>[1]TC!$G$4</f>
        <v>22000</v>
      </c>
      <c r="V197" s="33" t="s">
        <v>493</v>
      </c>
      <c r="W197" s="37" t="s">
        <v>494</v>
      </c>
      <c r="X197" s="29"/>
    </row>
    <row r="198" spans="1:24" ht="15.75" customHeight="1">
      <c r="A198" s="14" t="s">
        <v>185</v>
      </c>
      <c r="B198" s="40" t="s">
        <v>496</v>
      </c>
      <c r="C198" s="51" t="s">
        <v>497</v>
      </c>
      <c r="D198" s="15" t="s">
        <v>49</v>
      </c>
      <c r="E198" s="15" t="s">
        <v>27</v>
      </c>
      <c r="F198" s="14" t="s">
        <v>42</v>
      </c>
      <c r="G198" s="14" t="s">
        <v>29</v>
      </c>
      <c r="H198" s="15" t="s">
        <v>51</v>
      </c>
      <c r="I198" s="15" t="s">
        <v>498</v>
      </c>
      <c r="J198" s="15"/>
      <c r="K198" s="31">
        <f t="shared" ref="K198:K206" si="8">9925+300</f>
        <v>10225</v>
      </c>
      <c r="L198" s="19" t="s">
        <v>189</v>
      </c>
      <c r="M198" s="20">
        <v>0.4</v>
      </c>
      <c r="N198" s="34">
        <f t="shared" ref="N198:N207" si="9">(K198-300)*M198</f>
        <v>3970</v>
      </c>
      <c r="O198" s="22">
        <f>N198*[1]TC!C4</f>
        <v>79400</v>
      </c>
      <c r="P198" s="35">
        <v>10000</v>
      </c>
      <c r="Q198" s="24" t="s">
        <v>34</v>
      </c>
      <c r="R198" s="36">
        <f>(K198-N198)</f>
        <v>6255</v>
      </c>
      <c r="S198" s="26">
        <f>R198*[1]TC!C4</f>
        <v>125100</v>
      </c>
      <c r="T198" s="36">
        <f>[1]TC!F4</f>
        <v>1100</v>
      </c>
      <c r="U198" s="26">
        <f>T198*[1]TC!C4</f>
        <v>22000</v>
      </c>
      <c r="V198" s="15" t="s">
        <v>499</v>
      </c>
      <c r="W198" s="37" t="s">
        <v>486</v>
      </c>
      <c r="X198" s="29"/>
    </row>
    <row r="199" spans="1:24" ht="15.75" customHeight="1">
      <c r="A199" s="14" t="s">
        <v>185</v>
      </c>
      <c r="B199" s="40" t="s">
        <v>496</v>
      </c>
      <c r="C199" s="51" t="s">
        <v>500</v>
      </c>
      <c r="D199" s="15" t="s">
        <v>49</v>
      </c>
      <c r="E199" s="15" t="s">
        <v>27</v>
      </c>
      <c r="F199" s="14" t="s">
        <v>42</v>
      </c>
      <c r="G199" s="14" t="s">
        <v>29</v>
      </c>
      <c r="H199" s="15" t="s">
        <v>296</v>
      </c>
      <c r="I199" s="15" t="s">
        <v>498</v>
      </c>
      <c r="J199" s="15"/>
      <c r="K199" s="31">
        <f t="shared" si="8"/>
        <v>10225</v>
      </c>
      <c r="L199" s="19" t="s">
        <v>189</v>
      </c>
      <c r="M199" s="20">
        <v>0.4</v>
      </c>
      <c r="N199" s="34">
        <f t="shared" si="9"/>
        <v>3970</v>
      </c>
      <c r="O199" s="22">
        <f>N199*[1]TC!C4</f>
        <v>79400</v>
      </c>
      <c r="P199" s="35">
        <v>10000</v>
      </c>
      <c r="Q199" s="24" t="s">
        <v>34</v>
      </c>
      <c r="R199" s="36">
        <f t="shared" ref="R199:R262" si="10">K199-N199</f>
        <v>6255</v>
      </c>
      <c r="S199" s="26">
        <f>R199*[1]TC!C4</f>
        <v>125100</v>
      </c>
      <c r="T199" s="36">
        <f>[1]TC!F4</f>
        <v>1100</v>
      </c>
      <c r="U199" s="26">
        <f>T199*[1]TC!C4</f>
        <v>22000</v>
      </c>
      <c r="V199" s="15" t="s">
        <v>499</v>
      </c>
      <c r="W199" s="37" t="s">
        <v>486</v>
      </c>
      <c r="X199" s="29"/>
    </row>
    <row r="200" spans="1:24" ht="15.75" customHeight="1">
      <c r="A200" s="14" t="s">
        <v>185</v>
      </c>
      <c r="B200" s="40" t="s">
        <v>496</v>
      </c>
      <c r="C200" s="51" t="s">
        <v>501</v>
      </c>
      <c r="D200" s="15" t="s">
        <v>49</v>
      </c>
      <c r="E200" s="15" t="s">
        <v>27</v>
      </c>
      <c r="F200" s="14" t="s">
        <v>42</v>
      </c>
      <c r="G200" s="14" t="s">
        <v>29</v>
      </c>
      <c r="H200" s="15" t="s">
        <v>30</v>
      </c>
      <c r="I200" s="15" t="s">
        <v>498</v>
      </c>
      <c r="J200" s="15"/>
      <c r="K200" s="31">
        <f t="shared" si="8"/>
        <v>10225</v>
      </c>
      <c r="L200" s="19" t="s">
        <v>189</v>
      </c>
      <c r="M200" s="20">
        <v>0.4</v>
      </c>
      <c r="N200" s="34">
        <f t="shared" si="9"/>
        <v>3970</v>
      </c>
      <c r="O200" s="22">
        <f>N200*[1]TC!C4</f>
        <v>79400</v>
      </c>
      <c r="P200" s="35">
        <v>10000</v>
      </c>
      <c r="Q200" s="24" t="s">
        <v>34</v>
      </c>
      <c r="R200" s="36">
        <f t="shared" si="10"/>
        <v>6255</v>
      </c>
      <c r="S200" s="26">
        <f>R200*[1]TC!C4</f>
        <v>125100</v>
      </c>
      <c r="T200" s="36">
        <f>[1]TC!F4</f>
        <v>1100</v>
      </c>
      <c r="U200" s="26">
        <f>T200*[1]TC!C4</f>
        <v>22000</v>
      </c>
      <c r="V200" s="15" t="s">
        <v>499</v>
      </c>
      <c r="W200" s="37" t="s">
        <v>486</v>
      </c>
      <c r="X200" s="29"/>
    </row>
    <row r="201" spans="1:24" ht="15.75" customHeight="1">
      <c r="A201" s="14" t="s">
        <v>185</v>
      </c>
      <c r="B201" s="40" t="s">
        <v>496</v>
      </c>
      <c r="C201" s="51" t="s">
        <v>502</v>
      </c>
      <c r="D201" s="15" t="s">
        <v>49</v>
      </c>
      <c r="E201" s="15" t="s">
        <v>27</v>
      </c>
      <c r="F201" s="14" t="s">
        <v>195</v>
      </c>
      <c r="G201" s="14" t="s">
        <v>29</v>
      </c>
      <c r="H201" s="15" t="s">
        <v>51</v>
      </c>
      <c r="I201" s="15" t="s">
        <v>498</v>
      </c>
      <c r="J201" s="15"/>
      <c r="K201" s="31">
        <f t="shared" si="8"/>
        <v>10225</v>
      </c>
      <c r="L201" s="19" t="s">
        <v>189</v>
      </c>
      <c r="M201" s="20">
        <v>0.4</v>
      </c>
      <c r="N201" s="34">
        <f t="shared" si="9"/>
        <v>3970</v>
      </c>
      <c r="O201" s="22">
        <f>N201*[1]TC!C4</f>
        <v>79400</v>
      </c>
      <c r="P201" s="35">
        <v>10000</v>
      </c>
      <c r="Q201" s="24" t="s">
        <v>34</v>
      </c>
      <c r="R201" s="36">
        <f t="shared" si="10"/>
        <v>6255</v>
      </c>
      <c r="S201" s="26">
        <f>R201*[1]TC!C4</f>
        <v>125100</v>
      </c>
      <c r="T201" s="36">
        <f>[1]TC!F4</f>
        <v>1100</v>
      </c>
      <c r="U201" s="26">
        <f>T201*[1]TC!C4</f>
        <v>22000</v>
      </c>
      <c r="V201" s="15" t="s">
        <v>499</v>
      </c>
      <c r="W201" s="37" t="s">
        <v>486</v>
      </c>
      <c r="X201" s="29"/>
    </row>
    <row r="202" spans="1:24" ht="15.75" customHeight="1">
      <c r="A202" s="14" t="s">
        <v>185</v>
      </c>
      <c r="B202" s="40" t="s">
        <v>496</v>
      </c>
      <c r="C202" s="51" t="s">
        <v>503</v>
      </c>
      <c r="D202" s="14" t="s">
        <v>49</v>
      </c>
      <c r="E202" s="15" t="s">
        <v>27</v>
      </c>
      <c r="F202" s="14" t="s">
        <v>195</v>
      </c>
      <c r="G202" s="14" t="s">
        <v>29</v>
      </c>
      <c r="H202" s="15" t="s">
        <v>296</v>
      </c>
      <c r="I202" s="15" t="s">
        <v>498</v>
      </c>
      <c r="J202" s="15"/>
      <c r="K202" s="31">
        <f t="shared" si="8"/>
        <v>10225</v>
      </c>
      <c r="L202" s="19" t="s">
        <v>189</v>
      </c>
      <c r="M202" s="20">
        <v>0.4</v>
      </c>
      <c r="N202" s="34">
        <f t="shared" si="9"/>
        <v>3970</v>
      </c>
      <c r="O202" s="22">
        <f>N202*[1]TC!C4</f>
        <v>79400</v>
      </c>
      <c r="P202" s="35">
        <v>10000</v>
      </c>
      <c r="Q202" s="24" t="s">
        <v>34</v>
      </c>
      <c r="R202" s="36">
        <f t="shared" si="10"/>
        <v>6255</v>
      </c>
      <c r="S202" s="26">
        <f>R202*[1]TC!C4</f>
        <v>125100</v>
      </c>
      <c r="T202" s="36">
        <f>[1]TC!F4</f>
        <v>1100</v>
      </c>
      <c r="U202" s="26">
        <f>T202*[1]TC!C4</f>
        <v>22000</v>
      </c>
      <c r="V202" s="15" t="s">
        <v>499</v>
      </c>
      <c r="W202" s="37" t="s">
        <v>486</v>
      </c>
      <c r="X202" s="29"/>
    </row>
    <row r="203" spans="1:24" ht="15.75" customHeight="1">
      <c r="A203" s="14" t="s">
        <v>185</v>
      </c>
      <c r="B203" s="40" t="s">
        <v>496</v>
      </c>
      <c r="C203" s="51" t="s">
        <v>504</v>
      </c>
      <c r="D203" s="14" t="s">
        <v>49</v>
      </c>
      <c r="E203" s="15" t="s">
        <v>27</v>
      </c>
      <c r="F203" s="14" t="s">
        <v>195</v>
      </c>
      <c r="G203" s="14" t="s">
        <v>29</v>
      </c>
      <c r="H203" s="15" t="s">
        <v>30</v>
      </c>
      <c r="I203" s="15" t="s">
        <v>498</v>
      </c>
      <c r="J203" s="15"/>
      <c r="K203" s="31">
        <f t="shared" si="8"/>
        <v>10225</v>
      </c>
      <c r="L203" s="19" t="s">
        <v>189</v>
      </c>
      <c r="M203" s="20">
        <v>0.4</v>
      </c>
      <c r="N203" s="34">
        <f t="shared" si="9"/>
        <v>3970</v>
      </c>
      <c r="O203" s="22">
        <f>N203*[1]TC!C4</f>
        <v>79400</v>
      </c>
      <c r="P203" s="35">
        <v>10000</v>
      </c>
      <c r="Q203" s="24" t="s">
        <v>34</v>
      </c>
      <c r="R203" s="36">
        <f t="shared" si="10"/>
        <v>6255</v>
      </c>
      <c r="S203" s="26">
        <f>R203*[1]TC!C4</f>
        <v>125100</v>
      </c>
      <c r="T203" s="36">
        <f>[1]TC!F4</f>
        <v>1100</v>
      </c>
      <c r="U203" s="26">
        <f>T203*[1]TC!C4</f>
        <v>22000</v>
      </c>
      <c r="V203" s="15" t="s">
        <v>499</v>
      </c>
      <c r="W203" s="37" t="s">
        <v>486</v>
      </c>
      <c r="X203" s="29"/>
    </row>
    <row r="204" spans="1:24" ht="15.75" customHeight="1">
      <c r="A204" s="14" t="s">
        <v>185</v>
      </c>
      <c r="B204" s="40" t="s">
        <v>496</v>
      </c>
      <c r="C204" s="51" t="s">
        <v>505</v>
      </c>
      <c r="D204" s="14" t="s">
        <v>49</v>
      </c>
      <c r="E204" s="15" t="s">
        <v>27</v>
      </c>
      <c r="F204" s="14" t="s">
        <v>120</v>
      </c>
      <c r="G204" s="14" t="s">
        <v>506</v>
      </c>
      <c r="H204" s="15" t="s">
        <v>51</v>
      </c>
      <c r="I204" s="15" t="s">
        <v>498</v>
      </c>
      <c r="J204" s="15"/>
      <c r="K204" s="31">
        <f t="shared" si="8"/>
        <v>10225</v>
      </c>
      <c r="L204" s="19" t="s">
        <v>189</v>
      </c>
      <c r="M204" s="20">
        <v>0.4</v>
      </c>
      <c r="N204" s="34">
        <f t="shared" si="9"/>
        <v>3970</v>
      </c>
      <c r="O204" s="22">
        <f>N204*[1]TC!C4</f>
        <v>79400</v>
      </c>
      <c r="P204" s="35">
        <v>10000</v>
      </c>
      <c r="Q204" s="24" t="s">
        <v>34</v>
      </c>
      <c r="R204" s="36">
        <f t="shared" si="10"/>
        <v>6255</v>
      </c>
      <c r="S204" s="26">
        <f>R204*[1]TC!C4</f>
        <v>125100</v>
      </c>
      <c r="T204" s="36">
        <f>[1]TC!F4</f>
        <v>1100</v>
      </c>
      <c r="U204" s="26">
        <f>T204*[1]TC!C4</f>
        <v>22000</v>
      </c>
      <c r="V204" s="15" t="s">
        <v>499</v>
      </c>
      <c r="W204" s="37" t="s">
        <v>486</v>
      </c>
      <c r="X204" s="29"/>
    </row>
    <row r="205" spans="1:24" ht="15.75" customHeight="1">
      <c r="A205" s="14" t="s">
        <v>185</v>
      </c>
      <c r="B205" s="40" t="s">
        <v>496</v>
      </c>
      <c r="C205" s="51" t="s">
        <v>507</v>
      </c>
      <c r="D205" s="14" t="s">
        <v>49</v>
      </c>
      <c r="E205" s="15" t="s">
        <v>27</v>
      </c>
      <c r="F205" s="14" t="s">
        <v>120</v>
      </c>
      <c r="G205" s="14" t="s">
        <v>506</v>
      </c>
      <c r="H205" s="15" t="s">
        <v>296</v>
      </c>
      <c r="I205" s="15" t="s">
        <v>498</v>
      </c>
      <c r="J205" s="15"/>
      <c r="K205" s="31">
        <f t="shared" si="8"/>
        <v>10225</v>
      </c>
      <c r="L205" s="19" t="s">
        <v>189</v>
      </c>
      <c r="M205" s="20">
        <v>0.4</v>
      </c>
      <c r="N205" s="34">
        <f t="shared" si="9"/>
        <v>3970</v>
      </c>
      <c r="O205" s="22">
        <f>N205*[1]TC!C4</f>
        <v>79400</v>
      </c>
      <c r="P205" s="35">
        <v>10000</v>
      </c>
      <c r="Q205" s="24" t="s">
        <v>34</v>
      </c>
      <c r="R205" s="36">
        <f t="shared" si="10"/>
        <v>6255</v>
      </c>
      <c r="S205" s="26">
        <f>R205*[1]TC!C4</f>
        <v>125100</v>
      </c>
      <c r="T205" s="36">
        <f>[1]TC!F4</f>
        <v>1100</v>
      </c>
      <c r="U205" s="26">
        <f>T205*[1]TC!C4</f>
        <v>22000</v>
      </c>
      <c r="V205" s="15" t="s">
        <v>499</v>
      </c>
      <c r="W205" s="37" t="s">
        <v>486</v>
      </c>
      <c r="X205" s="29"/>
    </row>
    <row r="206" spans="1:24" ht="15.75" customHeight="1">
      <c r="A206" s="14" t="s">
        <v>185</v>
      </c>
      <c r="B206" s="40" t="s">
        <v>496</v>
      </c>
      <c r="C206" s="51" t="s">
        <v>508</v>
      </c>
      <c r="D206" s="14" t="s">
        <v>49</v>
      </c>
      <c r="E206" s="15" t="s">
        <v>27</v>
      </c>
      <c r="F206" s="14" t="s">
        <v>120</v>
      </c>
      <c r="G206" s="14" t="s">
        <v>506</v>
      </c>
      <c r="H206" s="15" t="s">
        <v>30</v>
      </c>
      <c r="I206" s="15" t="s">
        <v>498</v>
      </c>
      <c r="J206" s="15"/>
      <c r="K206" s="31">
        <f t="shared" si="8"/>
        <v>10225</v>
      </c>
      <c r="L206" s="19" t="s">
        <v>189</v>
      </c>
      <c r="M206" s="20">
        <v>0.4</v>
      </c>
      <c r="N206" s="34">
        <f t="shared" si="9"/>
        <v>3970</v>
      </c>
      <c r="O206" s="22">
        <f>N206*[1]TC!C4</f>
        <v>79400</v>
      </c>
      <c r="P206" s="35">
        <v>10000</v>
      </c>
      <c r="Q206" s="24" t="s">
        <v>34</v>
      </c>
      <c r="R206" s="36">
        <f t="shared" si="10"/>
        <v>6255</v>
      </c>
      <c r="S206" s="26">
        <f>R206*[1]TC!C4</f>
        <v>125100</v>
      </c>
      <c r="T206" s="36">
        <f>[1]TC!F4</f>
        <v>1100</v>
      </c>
      <c r="U206" s="26">
        <f>T206*[1]TC!C4</f>
        <v>22000</v>
      </c>
      <c r="V206" s="15" t="s">
        <v>499</v>
      </c>
      <c r="W206" s="37" t="s">
        <v>486</v>
      </c>
      <c r="X206" s="29"/>
    </row>
    <row r="207" spans="1:24" ht="15.75" customHeight="1">
      <c r="A207" s="14" t="s">
        <v>185</v>
      </c>
      <c r="B207" s="40" t="s">
        <v>496</v>
      </c>
      <c r="C207" s="51" t="s">
        <v>509</v>
      </c>
      <c r="D207" s="14" t="s">
        <v>49</v>
      </c>
      <c r="E207" s="15" t="s">
        <v>27</v>
      </c>
      <c r="F207" s="14" t="s">
        <v>147</v>
      </c>
      <c r="G207" s="14" t="s">
        <v>147</v>
      </c>
      <c r="H207" s="15" t="s">
        <v>51</v>
      </c>
      <c r="I207" s="15" t="s">
        <v>498</v>
      </c>
      <c r="J207" s="15"/>
      <c r="K207" s="31">
        <f>9450+300</f>
        <v>9750</v>
      </c>
      <c r="L207" s="19" t="s">
        <v>189</v>
      </c>
      <c r="M207" s="20">
        <v>0.3</v>
      </c>
      <c r="N207" s="34">
        <f t="shared" si="9"/>
        <v>2835</v>
      </c>
      <c r="O207" s="22">
        <f>N207*[1]TC!C4</f>
        <v>56700</v>
      </c>
      <c r="P207" s="35">
        <v>10000</v>
      </c>
      <c r="Q207" s="24" t="s">
        <v>34</v>
      </c>
      <c r="R207" s="36">
        <f t="shared" si="10"/>
        <v>6915</v>
      </c>
      <c r="S207" s="26">
        <f>R207*[1]TC!C4</f>
        <v>138300</v>
      </c>
      <c r="T207" s="36">
        <f>[1]TC!F4</f>
        <v>1100</v>
      </c>
      <c r="U207" s="26">
        <f>T207*[1]TC!C4</f>
        <v>22000</v>
      </c>
      <c r="V207" s="15" t="s">
        <v>499</v>
      </c>
      <c r="W207" s="37" t="s">
        <v>486</v>
      </c>
      <c r="X207" s="29"/>
    </row>
    <row r="208" spans="1:24" ht="15.75" customHeight="1">
      <c r="A208" s="17" t="s">
        <v>185</v>
      </c>
      <c r="B208" s="82" t="s">
        <v>496</v>
      </c>
      <c r="C208" s="83" t="s">
        <v>483</v>
      </c>
      <c r="D208" s="84" t="s">
        <v>26</v>
      </c>
      <c r="E208" s="84" t="s">
        <v>27</v>
      </c>
      <c r="F208" s="17" t="s">
        <v>38</v>
      </c>
      <c r="G208" s="17" t="s">
        <v>29</v>
      </c>
      <c r="H208" s="84" t="s">
        <v>97</v>
      </c>
      <c r="I208" s="84" t="s">
        <v>498</v>
      </c>
      <c r="J208" s="84" t="s">
        <v>498</v>
      </c>
      <c r="K208" s="85">
        <f>14850+300</f>
        <v>15150</v>
      </c>
      <c r="L208" s="86" t="s">
        <v>189</v>
      </c>
      <c r="M208" s="87">
        <v>0.4</v>
      </c>
      <c r="N208" s="88">
        <f t="shared" ref="N208:N223" si="11">K208*M208</f>
        <v>6060</v>
      </c>
      <c r="O208" s="89">
        <f>N208*[1]TC!$C$4</f>
        <v>121200</v>
      </c>
      <c r="P208" s="90">
        <v>10000</v>
      </c>
      <c r="Q208" s="91" t="s">
        <v>34</v>
      </c>
      <c r="R208" s="92">
        <f t="shared" si="10"/>
        <v>9090</v>
      </c>
      <c r="S208" s="93">
        <f>R208*[1]TC!$C$4</f>
        <v>181800</v>
      </c>
      <c r="T208" s="92">
        <f>[1]TC!$F$4</f>
        <v>1100</v>
      </c>
      <c r="U208" s="93">
        <f>T208*[1]TC!$C$4</f>
        <v>22000</v>
      </c>
      <c r="V208" s="84" t="s">
        <v>510</v>
      </c>
      <c r="W208" s="37" t="s">
        <v>486</v>
      </c>
      <c r="X208" s="29"/>
    </row>
    <row r="209" spans="1:24" ht="15.75" customHeight="1">
      <c r="A209" s="17" t="s">
        <v>185</v>
      </c>
      <c r="B209" s="82" t="s">
        <v>496</v>
      </c>
      <c r="C209" s="83" t="s">
        <v>511</v>
      </c>
      <c r="D209" s="84" t="s">
        <v>26</v>
      </c>
      <c r="E209" s="84" t="s">
        <v>27</v>
      </c>
      <c r="F209" s="17" t="s">
        <v>28</v>
      </c>
      <c r="G209" s="17" t="s">
        <v>506</v>
      </c>
      <c r="H209" s="84" t="s">
        <v>97</v>
      </c>
      <c r="I209" s="84" t="s">
        <v>498</v>
      </c>
      <c r="J209" s="84" t="s">
        <v>498</v>
      </c>
      <c r="K209" s="85">
        <f>13250+300</f>
        <v>13550</v>
      </c>
      <c r="L209" s="86" t="s">
        <v>189</v>
      </c>
      <c r="M209" s="87">
        <v>0.4</v>
      </c>
      <c r="N209" s="88">
        <f t="shared" si="11"/>
        <v>5420</v>
      </c>
      <c r="O209" s="89">
        <f>N209*[1]TC!$C$4</f>
        <v>108400</v>
      </c>
      <c r="P209" s="90">
        <v>10000</v>
      </c>
      <c r="Q209" s="91" t="s">
        <v>34</v>
      </c>
      <c r="R209" s="92">
        <f t="shared" si="10"/>
        <v>8130</v>
      </c>
      <c r="S209" s="93">
        <f>R209*[1]TC!$C$4</f>
        <v>162600</v>
      </c>
      <c r="T209" s="92">
        <f>[1]TC!$F$4</f>
        <v>1100</v>
      </c>
      <c r="U209" s="93">
        <f>T209*[1]TC!$C$4</f>
        <v>22000</v>
      </c>
      <c r="V209" s="84" t="s">
        <v>510</v>
      </c>
      <c r="W209" s="37" t="s">
        <v>486</v>
      </c>
      <c r="X209" s="29"/>
    </row>
    <row r="210" spans="1:24" ht="15.75" customHeight="1">
      <c r="A210" s="17" t="s">
        <v>185</v>
      </c>
      <c r="B210" s="82" t="s">
        <v>496</v>
      </c>
      <c r="C210" s="83" t="s">
        <v>512</v>
      </c>
      <c r="D210" s="84" t="s">
        <v>26</v>
      </c>
      <c r="E210" s="84" t="s">
        <v>27</v>
      </c>
      <c r="F210" s="17" t="s">
        <v>116</v>
      </c>
      <c r="G210" s="17" t="s">
        <v>319</v>
      </c>
      <c r="H210" s="84" t="s">
        <v>97</v>
      </c>
      <c r="I210" s="84" t="s">
        <v>498</v>
      </c>
      <c r="J210" s="84" t="s">
        <v>498</v>
      </c>
      <c r="K210" s="85">
        <f>13250+300</f>
        <v>13550</v>
      </c>
      <c r="L210" s="86" t="s">
        <v>189</v>
      </c>
      <c r="M210" s="87">
        <v>0.4</v>
      </c>
      <c r="N210" s="88">
        <f t="shared" si="11"/>
        <v>5420</v>
      </c>
      <c r="O210" s="89">
        <f>N210*[1]TC!$C$4</f>
        <v>108400</v>
      </c>
      <c r="P210" s="90">
        <v>10000</v>
      </c>
      <c r="Q210" s="91" t="s">
        <v>34</v>
      </c>
      <c r="R210" s="92">
        <f t="shared" si="10"/>
        <v>8130</v>
      </c>
      <c r="S210" s="93">
        <f>R210*[1]TC!$C$4</f>
        <v>162600</v>
      </c>
      <c r="T210" s="92">
        <f>[1]TC!$F$4</f>
        <v>1100</v>
      </c>
      <c r="U210" s="93">
        <f>T210*[1]TC!$C$4</f>
        <v>22000</v>
      </c>
      <c r="V210" s="84" t="s">
        <v>510</v>
      </c>
      <c r="W210" s="37" t="s">
        <v>486</v>
      </c>
      <c r="X210" s="29"/>
    </row>
    <row r="211" spans="1:24" ht="15.75" customHeight="1">
      <c r="A211" s="17" t="s">
        <v>185</v>
      </c>
      <c r="B211" s="82" t="s">
        <v>496</v>
      </c>
      <c r="C211" s="83" t="s">
        <v>513</v>
      </c>
      <c r="D211" s="84" t="s">
        <v>26</v>
      </c>
      <c r="E211" s="84" t="s">
        <v>27</v>
      </c>
      <c r="F211" s="17" t="s">
        <v>195</v>
      </c>
      <c r="G211" s="17" t="s">
        <v>514</v>
      </c>
      <c r="H211" s="84" t="s">
        <v>97</v>
      </c>
      <c r="I211" s="84" t="s">
        <v>498</v>
      </c>
      <c r="J211" s="84" t="s">
        <v>498</v>
      </c>
      <c r="K211" s="85">
        <f>13250+300</f>
        <v>13550</v>
      </c>
      <c r="L211" s="86" t="s">
        <v>189</v>
      </c>
      <c r="M211" s="87">
        <v>0.4</v>
      </c>
      <c r="N211" s="88">
        <f t="shared" si="11"/>
        <v>5420</v>
      </c>
      <c r="O211" s="89">
        <f>N211*[1]TC!$C$4</f>
        <v>108400</v>
      </c>
      <c r="P211" s="90">
        <v>10000</v>
      </c>
      <c r="Q211" s="91" t="s">
        <v>34</v>
      </c>
      <c r="R211" s="92">
        <f t="shared" si="10"/>
        <v>8130</v>
      </c>
      <c r="S211" s="93">
        <f>R211*[1]TC!$C$4</f>
        <v>162600</v>
      </c>
      <c r="T211" s="92">
        <f>[1]TC!$F$4</f>
        <v>1100</v>
      </c>
      <c r="U211" s="93">
        <f>T211*[1]TC!$C$4</f>
        <v>22000</v>
      </c>
      <c r="V211" s="84" t="s">
        <v>510</v>
      </c>
      <c r="W211" s="49" t="s">
        <v>486</v>
      </c>
      <c r="X211" s="29"/>
    </row>
    <row r="212" spans="1:24" ht="15.75" customHeight="1">
      <c r="A212" s="17" t="s">
        <v>185</v>
      </c>
      <c r="B212" s="82" t="s">
        <v>496</v>
      </c>
      <c r="C212" s="83" t="s">
        <v>515</v>
      </c>
      <c r="D212" s="84" t="s">
        <v>26</v>
      </c>
      <c r="E212" s="84" t="s">
        <v>27</v>
      </c>
      <c r="F212" s="17" t="s">
        <v>204</v>
      </c>
      <c r="G212" s="17" t="s">
        <v>204</v>
      </c>
      <c r="H212" s="84" t="s">
        <v>97</v>
      </c>
      <c r="I212" s="84" t="s">
        <v>498</v>
      </c>
      <c r="J212" s="84" t="s">
        <v>498</v>
      </c>
      <c r="K212" s="85">
        <f>13250+300</f>
        <v>13550</v>
      </c>
      <c r="L212" s="86" t="s">
        <v>189</v>
      </c>
      <c r="M212" s="87">
        <v>0.4</v>
      </c>
      <c r="N212" s="88">
        <f t="shared" si="11"/>
        <v>5420</v>
      </c>
      <c r="O212" s="89">
        <f>N212*[1]TC!$C$4</f>
        <v>108400</v>
      </c>
      <c r="P212" s="90">
        <v>10000</v>
      </c>
      <c r="Q212" s="91" t="s">
        <v>34</v>
      </c>
      <c r="R212" s="92">
        <f t="shared" si="10"/>
        <v>8130</v>
      </c>
      <c r="S212" s="93">
        <f>R212*[1]TC!$C$4</f>
        <v>162600</v>
      </c>
      <c r="T212" s="92">
        <f>[1]TC!$F$4</f>
        <v>1100</v>
      </c>
      <c r="U212" s="93">
        <f>T212*[1]TC!$C$4</f>
        <v>22000</v>
      </c>
      <c r="V212" s="84" t="s">
        <v>510</v>
      </c>
      <c r="W212" s="37" t="s">
        <v>486</v>
      </c>
      <c r="X212" s="29"/>
    </row>
    <row r="213" spans="1:24" ht="15.75" customHeight="1">
      <c r="A213" s="17" t="s">
        <v>185</v>
      </c>
      <c r="B213" s="82" t="s">
        <v>496</v>
      </c>
      <c r="C213" s="83" t="s">
        <v>516</v>
      </c>
      <c r="D213" s="84" t="s">
        <v>26</v>
      </c>
      <c r="E213" s="84" t="s">
        <v>27</v>
      </c>
      <c r="F213" s="17" t="s">
        <v>120</v>
      </c>
      <c r="G213" s="17" t="s">
        <v>120</v>
      </c>
      <c r="H213" s="84" t="s">
        <v>97</v>
      </c>
      <c r="I213" s="84" t="s">
        <v>498</v>
      </c>
      <c r="J213" s="84" t="s">
        <v>498</v>
      </c>
      <c r="K213" s="85">
        <f>13250+300</f>
        <v>13550</v>
      </c>
      <c r="L213" s="86" t="s">
        <v>189</v>
      </c>
      <c r="M213" s="87">
        <v>0.4</v>
      </c>
      <c r="N213" s="88">
        <f t="shared" si="11"/>
        <v>5420</v>
      </c>
      <c r="O213" s="89">
        <f>N213*[1]TC!$C$4</f>
        <v>108400</v>
      </c>
      <c r="P213" s="90">
        <v>10000</v>
      </c>
      <c r="Q213" s="91" t="s">
        <v>34</v>
      </c>
      <c r="R213" s="92">
        <f t="shared" si="10"/>
        <v>8130</v>
      </c>
      <c r="S213" s="93">
        <f>R213*[1]TC!$C$4</f>
        <v>162600</v>
      </c>
      <c r="T213" s="92">
        <f>[1]TC!$F$4</f>
        <v>1100</v>
      </c>
      <c r="U213" s="93">
        <f>T213*[1]TC!$C$4</f>
        <v>22000</v>
      </c>
      <c r="V213" s="84" t="s">
        <v>510</v>
      </c>
      <c r="W213" s="37" t="s">
        <v>486</v>
      </c>
      <c r="X213" s="29"/>
    </row>
    <row r="214" spans="1:24" ht="15.75" customHeight="1">
      <c r="A214" s="17" t="s">
        <v>185</v>
      </c>
      <c r="B214" s="82" t="s">
        <v>496</v>
      </c>
      <c r="C214" s="83" t="s">
        <v>517</v>
      </c>
      <c r="D214" s="84" t="s">
        <v>26</v>
      </c>
      <c r="E214" s="84" t="s">
        <v>27</v>
      </c>
      <c r="F214" s="17" t="s">
        <v>170</v>
      </c>
      <c r="G214" s="17" t="s">
        <v>161</v>
      </c>
      <c r="H214" s="84" t="s">
        <v>97</v>
      </c>
      <c r="I214" s="84" t="s">
        <v>498</v>
      </c>
      <c r="J214" s="84" t="s">
        <v>498</v>
      </c>
      <c r="K214" s="31">
        <f>12600+300</f>
        <v>12900</v>
      </c>
      <c r="L214" s="86" t="s">
        <v>189</v>
      </c>
      <c r="M214" s="87">
        <v>0.4</v>
      </c>
      <c r="N214" s="88">
        <f t="shared" si="11"/>
        <v>5160</v>
      </c>
      <c r="O214" s="89">
        <f>N214*[1]TC!$C$4</f>
        <v>103200</v>
      </c>
      <c r="P214" s="90">
        <v>10000</v>
      </c>
      <c r="Q214" s="91" t="s">
        <v>34</v>
      </c>
      <c r="R214" s="92">
        <f t="shared" si="10"/>
        <v>7740</v>
      </c>
      <c r="S214" s="93">
        <f>R214*[1]TC!$C$4</f>
        <v>154800</v>
      </c>
      <c r="T214" s="92">
        <f>[1]TC!$F$4</f>
        <v>1100</v>
      </c>
      <c r="U214" s="93">
        <f>T214*[1]TC!$C$4</f>
        <v>22000</v>
      </c>
      <c r="V214" s="84" t="s">
        <v>510</v>
      </c>
      <c r="W214" s="37" t="s">
        <v>486</v>
      </c>
      <c r="X214" s="29"/>
    </row>
    <row r="215" spans="1:24" ht="15.75" customHeight="1">
      <c r="A215" s="17" t="s">
        <v>185</v>
      </c>
      <c r="B215" s="82" t="s">
        <v>496</v>
      </c>
      <c r="C215" s="83" t="s">
        <v>518</v>
      </c>
      <c r="D215" s="84" t="s">
        <v>26</v>
      </c>
      <c r="E215" s="84" t="s">
        <v>27</v>
      </c>
      <c r="F215" s="17" t="s">
        <v>519</v>
      </c>
      <c r="G215" s="17" t="s">
        <v>215</v>
      </c>
      <c r="H215" s="84" t="s">
        <v>97</v>
      </c>
      <c r="I215" s="84" t="s">
        <v>498</v>
      </c>
      <c r="J215" s="84" t="s">
        <v>498</v>
      </c>
      <c r="K215" s="85">
        <f>12600+300</f>
        <v>12900</v>
      </c>
      <c r="L215" s="86" t="s">
        <v>189</v>
      </c>
      <c r="M215" s="87">
        <v>0.4</v>
      </c>
      <c r="N215" s="88">
        <f t="shared" si="11"/>
        <v>5160</v>
      </c>
      <c r="O215" s="89">
        <f>N215*[1]TC!$C$4</f>
        <v>103200</v>
      </c>
      <c r="P215" s="90">
        <v>10000</v>
      </c>
      <c r="Q215" s="91" t="s">
        <v>34</v>
      </c>
      <c r="R215" s="92">
        <f t="shared" si="10"/>
        <v>7740</v>
      </c>
      <c r="S215" s="93">
        <f>R215*[1]TC!$C$4</f>
        <v>154800</v>
      </c>
      <c r="T215" s="92">
        <f>[1]TC!$F$4</f>
        <v>1100</v>
      </c>
      <c r="U215" s="93">
        <f>T215*[1]TC!$C$4</f>
        <v>22000</v>
      </c>
      <c r="V215" s="84" t="s">
        <v>510</v>
      </c>
      <c r="W215" s="37" t="s">
        <v>486</v>
      </c>
      <c r="X215" s="29"/>
    </row>
    <row r="216" spans="1:24" ht="15.75" customHeight="1">
      <c r="A216" s="17" t="s">
        <v>185</v>
      </c>
      <c r="B216" s="82" t="s">
        <v>496</v>
      </c>
      <c r="C216" s="83" t="s">
        <v>520</v>
      </c>
      <c r="D216" s="84" t="s">
        <v>26</v>
      </c>
      <c r="E216" s="84" t="s">
        <v>27</v>
      </c>
      <c r="F216" s="17" t="s">
        <v>46</v>
      </c>
      <c r="G216" s="17" t="s">
        <v>29</v>
      </c>
      <c r="H216" s="84" t="s">
        <v>97</v>
      </c>
      <c r="I216" s="84" t="s">
        <v>498</v>
      </c>
      <c r="J216" s="84" t="s">
        <v>498</v>
      </c>
      <c r="K216" s="85">
        <f>12600+300</f>
        <v>12900</v>
      </c>
      <c r="L216" s="86" t="s">
        <v>189</v>
      </c>
      <c r="M216" s="87">
        <v>0.4</v>
      </c>
      <c r="N216" s="88">
        <f t="shared" si="11"/>
        <v>5160</v>
      </c>
      <c r="O216" s="89">
        <f>N216*[1]TC!$C$4</f>
        <v>103200</v>
      </c>
      <c r="P216" s="90">
        <v>10000</v>
      </c>
      <c r="Q216" s="91" t="s">
        <v>34</v>
      </c>
      <c r="R216" s="92">
        <f t="shared" si="10"/>
        <v>7740</v>
      </c>
      <c r="S216" s="93">
        <f>R216*[1]TC!$C$4</f>
        <v>154800</v>
      </c>
      <c r="T216" s="92">
        <f>[1]TC!$F$4</f>
        <v>1100</v>
      </c>
      <c r="U216" s="93">
        <f>T216*[1]TC!$C$4</f>
        <v>22000</v>
      </c>
      <c r="V216" s="84" t="s">
        <v>510</v>
      </c>
      <c r="W216" s="37" t="s">
        <v>486</v>
      </c>
      <c r="X216" s="29"/>
    </row>
    <row r="217" spans="1:24" ht="15.75" customHeight="1">
      <c r="A217" s="17" t="s">
        <v>185</v>
      </c>
      <c r="B217" s="82" t="s">
        <v>496</v>
      </c>
      <c r="C217" s="83" t="s">
        <v>487</v>
      </c>
      <c r="D217" s="84" t="s">
        <v>26</v>
      </c>
      <c r="E217" s="84" t="s">
        <v>27</v>
      </c>
      <c r="F217" s="17" t="s">
        <v>211</v>
      </c>
      <c r="G217" s="17" t="s">
        <v>56</v>
      </c>
      <c r="H217" s="84" t="s">
        <v>97</v>
      </c>
      <c r="I217" s="84" t="s">
        <v>498</v>
      </c>
      <c r="J217" s="84" t="s">
        <v>498</v>
      </c>
      <c r="K217" s="85">
        <f>12600+300</f>
        <v>12900</v>
      </c>
      <c r="L217" s="86" t="s">
        <v>189</v>
      </c>
      <c r="M217" s="87">
        <v>0.4</v>
      </c>
      <c r="N217" s="88">
        <f t="shared" si="11"/>
        <v>5160</v>
      </c>
      <c r="O217" s="89">
        <f>N217*[1]TC!$C$4</f>
        <v>103200</v>
      </c>
      <c r="P217" s="90">
        <v>10000</v>
      </c>
      <c r="Q217" s="91" t="s">
        <v>34</v>
      </c>
      <c r="R217" s="92">
        <f t="shared" si="10"/>
        <v>7740</v>
      </c>
      <c r="S217" s="93">
        <f>R217*[1]TC!$C$4</f>
        <v>154800</v>
      </c>
      <c r="T217" s="92">
        <f>[1]TC!$F$4</f>
        <v>1100</v>
      </c>
      <c r="U217" s="93">
        <f>T217*[1]TC!$C$4</f>
        <v>22000</v>
      </c>
      <c r="V217" s="84" t="s">
        <v>510</v>
      </c>
      <c r="W217" s="37" t="s">
        <v>486</v>
      </c>
      <c r="X217" s="29"/>
    </row>
    <row r="218" spans="1:24" ht="15.75" customHeight="1">
      <c r="A218" s="17" t="s">
        <v>185</v>
      </c>
      <c r="B218" s="82" t="s">
        <v>496</v>
      </c>
      <c r="C218" s="83" t="s">
        <v>38</v>
      </c>
      <c r="D218" s="84" t="s">
        <v>26</v>
      </c>
      <c r="E218" s="84" t="s">
        <v>27</v>
      </c>
      <c r="F218" s="17" t="s">
        <v>29</v>
      </c>
      <c r="G218" s="17" t="s">
        <v>29</v>
      </c>
      <c r="H218" s="84" t="s">
        <v>113</v>
      </c>
      <c r="I218" s="84" t="s">
        <v>521</v>
      </c>
      <c r="J218" s="84" t="s">
        <v>498</v>
      </c>
      <c r="K218" s="85">
        <f>18000+300</f>
        <v>18300</v>
      </c>
      <c r="L218" s="86" t="s">
        <v>189</v>
      </c>
      <c r="M218" s="87">
        <v>0.3</v>
      </c>
      <c r="N218" s="88">
        <f t="shared" si="11"/>
        <v>5490</v>
      </c>
      <c r="O218" s="89">
        <f>N218*[1]TC!C4</f>
        <v>109800</v>
      </c>
      <c r="P218" s="90">
        <v>10000</v>
      </c>
      <c r="Q218" s="91" t="s">
        <v>34</v>
      </c>
      <c r="R218" s="92">
        <f t="shared" si="10"/>
        <v>12810</v>
      </c>
      <c r="S218" s="93">
        <f>R218*[1]TC!C4</f>
        <v>256200</v>
      </c>
      <c r="T218" s="92">
        <f>[1]TC!$F$4</f>
        <v>1100</v>
      </c>
      <c r="U218" s="93">
        <f>T218*[1]TC!$C$4</f>
        <v>22000</v>
      </c>
      <c r="V218" s="84" t="s">
        <v>522</v>
      </c>
      <c r="W218" s="37" t="s">
        <v>486</v>
      </c>
      <c r="X218" s="29"/>
    </row>
    <row r="219" spans="1:24" ht="15.75" customHeight="1">
      <c r="A219" s="17" t="s">
        <v>185</v>
      </c>
      <c r="B219" s="82" t="s">
        <v>496</v>
      </c>
      <c r="C219" s="83" t="s">
        <v>523</v>
      </c>
      <c r="D219" s="84" t="s">
        <v>26</v>
      </c>
      <c r="E219" s="84" t="s">
        <v>27</v>
      </c>
      <c r="F219" s="17" t="s">
        <v>328</v>
      </c>
      <c r="G219" s="17" t="s">
        <v>328</v>
      </c>
      <c r="H219" s="84" t="s">
        <v>113</v>
      </c>
      <c r="I219" s="84" t="s">
        <v>498</v>
      </c>
      <c r="J219" s="84" t="s">
        <v>524</v>
      </c>
      <c r="K219" s="85">
        <f>15000+300</f>
        <v>15300</v>
      </c>
      <c r="L219" s="86" t="s">
        <v>189</v>
      </c>
      <c r="M219" s="87">
        <v>0.3</v>
      </c>
      <c r="N219" s="88">
        <f t="shared" si="11"/>
        <v>4590</v>
      </c>
      <c r="O219" s="89">
        <f>N219*[1]TC!C4</f>
        <v>91800</v>
      </c>
      <c r="P219" s="90">
        <v>10000</v>
      </c>
      <c r="Q219" s="91" t="s">
        <v>34</v>
      </c>
      <c r="R219" s="92">
        <f t="shared" si="10"/>
        <v>10710</v>
      </c>
      <c r="S219" s="93">
        <f>R219*[1]TC!C4</f>
        <v>214200</v>
      </c>
      <c r="T219" s="92">
        <f>[1]TC!$F$4</f>
        <v>1100</v>
      </c>
      <c r="U219" s="93">
        <f>T219*[1]TC!$C$4</f>
        <v>22000</v>
      </c>
      <c r="V219" s="84" t="s">
        <v>525</v>
      </c>
      <c r="W219" s="37" t="s">
        <v>486</v>
      </c>
      <c r="X219" s="29"/>
    </row>
    <row r="220" spans="1:24" ht="15.75" customHeight="1">
      <c r="A220" s="75" t="s">
        <v>185</v>
      </c>
      <c r="B220" s="76" t="s">
        <v>496</v>
      </c>
      <c r="C220" s="76" t="s">
        <v>222</v>
      </c>
      <c r="D220" s="77" t="s">
        <v>26</v>
      </c>
      <c r="E220" s="77" t="s">
        <v>27</v>
      </c>
      <c r="F220" s="14" t="s">
        <v>56</v>
      </c>
      <c r="G220" s="14" t="s">
        <v>29</v>
      </c>
      <c r="H220" s="15" t="s">
        <v>97</v>
      </c>
      <c r="I220" s="15" t="s">
        <v>498</v>
      </c>
      <c r="J220" s="15"/>
      <c r="K220" s="31">
        <f>13250+300</f>
        <v>13550</v>
      </c>
      <c r="L220" s="19" t="s">
        <v>189</v>
      </c>
      <c r="M220" s="20">
        <v>0.3</v>
      </c>
      <c r="N220" s="78">
        <f t="shared" si="11"/>
        <v>4065</v>
      </c>
      <c r="O220" s="22">
        <f>N220*[1]TC!C4</f>
        <v>81300</v>
      </c>
      <c r="P220" s="35">
        <v>10000</v>
      </c>
      <c r="Q220" s="24" t="s">
        <v>34</v>
      </c>
      <c r="R220" s="36">
        <f t="shared" si="10"/>
        <v>9485</v>
      </c>
      <c r="S220" s="26">
        <f>R220*[1]TC!C4</f>
        <v>189700</v>
      </c>
      <c r="T220" s="36">
        <f>[1]TC!F4</f>
        <v>1100</v>
      </c>
      <c r="U220" s="26">
        <f>T219*[1]TC!C4</f>
        <v>22000</v>
      </c>
      <c r="V220" s="15" t="s">
        <v>526</v>
      </c>
      <c r="W220" s="37" t="s">
        <v>486</v>
      </c>
      <c r="X220" s="29"/>
    </row>
    <row r="221" spans="1:24" ht="15.75" customHeight="1">
      <c r="A221" s="75" t="s">
        <v>185</v>
      </c>
      <c r="B221" s="76" t="s">
        <v>496</v>
      </c>
      <c r="C221" s="76" t="s">
        <v>527</v>
      </c>
      <c r="D221" s="77" t="s">
        <v>26</v>
      </c>
      <c r="E221" s="77" t="s">
        <v>27</v>
      </c>
      <c r="F221" s="14" t="s">
        <v>211</v>
      </c>
      <c r="G221" s="14" t="s">
        <v>211</v>
      </c>
      <c r="H221" s="15" t="s">
        <v>97</v>
      </c>
      <c r="I221" s="15" t="s">
        <v>498</v>
      </c>
      <c r="J221" s="15"/>
      <c r="K221" s="31">
        <f>13250+300</f>
        <v>13550</v>
      </c>
      <c r="L221" s="19" t="s">
        <v>189</v>
      </c>
      <c r="M221" s="20">
        <v>0.3</v>
      </c>
      <c r="N221" s="78">
        <f t="shared" si="11"/>
        <v>4065</v>
      </c>
      <c r="O221" s="22">
        <f>N221*[1]TC!C4</f>
        <v>81300</v>
      </c>
      <c r="P221" s="35">
        <v>10000</v>
      </c>
      <c r="Q221" s="24" t="s">
        <v>34</v>
      </c>
      <c r="R221" s="36">
        <f t="shared" si="10"/>
        <v>9485</v>
      </c>
      <c r="S221" s="26">
        <f>R221*[1]TC!C4</f>
        <v>189700</v>
      </c>
      <c r="T221" s="36">
        <f>[1]TC!F4</f>
        <v>1100</v>
      </c>
      <c r="U221" s="26">
        <f>T221*[1]TC!C4</f>
        <v>22000</v>
      </c>
      <c r="V221" s="15" t="s">
        <v>526</v>
      </c>
      <c r="W221" s="37" t="s">
        <v>486</v>
      </c>
      <c r="X221" s="29"/>
    </row>
    <row r="222" spans="1:24" ht="15.75" customHeight="1">
      <c r="A222" s="75" t="s">
        <v>185</v>
      </c>
      <c r="B222" s="76" t="s">
        <v>528</v>
      </c>
      <c r="C222" s="76" t="s">
        <v>529</v>
      </c>
      <c r="D222" s="77" t="s">
        <v>26</v>
      </c>
      <c r="E222" s="77" t="s">
        <v>27</v>
      </c>
      <c r="F222" s="14" t="s">
        <v>76</v>
      </c>
      <c r="G222" s="14" t="s">
        <v>76</v>
      </c>
      <c r="H222" s="15" t="s">
        <v>97</v>
      </c>
      <c r="I222" s="15" t="s">
        <v>498</v>
      </c>
      <c r="J222" s="15"/>
      <c r="K222" s="31">
        <f>13250+300</f>
        <v>13550</v>
      </c>
      <c r="L222" s="19" t="s">
        <v>189</v>
      </c>
      <c r="M222" s="20">
        <v>0.4</v>
      </c>
      <c r="N222" s="78">
        <f t="shared" si="11"/>
        <v>5420</v>
      </c>
      <c r="O222" s="22">
        <f>N222*[1]TC!C4</f>
        <v>108400</v>
      </c>
      <c r="P222" s="35">
        <v>10000</v>
      </c>
      <c r="Q222" s="24" t="s">
        <v>34</v>
      </c>
      <c r="R222" s="36">
        <f t="shared" si="10"/>
        <v>8130</v>
      </c>
      <c r="S222" s="26">
        <f>R222*[1]TC!C4</f>
        <v>162600</v>
      </c>
      <c r="T222" s="36">
        <f>[1]TC!F4</f>
        <v>1100</v>
      </c>
      <c r="U222" s="26">
        <f>T222*[1]TC!C4</f>
        <v>22000</v>
      </c>
      <c r="V222" s="15" t="s">
        <v>510</v>
      </c>
      <c r="W222" s="37" t="s">
        <v>486</v>
      </c>
      <c r="X222" s="29"/>
    </row>
    <row r="223" spans="1:24" ht="15.75" customHeight="1">
      <c r="A223" s="75" t="s">
        <v>185</v>
      </c>
      <c r="B223" s="76" t="s">
        <v>528</v>
      </c>
      <c r="C223" s="76" t="s">
        <v>530</v>
      </c>
      <c r="D223" s="77" t="s">
        <v>26</v>
      </c>
      <c r="E223" s="77" t="s">
        <v>27</v>
      </c>
      <c r="F223" s="14" t="s">
        <v>158</v>
      </c>
      <c r="G223" s="14" t="s">
        <v>158</v>
      </c>
      <c r="H223" s="15" t="s">
        <v>97</v>
      </c>
      <c r="I223" s="15" t="s">
        <v>498</v>
      </c>
      <c r="J223" s="15"/>
      <c r="K223" s="31">
        <f>13250+300</f>
        <v>13550</v>
      </c>
      <c r="L223" s="19" t="s">
        <v>189</v>
      </c>
      <c r="M223" s="20">
        <v>0.3</v>
      </c>
      <c r="N223" s="78">
        <f t="shared" si="11"/>
        <v>4065</v>
      </c>
      <c r="O223" s="22">
        <f>N223*[1]TC!C4</f>
        <v>81300</v>
      </c>
      <c r="P223" s="35">
        <v>10000</v>
      </c>
      <c r="Q223" s="24" t="s">
        <v>34</v>
      </c>
      <c r="R223" s="36">
        <f t="shared" si="10"/>
        <v>9485</v>
      </c>
      <c r="S223" s="26">
        <f>R223*[1]TC!C4</f>
        <v>189700</v>
      </c>
      <c r="T223" s="36">
        <f>[1]TC!F4</f>
        <v>1100</v>
      </c>
      <c r="U223" s="26">
        <f>T223*[1]TC!C4</f>
        <v>22000</v>
      </c>
      <c r="V223" s="15" t="s">
        <v>526</v>
      </c>
      <c r="W223" s="37" t="s">
        <v>486</v>
      </c>
      <c r="X223" s="29"/>
    </row>
    <row r="224" spans="1:24" ht="15.75" customHeight="1">
      <c r="A224" s="14" t="s">
        <v>185</v>
      </c>
      <c r="B224" s="40" t="s">
        <v>528</v>
      </c>
      <c r="C224" s="51" t="s">
        <v>531</v>
      </c>
      <c r="D224" s="14" t="s">
        <v>49</v>
      </c>
      <c r="E224" s="15" t="s">
        <v>27</v>
      </c>
      <c r="F224" s="14" t="s">
        <v>96</v>
      </c>
      <c r="G224" s="14" t="s">
        <v>506</v>
      </c>
      <c r="H224" s="15" t="s">
        <v>51</v>
      </c>
      <c r="I224" s="15" t="s">
        <v>498</v>
      </c>
      <c r="J224" s="15"/>
      <c r="K224" s="31">
        <f>11000+300</f>
        <v>11300</v>
      </c>
      <c r="L224" s="19" t="s">
        <v>189</v>
      </c>
      <c r="M224" s="20">
        <v>0.4</v>
      </c>
      <c r="N224" s="34">
        <f>(K224-300)*M224</f>
        <v>4400</v>
      </c>
      <c r="O224" s="22">
        <f>N224*[1]TC!C4</f>
        <v>88000</v>
      </c>
      <c r="P224" s="35">
        <v>10000</v>
      </c>
      <c r="Q224" s="24" t="s">
        <v>34</v>
      </c>
      <c r="R224" s="36">
        <f t="shared" si="10"/>
        <v>6900</v>
      </c>
      <c r="S224" s="26">
        <f>R224*[1]TC!C4</f>
        <v>138000</v>
      </c>
      <c r="T224" s="36">
        <f>[1]TC!F4</f>
        <v>1100</v>
      </c>
      <c r="U224" s="26">
        <f>T224*[1]TC!C4</f>
        <v>22000</v>
      </c>
      <c r="V224" s="15" t="s">
        <v>499</v>
      </c>
      <c r="W224" s="37" t="s">
        <v>532</v>
      </c>
      <c r="X224" s="29"/>
    </row>
    <row r="225" spans="1:24" ht="15.75" customHeight="1">
      <c r="A225" s="14" t="s">
        <v>185</v>
      </c>
      <c r="B225" s="40" t="s">
        <v>528</v>
      </c>
      <c r="C225" s="51" t="s">
        <v>533</v>
      </c>
      <c r="D225" s="14" t="s">
        <v>49</v>
      </c>
      <c r="E225" s="15" t="s">
        <v>27</v>
      </c>
      <c r="F225" s="14" t="s">
        <v>96</v>
      </c>
      <c r="G225" s="14" t="s">
        <v>506</v>
      </c>
      <c r="H225" s="15" t="s">
        <v>296</v>
      </c>
      <c r="I225" s="15" t="s">
        <v>498</v>
      </c>
      <c r="J225" s="15"/>
      <c r="K225" s="31">
        <f>11000+300</f>
        <v>11300</v>
      </c>
      <c r="L225" s="19" t="s">
        <v>189</v>
      </c>
      <c r="M225" s="20">
        <v>0.4</v>
      </c>
      <c r="N225" s="34">
        <f>(K225-300)*M225</f>
        <v>4400</v>
      </c>
      <c r="O225" s="22">
        <f>N225*[1]TC!C4</f>
        <v>88000</v>
      </c>
      <c r="P225" s="35">
        <v>10000</v>
      </c>
      <c r="Q225" s="24" t="s">
        <v>34</v>
      </c>
      <c r="R225" s="36">
        <f t="shared" si="10"/>
        <v>6900</v>
      </c>
      <c r="S225" s="26">
        <f>R225*[1]TC!C4</f>
        <v>138000</v>
      </c>
      <c r="T225" s="36">
        <f>[1]TC!F4</f>
        <v>1100</v>
      </c>
      <c r="U225" s="26">
        <f>T225*[1]TC!C4</f>
        <v>22000</v>
      </c>
      <c r="V225" s="15" t="s">
        <v>499</v>
      </c>
      <c r="W225" s="37" t="s">
        <v>532</v>
      </c>
      <c r="X225" s="29"/>
    </row>
    <row r="226" spans="1:24" ht="15.75" customHeight="1">
      <c r="A226" s="14" t="s">
        <v>185</v>
      </c>
      <c r="B226" s="40" t="s">
        <v>528</v>
      </c>
      <c r="C226" s="51" t="s">
        <v>534</v>
      </c>
      <c r="D226" s="14" t="s">
        <v>49</v>
      </c>
      <c r="E226" s="15" t="s">
        <v>27</v>
      </c>
      <c r="F226" s="14" t="s">
        <v>96</v>
      </c>
      <c r="G226" s="14" t="s">
        <v>506</v>
      </c>
      <c r="H226" s="15" t="s">
        <v>30</v>
      </c>
      <c r="I226" s="15" t="s">
        <v>498</v>
      </c>
      <c r="J226" s="15"/>
      <c r="K226" s="31">
        <f>11000+300</f>
        <v>11300</v>
      </c>
      <c r="L226" s="19" t="s">
        <v>189</v>
      </c>
      <c r="M226" s="20">
        <v>0.4</v>
      </c>
      <c r="N226" s="34">
        <f>(K226-300)*M226</f>
        <v>4400</v>
      </c>
      <c r="O226" s="22">
        <f>N226*[1]TC!C4</f>
        <v>88000</v>
      </c>
      <c r="P226" s="35">
        <v>10000</v>
      </c>
      <c r="Q226" s="24" t="s">
        <v>34</v>
      </c>
      <c r="R226" s="36">
        <f t="shared" si="10"/>
        <v>6900</v>
      </c>
      <c r="S226" s="26">
        <f>R226*[1]TC!C4</f>
        <v>138000</v>
      </c>
      <c r="T226" s="36">
        <f>[1]TC!F4</f>
        <v>1100</v>
      </c>
      <c r="U226" s="26">
        <f>T226*[1]TC!C4</f>
        <v>22000</v>
      </c>
      <c r="V226" s="15" t="s">
        <v>499</v>
      </c>
      <c r="W226" s="37" t="s">
        <v>532</v>
      </c>
      <c r="X226" s="29"/>
    </row>
    <row r="227" spans="1:24" ht="15.75" customHeight="1">
      <c r="A227" s="14" t="s">
        <v>185</v>
      </c>
      <c r="B227" s="40" t="s">
        <v>528</v>
      </c>
      <c r="C227" s="51" t="s">
        <v>535</v>
      </c>
      <c r="D227" s="14" t="s">
        <v>49</v>
      </c>
      <c r="E227" s="15" t="s">
        <v>27</v>
      </c>
      <c r="F227" s="14" t="s">
        <v>96</v>
      </c>
      <c r="G227" s="14" t="s">
        <v>506</v>
      </c>
      <c r="H227" s="15" t="s">
        <v>51</v>
      </c>
      <c r="I227" s="15" t="s">
        <v>498</v>
      </c>
      <c r="J227" s="15"/>
      <c r="K227" s="31">
        <f>11000+300</f>
        <v>11300</v>
      </c>
      <c r="L227" s="19" t="s">
        <v>189</v>
      </c>
      <c r="M227" s="20">
        <v>0.4</v>
      </c>
      <c r="N227" s="34">
        <f>(K227-300)*M227</f>
        <v>4400</v>
      </c>
      <c r="O227" s="22">
        <f>N227*[1]TC!C4</f>
        <v>88000</v>
      </c>
      <c r="P227" s="35">
        <v>10000</v>
      </c>
      <c r="Q227" s="24" t="s">
        <v>34</v>
      </c>
      <c r="R227" s="36">
        <f t="shared" si="10"/>
        <v>6900</v>
      </c>
      <c r="S227" s="26">
        <f>R227*[1]TC!C4</f>
        <v>138000</v>
      </c>
      <c r="T227" s="36">
        <f>[1]TC!F4</f>
        <v>1100</v>
      </c>
      <c r="U227" s="26">
        <f>T227*[1]TC!C4</f>
        <v>22000</v>
      </c>
      <c r="V227" s="15" t="s">
        <v>499</v>
      </c>
      <c r="W227" s="37" t="s">
        <v>532</v>
      </c>
      <c r="X227" s="29"/>
    </row>
    <row r="228" spans="1:24" ht="15.75" customHeight="1">
      <c r="A228" s="14" t="s">
        <v>185</v>
      </c>
      <c r="B228" s="40" t="s">
        <v>528</v>
      </c>
      <c r="C228" s="51" t="s">
        <v>536</v>
      </c>
      <c r="D228" s="14" t="s">
        <v>49</v>
      </c>
      <c r="E228" s="15" t="s">
        <v>27</v>
      </c>
      <c r="F228" s="14" t="s">
        <v>96</v>
      </c>
      <c r="G228" s="14" t="s">
        <v>506</v>
      </c>
      <c r="H228" s="14" t="s">
        <v>296</v>
      </c>
      <c r="I228" s="15" t="s">
        <v>498</v>
      </c>
      <c r="J228" s="14"/>
      <c r="K228" s="31">
        <f>11000+300</f>
        <v>11300</v>
      </c>
      <c r="L228" s="19" t="s">
        <v>189</v>
      </c>
      <c r="M228" s="20">
        <v>0.4</v>
      </c>
      <c r="N228" s="34">
        <f>(K228-300)*M228</f>
        <v>4400</v>
      </c>
      <c r="O228" s="22">
        <f>N228*[1]TC!C4</f>
        <v>88000</v>
      </c>
      <c r="P228" s="35">
        <v>10000</v>
      </c>
      <c r="Q228" s="24" t="s">
        <v>34</v>
      </c>
      <c r="R228" s="36">
        <f t="shared" si="10"/>
        <v>6900</v>
      </c>
      <c r="S228" s="26">
        <f>R228*[1]TC!C4</f>
        <v>138000</v>
      </c>
      <c r="T228" s="36">
        <f>[1]TC!F4</f>
        <v>1100</v>
      </c>
      <c r="U228" s="26">
        <f>T228*[1]TC!C4</f>
        <v>22000</v>
      </c>
      <c r="V228" s="15" t="s">
        <v>499</v>
      </c>
      <c r="W228" s="37" t="s">
        <v>532</v>
      </c>
      <c r="X228" s="29"/>
    </row>
    <row r="229" spans="1:24" ht="15.75" customHeight="1">
      <c r="A229" s="14" t="s">
        <v>185</v>
      </c>
      <c r="B229" s="40" t="s">
        <v>528</v>
      </c>
      <c r="C229" s="51" t="s">
        <v>529</v>
      </c>
      <c r="D229" s="41" t="s">
        <v>26</v>
      </c>
      <c r="E229" s="15" t="s">
        <v>27</v>
      </c>
      <c r="F229" s="14" t="s">
        <v>76</v>
      </c>
      <c r="G229" s="14" t="s">
        <v>537</v>
      </c>
      <c r="H229" s="15" t="s">
        <v>97</v>
      </c>
      <c r="I229" s="15" t="s">
        <v>538</v>
      </c>
      <c r="J229" s="15" t="s">
        <v>498</v>
      </c>
      <c r="K229" s="31">
        <v>12600</v>
      </c>
      <c r="L229" s="19" t="s">
        <v>189</v>
      </c>
      <c r="M229" s="20">
        <v>0.4</v>
      </c>
      <c r="N229" s="78">
        <f>K229*M229</f>
        <v>5040</v>
      </c>
      <c r="O229" s="22">
        <f>N229*[1]TC!$C$4</f>
        <v>100800</v>
      </c>
      <c r="P229" s="35">
        <v>10000</v>
      </c>
      <c r="Q229" s="24" t="s">
        <v>34</v>
      </c>
      <c r="R229" s="36">
        <f t="shared" si="10"/>
        <v>7560</v>
      </c>
      <c r="S229" s="26">
        <f>R229*[1]TC!$C$4</f>
        <v>151200</v>
      </c>
      <c r="T229" s="36">
        <f>[1]TC!$F$4</f>
        <v>1100</v>
      </c>
      <c r="U229" s="26">
        <f>T229*[1]TC!$C$4</f>
        <v>22000</v>
      </c>
      <c r="V229" s="15"/>
      <c r="W229" s="37" t="s">
        <v>532</v>
      </c>
      <c r="X229" s="29"/>
    </row>
    <row r="230" spans="1:24" ht="15.75" customHeight="1">
      <c r="A230" s="75" t="s">
        <v>289</v>
      </c>
      <c r="B230" s="76" t="s">
        <v>539</v>
      </c>
      <c r="C230" s="76" t="s">
        <v>540</v>
      </c>
      <c r="D230" s="77" t="s">
        <v>26</v>
      </c>
      <c r="E230" s="77" t="s">
        <v>27</v>
      </c>
      <c r="F230" s="14" t="s">
        <v>195</v>
      </c>
      <c r="G230" s="14" t="s">
        <v>29</v>
      </c>
      <c r="H230" s="15" t="s">
        <v>97</v>
      </c>
      <c r="I230" s="15" t="s">
        <v>484</v>
      </c>
      <c r="J230" s="15"/>
      <c r="K230" s="31">
        <f>13250+300</f>
        <v>13550</v>
      </c>
      <c r="L230" s="19" t="s">
        <v>189</v>
      </c>
      <c r="M230" s="20">
        <v>0.4</v>
      </c>
      <c r="N230" s="78">
        <f>K230*M230</f>
        <v>5420</v>
      </c>
      <c r="O230" s="22">
        <f>N230*[1]TC!C4</f>
        <v>108400</v>
      </c>
      <c r="P230" s="35">
        <v>10000</v>
      </c>
      <c r="Q230" s="24" t="s">
        <v>34</v>
      </c>
      <c r="R230" s="36">
        <f t="shared" si="10"/>
        <v>8130</v>
      </c>
      <c r="S230" s="26">
        <f>R230*[1]TC!C4</f>
        <v>162600</v>
      </c>
      <c r="T230" s="36">
        <f>[1]TC!F4</f>
        <v>1100</v>
      </c>
      <c r="U230" s="26">
        <f>T230*[1]TC!C4</f>
        <v>22000</v>
      </c>
      <c r="V230" s="15" t="s">
        <v>510</v>
      </c>
      <c r="W230" s="37" t="s">
        <v>486</v>
      </c>
      <c r="X230" s="29"/>
    </row>
    <row r="231" spans="1:24" ht="15.75" customHeight="1">
      <c r="A231" s="75" t="s">
        <v>289</v>
      </c>
      <c r="B231" s="76" t="s">
        <v>539</v>
      </c>
      <c r="C231" s="76" t="s">
        <v>541</v>
      </c>
      <c r="D231" s="77" t="s">
        <v>26</v>
      </c>
      <c r="E231" s="77" t="s">
        <v>27</v>
      </c>
      <c r="F231" s="14" t="s">
        <v>29</v>
      </c>
      <c r="G231" s="14" t="s">
        <v>29</v>
      </c>
      <c r="H231" s="15" t="s">
        <v>97</v>
      </c>
      <c r="I231" s="15" t="s">
        <v>484</v>
      </c>
      <c r="J231" s="15"/>
      <c r="K231" s="31">
        <f>14830+300</f>
        <v>15130</v>
      </c>
      <c r="L231" s="19" t="s">
        <v>189</v>
      </c>
      <c r="M231" s="20">
        <v>0.4</v>
      </c>
      <c r="N231" s="78">
        <f>K231*M231</f>
        <v>6052</v>
      </c>
      <c r="O231" s="22">
        <f>N231*[1]TC!C4</f>
        <v>121040</v>
      </c>
      <c r="P231" s="35">
        <v>10000</v>
      </c>
      <c r="Q231" s="24" t="s">
        <v>34</v>
      </c>
      <c r="R231" s="36">
        <f t="shared" si="10"/>
        <v>9078</v>
      </c>
      <c r="S231" s="26">
        <f>R231*[1]TC!C4</f>
        <v>181560</v>
      </c>
      <c r="T231" s="36">
        <f>[1]TC!F4</f>
        <v>1100</v>
      </c>
      <c r="U231" s="26">
        <f>T231*[1]TC!C4</f>
        <v>22000</v>
      </c>
      <c r="V231" s="15" t="s">
        <v>510</v>
      </c>
      <c r="W231" s="37" t="s">
        <v>486</v>
      </c>
      <c r="X231" s="29"/>
    </row>
    <row r="232" spans="1:24" ht="15.75" customHeight="1">
      <c r="A232" s="14" t="s">
        <v>289</v>
      </c>
      <c r="B232" s="40" t="s">
        <v>539</v>
      </c>
      <c r="C232" s="51" t="s">
        <v>497</v>
      </c>
      <c r="D232" s="14" t="s">
        <v>49</v>
      </c>
      <c r="E232" s="15" t="s">
        <v>27</v>
      </c>
      <c r="F232" s="14" t="s">
        <v>42</v>
      </c>
      <c r="G232" s="14" t="s">
        <v>29</v>
      </c>
      <c r="H232" s="15" t="s">
        <v>51</v>
      </c>
      <c r="I232" s="15" t="s">
        <v>484</v>
      </c>
      <c r="J232" s="15"/>
      <c r="K232" s="31">
        <f>9925+300</f>
        <v>10225</v>
      </c>
      <c r="L232" s="19" t="s">
        <v>189</v>
      </c>
      <c r="M232" s="20">
        <v>0.4</v>
      </c>
      <c r="N232" s="34">
        <f>(K232-300)*M232</f>
        <v>3970</v>
      </c>
      <c r="O232" s="22">
        <f>N232*[1]TC!C4</f>
        <v>79400</v>
      </c>
      <c r="P232" s="35">
        <v>10000</v>
      </c>
      <c r="Q232" s="24" t="s">
        <v>34</v>
      </c>
      <c r="R232" s="36">
        <f t="shared" si="10"/>
        <v>6255</v>
      </c>
      <c r="S232" s="26">
        <f>R232*[1]TC!C4</f>
        <v>125100</v>
      </c>
      <c r="T232" s="36">
        <f>[1]TC!F4</f>
        <v>1100</v>
      </c>
      <c r="U232" s="26">
        <f>T232*[1]TC!C4</f>
        <v>22000</v>
      </c>
      <c r="V232" s="15" t="s">
        <v>510</v>
      </c>
      <c r="W232" s="37" t="s">
        <v>532</v>
      </c>
      <c r="X232" s="29"/>
    </row>
    <row r="233" spans="1:24" ht="15.75" customHeight="1">
      <c r="A233" s="14" t="s">
        <v>289</v>
      </c>
      <c r="B233" s="40" t="s">
        <v>539</v>
      </c>
      <c r="C233" s="51" t="s">
        <v>501</v>
      </c>
      <c r="D233" s="14" t="s">
        <v>49</v>
      </c>
      <c r="E233" s="15" t="s">
        <v>27</v>
      </c>
      <c r="F233" s="14" t="s">
        <v>42</v>
      </c>
      <c r="G233" s="14" t="s">
        <v>29</v>
      </c>
      <c r="H233" s="15" t="s">
        <v>30</v>
      </c>
      <c r="I233" s="15" t="s">
        <v>484</v>
      </c>
      <c r="J233" s="15"/>
      <c r="K233" s="31">
        <f>9925+300</f>
        <v>10225</v>
      </c>
      <c r="L233" s="19" t="s">
        <v>189</v>
      </c>
      <c r="M233" s="20">
        <v>0.4</v>
      </c>
      <c r="N233" s="34">
        <f>(K233-300)*M233</f>
        <v>3970</v>
      </c>
      <c r="O233" s="22">
        <f>N233*[1]TC!C4</f>
        <v>79400</v>
      </c>
      <c r="P233" s="35">
        <v>10000</v>
      </c>
      <c r="Q233" s="24" t="s">
        <v>34</v>
      </c>
      <c r="R233" s="36">
        <f t="shared" si="10"/>
        <v>6255</v>
      </c>
      <c r="S233" s="26">
        <f>R233*[1]TC!C4</f>
        <v>125100</v>
      </c>
      <c r="T233" s="36">
        <f>[1]TC!F4</f>
        <v>1100</v>
      </c>
      <c r="U233" s="26">
        <f>T233*[1]TC!C4</f>
        <v>22000</v>
      </c>
      <c r="V233" s="15" t="s">
        <v>542</v>
      </c>
      <c r="W233" s="37" t="s">
        <v>532</v>
      </c>
      <c r="X233" s="29"/>
    </row>
    <row r="234" spans="1:24" ht="15.75" customHeight="1">
      <c r="A234" s="14" t="s">
        <v>289</v>
      </c>
      <c r="B234" s="40" t="s">
        <v>539</v>
      </c>
      <c r="C234" s="51" t="s">
        <v>502</v>
      </c>
      <c r="D234" s="14" t="s">
        <v>49</v>
      </c>
      <c r="E234" s="15" t="s">
        <v>27</v>
      </c>
      <c r="F234" s="14" t="s">
        <v>195</v>
      </c>
      <c r="G234" s="14" t="s">
        <v>29</v>
      </c>
      <c r="H234" s="15" t="s">
        <v>51</v>
      </c>
      <c r="I234" s="15" t="s">
        <v>484</v>
      </c>
      <c r="J234" s="15"/>
      <c r="K234" s="31">
        <f>9925+300</f>
        <v>10225</v>
      </c>
      <c r="L234" s="19" t="s">
        <v>189</v>
      </c>
      <c r="M234" s="20">
        <v>0.4</v>
      </c>
      <c r="N234" s="34">
        <f>(K234-300)*M234</f>
        <v>3970</v>
      </c>
      <c r="O234" s="22">
        <f>N234*[1]TC!C4</f>
        <v>79400</v>
      </c>
      <c r="P234" s="35">
        <v>10000</v>
      </c>
      <c r="Q234" s="24" t="s">
        <v>34</v>
      </c>
      <c r="R234" s="36">
        <f t="shared" si="10"/>
        <v>6255</v>
      </c>
      <c r="S234" s="26">
        <f>R234*[1]TC!C4</f>
        <v>125100</v>
      </c>
      <c r="T234" s="36">
        <f>[1]TC!F4</f>
        <v>1100</v>
      </c>
      <c r="U234" s="26">
        <f>T234*[1]TC!C4</f>
        <v>22000</v>
      </c>
      <c r="V234" s="15" t="s">
        <v>542</v>
      </c>
      <c r="W234" s="37" t="s">
        <v>532</v>
      </c>
      <c r="X234" s="29"/>
    </row>
    <row r="235" spans="1:24" ht="15.75" customHeight="1">
      <c r="A235" s="14" t="s">
        <v>289</v>
      </c>
      <c r="B235" s="40" t="s">
        <v>539</v>
      </c>
      <c r="C235" s="51" t="s">
        <v>504</v>
      </c>
      <c r="D235" s="14" t="s">
        <v>49</v>
      </c>
      <c r="E235" s="15" t="s">
        <v>27</v>
      </c>
      <c r="F235" s="14" t="s">
        <v>195</v>
      </c>
      <c r="G235" s="14" t="s">
        <v>29</v>
      </c>
      <c r="H235" s="15" t="s">
        <v>30</v>
      </c>
      <c r="I235" s="15" t="s">
        <v>484</v>
      </c>
      <c r="J235" s="15"/>
      <c r="K235" s="31">
        <f>9925+300</f>
        <v>10225</v>
      </c>
      <c r="L235" s="19" t="s">
        <v>189</v>
      </c>
      <c r="M235" s="20">
        <v>0.4</v>
      </c>
      <c r="N235" s="34">
        <f>(K235-300)*M235</f>
        <v>3970</v>
      </c>
      <c r="O235" s="22">
        <f>N235*[1]TC!C4</f>
        <v>79400</v>
      </c>
      <c r="P235" s="35">
        <v>10000</v>
      </c>
      <c r="Q235" s="24" t="s">
        <v>34</v>
      </c>
      <c r="R235" s="36">
        <f t="shared" si="10"/>
        <v>6255</v>
      </c>
      <c r="S235" s="26">
        <f>R235*[1]TC!C4</f>
        <v>125100</v>
      </c>
      <c r="T235" s="36">
        <f>[1]TC!F4</f>
        <v>1100</v>
      </c>
      <c r="U235" s="26">
        <f>T235*[1]TC!C4</f>
        <v>22000</v>
      </c>
      <c r="V235" s="15" t="s">
        <v>542</v>
      </c>
      <c r="W235" s="37" t="s">
        <v>532</v>
      </c>
      <c r="X235" s="29"/>
    </row>
    <row r="236" spans="1:24" ht="15.75" customHeight="1">
      <c r="A236" s="14" t="s">
        <v>481</v>
      </c>
      <c r="B236" s="14" t="s">
        <v>543</v>
      </c>
      <c r="C236" s="41" t="s">
        <v>544</v>
      </c>
      <c r="D236" s="41" t="s">
        <v>26</v>
      </c>
      <c r="E236" s="14" t="s">
        <v>232</v>
      </c>
      <c r="F236" s="14" t="s">
        <v>38</v>
      </c>
      <c r="G236" s="14" t="s">
        <v>29</v>
      </c>
      <c r="H236" s="94" t="s">
        <v>229</v>
      </c>
      <c r="I236" s="14" t="s">
        <v>545</v>
      </c>
      <c r="J236" s="41"/>
      <c r="K236" s="95">
        <v>8100</v>
      </c>
      <c r="L236" s="43" t="s">
        <v>189</v>
      </c>
      <c r="M236" s="53">
        <v>0.75</v>
      </c>
      <c r="N236" s="80">
        <f t="shared" ref="N236:N299" si="12">K236*M236</f>
        <v>6075</v>
      </c>
      <c r="O236" s="22">
        <f>N236* [1]TC!$C$4</f>
        <v>121500</v>
      </c>
      <c r="P236" s="23" t="s">
        <v>34</v>
      </c>
      <c r="Q236" s="23" t="s">
        <v>34</v>
      </c>
      <c r="R236" s="96">
        <f t="shared" si="10"/>
        <v>2025</v>
      </c>
      <c r="S236" s="70">
        <f>R236 *[1]TC!$C$4</f>
        <v>40500</v>
      </c>
      <c r="T236" s="36">
        <v>0</v>
      </c>
      <c r="U236" s="36">
        <v>0</v>
      </c>
      <c r="V236" s="33" t="s">
        <v>546</v>
      </c>
      <c r="W236" s="72" t="s">
        <v>547</v>
      </c>
      <c r="X236" s="29"/>
    </row>
    <row r="237" spans="1:24" ht="15.75" customHeight="1">
      <c r="A237" s="14" t="s">
        <v>481</v>
      </c>
      <c r="B237" s="14" t="s">
        <v>543</v>
      </c>
      <c r="C237" s="41" t="s">
        <v>548</v>
      </c>
      <c r="D237" s="41" t="s">
        <v>26</v>
      </c>
      <c r="E237" s="14" t="s">
        <v>232</v>
      </c>
      <c r="F237" s="14" t="s">
        <v>38</v>
      </c>
      <c r="G237" s="14" t="s">
        <v>29</v>
      </c>
      <c r="H237" s="94" t="s">
        <v>229</v>
      </c>
      <c r="I237" s="14" t="s">
        <v>545</v>
      </c>
      <c r="J237" s="41"/>
      <c r="K237" s="95">
        <v>10892</v>
      </c>
      <c r="L237" s="43" t="s">
        <v>189</v>
      </c>
      <c r="M237" s="53">
        <v>0.75</v>
      </c>
      <c r="N237" s="80">
        <f t="shared" si="12"/>
        <v>8169</v>
      </c>
      <c r="O237" s="22">
        <f>N237* [1]TC!$C$4</f>
        <v>163380</v>
      </c>
      <c r="P237" s="23" t="s">
        <v>34</v>
      </c>
      <c r="Q237" s="23" t="s">
        <v>34</v>
      </c>
      <c r="R237" s="96">
        <f t="shared" si="10"/>
        <v>2723</v>
      </c>
      <c r="S237" s="70">
        <f>R237 *[1]TC!$C$4</f>
        <v>54460</v>
      </c>
      <c r="T237" s="36">
        <v>0</v>
      </c>
      <c r="U237" s="36">
        <v>0</v>
      </c>
      <c r="V237" s="33" t="s">
        <v>546</v>
      </c>
      <c r="W237" s="72" t="s">
        <v>547</v>
      </c>
      <c r="X237" s="29"/>
    </row>
    <row r="238" spans="1:24" ht="15.75" customHeight="1">
      <c r="A238" s="14" t="s">
        <v>481</v>
      </c>
      <c r="B238" s="14" t="s">
        <v>543</v>
      </c>
      <c r="C238" s="41" t="s">
        <v>549</v>
      </c>
      <c r="D238" s="41" t="s">
        <v>26</v>
      </c>
      <c r="E238" s="14" t="s">
        <v>232</v>
      </c>
      <c r="F238" s="14" t="s">
        <v>38</v>
      </c>
      <c r="G238" s="14" t="s">
        <v>29</v>
      </c>
      <c r="H238" s="94" t="s">
        <v>229</v>
      </c>
      <c r="I238" s="14" t="s">
        <v>545</v>
      </c>
      <c r="J238" s="41"/>
      <c r="K238" s="95">
        <v>13800</v>
      </c>
      <c r="L238" s="43" t="s">
        <v>189</v>
      </c>
      <c r="M238" s="53">
        <v>0.75</v>
      </c>
      <c r="N238" s="80">
        <f t="shared" si="12"/>
        <v>10350</v>
      </c>
      <c r="O238" s="22">
        <f>N238* [1]TC!$C$4</f>
        <v>207000</v>
      </c>
      <c r="P238" s="23" t="s">
        <v>34</v>
      </c>
      <c r="Q238" s="23" t="s">
        <v>34</v>
      </c>
      <c r="R238" s="96">
        <f t="shared" si="10"/>
        <v>3450</v>
      </c>
      <c r="S238" s="70">
        <f>R238 *[1]TC!$C$4</f>
        <v>69000</v>
      </c>
      <c r="T238" s="36">
        <v>0</v>
      </c>
      <c r="U238" s="36">
        <v>0</v>
      </c>
      <c r="V238" s="33" t="s">
        <v>546</v>
      </c>
      <c r="W238" s="72" t="s">
        <v>547</v>
      </c>
      <c r="X238" s="29"/>
    </row>
    <row r="239" spans="1:24" ht="15.75" customHeight="1">
      <c r="A239" s="14" t="s">
        <v>481</v>
      </c>
      <c r="B239" s="14" t="s">
        <v>543</v>
      </c>
      <c r="C239" s="41" t="s">
        <v>550</v>
      </c>
      <c r="D239" s="41" t="s">
        <v>26</v>
      </c>
      <c r="E239" s="14" t="s">
        <v>232</v>
      </c>
      <c r="F239" s="14" t="s">
        <v>38</v>
      </c>
      <c r="G239" s="14" t="s">
        <v>28</v>
      </c>
      <c r="H239" s="94" t="s">
        <v>551</v>
      </c>
      <c r="I239" s="14" t="s">
        <v>545</v>
      </c>
      <c r="J239" s="41"/>
      <c r="K239" s="95">
        <v>10880</v>
      </c>
      <c r="L239" s="43" t="s">
        <v>189</v>
      </c>
      <c r="M239" s="53">
        <v>0.75</v>
      </c>
      <c r="N239" s="80">
        <f t="shared" si="12"/>
        <v>8160</v>
      </c>
      <c r="O239" s="22">
        <f>N239* [1]TC!$C$4</f>
        <v>163200</v>
      </c>
      <c r="P239" s="23" t="s">
        <v>34</v>
      </c>
      <c r="Q239" s="23" t="s">
        <v>34</v>
      </c>
      <c r="R239" s="96">
        <f t="shared" si="10"/>
        <v>2720</v>
      </c>
      <c r="S239" s="70">
        <f>R239 *[1]TC!$C$4</f>
        <v>54400</v>
      </c>
      <c r="T239" s="36">
        <v>0</v>
      </c>
      <c r="U239" s="36">
        <v>0</v>
      </c>
      <c r="V239" s="33" t="s">
        <v>546</v>
      </c>
      <c r="W239" s="72" t="s">
        <v>552</v>
      </c>
      <c r="X239" s="29"/>
    </row>
    <row r="240" spans="1:24" ht="15.75" customHeight="1">
      <c r="A240" s="14" t="s">
        <v>481</v>
      </c>
      <c r="B240" s="14" t="s">
        <v>543</v>
      </c>
      <c r="C240" s="41" t="s">
        <v>553</v>
      </c>
      <c r="D240" s="41" t="s">
        <v>26</v>
      </c>
      <c r="E240" s="14" t="s">
        <v>232</v>
      </c>
      <c r="F240" s="14" t="s">
        <v>38</v>
      </c>
      <c r="G240" s="14" t="s">
        <v>28</v>
      </c>
      <c r="H240" s="94" t="s">
        <v>551</v>
      </c>
      <c r="I240" s="14" t="s">
        <v>545</v>
      </c>
      <c r="J240" s="41"/>
      <c r="K240" s="95">
        <v>13556</v>
      </c>
      <c r="L240" s="43" t="s">
        <v>189</v>
      </c>
      <c r="M240" s="53">
        <v>0.75</v>
      </c>
      <c r="N240" s="80">
        <f t="shared" si="12"/>
        <v>10167</v>
      </c>
      <c r="O240" s="22">
        <f>N240* [1]TC!$C$4</f>
        <v>203340</v>
      </c>
      <c r="P240" s="23" t="s">
        <v>34</v>
      </c>
      <c r="Q240" s="23" t="s">
        <v>34</v>
      </c>
      <c r="R240" s="96">
        <f t="shared" si="10"/>
        <v>3389</v>
      </c>
      <c r="S240" s="70">
        <f>R240 *[1]TC!$C$4</f>
        <v>67780</v>
      </c>
      <c r="T240" s="36">
        <v>0</v>
      </c>
      <c r="U240" s="36">
        <v>0</v>
      </c>
      <c r="V240" s="33" t="s">
        <v>546</v>
      </c>
      <c r="W240" s="72" t="s">
        <v>552</v>
      </c>
      <c r="X240" s="29"/>
    </row>
    <row r="241" spans="1:24" ht="15.75" customHeight="1">
      <c r="A241" s="14" t="s">
        <v>481</v>
      </c>
      <c r="B241" s="14" t="s">
        <v>543</v>
      </c>
      <c r="C241" s="41" t="s">
        <v>554</v>
      </c>
      <c r="D241" s="41" t="s">
        <v>26</v>
      </c>
      <c r="E241" s="14" t="s">
        <v>232</v>
      </c>
      <c r="F241" s="14" t="s">
        <v>38</v>
      </c>
      <c r="G241" s="14" t="s">
        <v>28</v>
      </c>
      <c r="H241" s="94" t="s">
        <v>551</v>
      </c>
      <c r="I241" s="14" t="s">
        <v>545</v>
      </c>
      <c r="J241" s="41"/>
      <c r="K241" s="95">
        <v>16580</v>
      </c>
      <c r="L241" s="43" t="s">
        <v>189</v>
      </c>
      <c r="M241" s="53">
        <v>0.75</v>
      </c>
      <c r="N241" s="80">
        <f t="shared" si="12"/>
        <v>12435</v>
      </c>
      <c r="O241" s="22">
        <f>N241* [1]TC!$C$4</f>
        <v>248700</v>
      </c>
      <c r="P241" s="23" t="s">
        <v>34</v>
      </c>
      <c r="Q241" s="23" t="s">
        <v>34</v>
      </c>
      <c r="R241" s="96">
        <f t="shared" si="10"/>
        <v>4145</v>
      </c>
      <c r="S241" s="70">
        <f>R241 *[1]TC!$C$4</f>
        <v>82900</v>
      </c>
      <c r="T241" s="36">
        <v>0</v>
      </c>
      <c r="U241" s="36">
        <v>0</v>
      </c>
      <c r="V241" s="33" t="s">
        <v>546</v>
      </c>
      <c r="W241" s="72" t="s">
        <v>552</v>
      </c>
      <c r="X241" s="29"/>
    </row>
    <row r="242" spans="1:24" ht="15.75" customHeight="1">
      <c r="A242" s="14" t="s">
        <v>481</v>
      </c>
      <c r="B242" s="14" t="s">
        <v>543</v>
      </c>
      <c r="C242" s="41" t="s">
        <v>555</v>
      </c>
      <c r="D242" s="41" t="s">
        <v>26</v>
      </c>
      <c r="E242" s="14" t="s">
        <v>232</v>
      </c>
      <c r="F242" s="14" t="s">
        <v>38</v>
      </c>
      <c r="G242" s="14" t="s">
        <v>158</v>
      </c>
      <c r="H242" s="94" t="s">
        <v>551</v>
      </c>
      <c r="I242" s="14" t="s">
        <v>545</v>
      </c>
      <c r="J242" s="41"/>
      <c r="K242" s="95">
        <v>10880</v>
      </c>
      <c r="L242" s="43" t="s">
        <v>189</v>
      </c>
      <c r="M242" s="53">
        <v>0.75</v>
      </c>
      <c r="N242" s="80">
        <f t="shared" si="12"/>
        <v>8160</v>
      </c>
      <c r="O242" s="22">
        <f>N242* [1]TC!$C$4</f>
        <v>163200</v>
      </c>
      <c r="P242" s="23" t="s">
        <v>34</v>
      </c>
      <c r="Q242" s="23" t="s">
        <v>34</v>
      </c>
      <c r="R242" s="96">
        <f t="shared" si="10"/>
        <v>2720</v>
      </c>
      <c r="S242" s="70">
        <f>R242 *[1]TC!$C$4</f>
        <v>54400</v>
      </c>
      <c r="T242" s="36">
        <v>0</v>
      </c>
      <c r="U242" s="36">
        <v>0</v>
      </c>
      <c r="V242" s="33" t="s">
        <v>546</v>
      </c>
      <c r="W242" s="72" t="s">
        <v>556</v>
      </c>
      <c r="X242" s="29"/>
    </row>
    <row r="243" spans="1:24" ht="15.75" customHeight="1">
      <c r="A243" s="14" t="s">
        <v>481</v>
      </c>
      <c r="B243" s="14" t="s">
        <v>543</v>
      </c>
      <c r="C243" s="41" t="s">
        <v>557</v>
      </c>
      <c r="D243" s="41" t="s">
        <v>26</v>
      </c>
      <c r="E243" s="14" t="s">
        <v>232</v>
      </c>
      <c r="F243" s="14" t="s">
        <v>38</v>
      </c>
      <c r="G243" s="14" t="s">
        <v>158</v>
      </c>
      <c r="H243" s="94" t="s">
        <v>551</v>
      </c>
      <c r="I243" s="14" t="s">
        <v>545</v>
      </c>
      <c r="J243" s="41"/>
      <c r="K243" s="95">
        <v>13556</v>
      </c>
      <c r="L243" s="43" t="s">
        <v>189</v>
      </c>
      <c r="M243" s="53">
        <v>0.75</v>
      </c>
      <c r="N243" s="80">
        <f t="shared" si="12"/>
        <v>10167</v>
      </c>
      <c r="O243" s="22">
        <f>N243* [1]TC!$C$4</f>
        <v>203340</v>
      </c>
      <c r="P243" s="23" t="s">
        <v>34</v>
      </c>
      <c r="Q243" s="23" t="s">
        <v>34</v>
      </c>
      <c r="R243" s="96">
        <f t="shared" si="10"/>
        <v>3389</v>
      </c>
      <c r="S243" s="70">
        <f>R243 *[1]TC!$C$4</f>
        <v>67780</v>
      </c>
      <c r="T243" s="36">
        <v>0</v>
      </c>
      <c r="U243" s="36">
        <v>0</v>
      </c>
      <c r="V243" s="33" t="s">
        <v>546</v>
      </c>
      <c r="W243" s="72" t="s">
        <v>556</v>
      </c>
      <c r="X243" s="29"/>
    </row>
    <row r="244" spans="1:24" ht="15.75" customHeight="1">
      <c r="A244" s="14" t="s">
        <v>481</v>
      </c>
      <c r="B244" s="14" t="s">
        <v>543</v>
      </c>
      <c r="C244" s="41" t="s">
        <v>558</v>
      </c>
      <c r="D244" s="41" t="s">
        <v>26</v>
      </c>
      <c r="E244" s="14" t="s">
        <v>232</v>
      </c>
      <c r="F244" s="14" t="s">
        <v>38</v>
      </c>
      <c r="G244" s="14" t="s">
        <v>158</v>
      </c>
      <c r="H244" s="94" t="s">
        <v>551</v>
      </c>
      <c r="I244" s="14" t="s">
        <v>545</v>
      </c>
      <c r="J244" s="41"/>
      <c r="K244" s="95">
        <v>16580</v>
      </c>
      <c r="L244" s="43" t="s">
        <v>189</v>
      </c>
      <c r="M244" s="53">
        <v>0.75</v>
      </c>
      <c r="N244" s="80">
        <f t="shared" si="12"/>
        <v>12435</v>
      </c>
      <c r="O244" s="22">
        <f>N244* [1]TC!$C$4</f>
        <v>248700</v>
      </c>
      <c r="P244" s="23" t="s">
        <v>34</v>
      </c>
      <c r="Q244" s="23" t="s">
        <v>34</v>
      </c>
      <c r="R244" s="96">
        <f t="shared" si="10"/>
        <v>4145</v>
      </c>
      <c r="S244" s="70">
        <f>R244 *[1]TC!$C$4</f>
        <v>82900</v>
      </c>
      <c r="T244" s="36">
        <v>0</v>
      </c>
      <c r="U244" s="36">
        <v>0</v>
      </c>
      <c r="V244" s="33" t="s">
        <v>546</v>
      </c>
      <c r="W244" s="72" t="s">
        <v>556</v>
      </c>
      <c r="X244" s="29"/>
    </row>
    <row r="245" spans="1:24" ht="15.75" customHeight="1">
      <c r="A245" s="14" t="s">
        <v>481</v>
      </c>
      <c r="B245" s="14" t="s">
        <v>543</v>
      </c>
      <c r="C245" s="41" t="s">
        <v>559</v>
      </c>
      <c r="D245" s="41" t="s">
        <v>26</v>
      </c>
      <c r="E245" s="14" t="s">
        <v>232</v>
      </c>
      <c r="F245" s="14" t="s">
        <v>38</v>
      </c>
      <c r="G245" s="14" t="s">
        <v>350</v>
      </c>
      <c r="H245" s="94" t="s">
        <v>551</v>
      </c>
      <c r="I245" s="14" t="s">
        <v>545</v>
      </c>
      <c r="J245" s="41"/>
      <c r="K245" s="95">
        <v>10880</v>
      </c>
      <c r="L245" s="43" t="s">
        <v>189</v>
      </c>
      <c r="M245" s="53">
        <v>0.75</v>
      </c>
      <c r="N245" s="80">
        <f t="shared" si="12"/>
        <v>8160</v>
      </c>
      <c r="O245" s="22">
        <f>N245* [1]TC!$C$4</f>
        <v>163200</v>
      </c>
      <c r="P245" s="23" t="s">
        <v>34</v>
      </c>
      <c r="Q245" s="23" t="s">
        <v>34</v>
      </c>
      <c r="R245" s="96">
        <f t="shared" si="10"/>
        <v>2720</v>
      </c>
      <c r="S245" s="70">
        <f>R245 *[1]TC!$C$4</f>
        <v>54400</v>
      </c>
      <c r="T245" s="36">
        <v>0</v>
      </c>
      <c r="U245" s="36">
        <v>0</v>
      </c>
      <c r="V245" s="33" t="s">
        <v>546</v>
      </c>
      <c r="W245" s="72" t="s">
        <v>560</v>
      </c>
      <c r="X245" s="29"/>
    </row>
    <row r="246" spans="1:24" ht="15.75" customHeight="1">
      <c r="A246" s="14" t="s">
        <v>481</v>
      </c>
      <c r="B246" s="14" t="s">
        <v>543</v>
      </c>
      <c r="C246" s="41" t="s">
        <v>561</v>
      </c>
      <c r="D246" s="41" t="s">
        <v>26</v>
      </c>
      <c r="E246" s="14" t="s">
        <v>232</v>
      </c>
      <c r="F246" s="14" t="s">
        <v>38</v>
      </c>
      <c r="G246" s="14" t="s">
        <v>350</v>
      </c>
      <c r="H246" s="94" t="s">
        <v>551</v>
      </c>
      <c r="I246" s="14" t="s">
        <v>545</v>
      </c>
      <c r="J246" s="41"/>
      <c r="K246" s="95">
        <v>13556</v>
      </c>
      <c r="L246" s="43" t="s">
        <v>189</v>
      </c>
      <c r="M246" s="53">
        <v>0.75</v>
      </c>
      <c r="N246" s="80">
        <f t="shared" si="12"/>
        <v>10167</v>
      </c>
      <c r="O246" s="22">
        <f>N246* [1]TC!$C$4</f>
        <v>203340</v>
      </c>
      <c r="P246" s="23" t="s">
        <v>34</v>
      </c>
      <c r="Q246" s="23" t="s">
        <v>34</v>
      </c>
      <c r="R246" s="96">
        <f t="shared" si="10"/>
        <v>3389</v>
      </c>
      <c r="S246" s="70">
        <f>R246 *[1]TC!$C$4</f>
        <v>67780</v>
      </c>
      <c r="T246" s="36">
        <v>0</v>
      </c>
      <c r="U246" s="36">
        <v>0</v>
      </c>
      <c r="V246" s="33" t="s">
        <v>546</v>
      </c>
      <c r="W246" s="72" t="s">
        <v>560</v>
      </c>
      <c r="X246" s="29"/>
    </row>
    <row r="247" spans="1:24" ht="15.75" customHeight="1">
      <c r="A247" s="14" t="s">
        <v>481</v>
      </c>
      <c r="B247" s="14" t="s">
        <v>543</v>
      </c>
      <c r="C247" s="41" t="s">
        <v>562</v>
      </c>
      <c r="D247" s="41" t="s">
        <v>26</v>
      </c>
      <c r="E247" s="14" t="s">
        <v>232</v>
      </c>
      <c r="F247" s="14" t="s">
        <v>38</v>
      </c>
      <c r="G247" s="14" t="s">
        <v>350</v>
      </c>
      <c r="H247" s="94" t="s">
        <v>551</v>
      </c>
      <c r="I247" s="14" t="s">
        <v>545</v>
      </c>
      <c r="J247" s="41"/>
      <c r="K247" s="95">
        <v>16580</v>
      </c>
      <c r="L247" s="43" t="s">
        <v>189</v>
      </c>
      <c r="M247" s="53">
        <v>0.75</v>
      </c>
      <c r="N247" s="80">
        <f t="shared" si="12"/>
        <v>12435</v>
      </c>
      <c r="O247" s="22">
        <f>N247* [1]TC!$C$4</f>
        <v>248700</v>
      </c>
      <c r="P247" s="23" t="s">
        <v>34</v>
      </c>
      <c r="Q247" s="23" t="s">
        <v>34</v>
      </c>
      <c r="R247" s="96">
        <f t="shared" si="10"/>
        <v>4145</v>
      </c>
      <c r="S247" s="70">
        <f>R247 *[1]TC!$C$4</f>
        <v>82900</v>
      </c>
      <c r="T247" s="36">
        <v>0</v>
      </c>
      <c r="U247" s="36">
        <v>0</v>
      </c>
      <c r="V247" s="33" t="s">
        <v>546</v>
      </c>
      <c r="W247" s="72" t="s">
        <v>560</v>
      </c>
      <c r="X247" s="29"/>
    </row>
    <row r="248" spans="1:24" ht="15.75" customHeight="1">
      <c r="A248" s="14" t="s">
        <v>481</v>
      </c>
      <c r="B248" s="14" t="s">
        <v>543</v>
      </c>
      <c r="C248" s="41" t="s">
        <v>563</v>
      </c>
      <c r="D248" s="41" t="s">
        <v>26</v>
      </c>
      <c r="E248" s="14" t="s">
        <v>232</v>
      </c>
      <c r="F248" s="14" t="s">
        <v>38</v>
      </c>
      <c r="G248" s="14" t="s">
        <v>105</v>
      </c>
      <c r="H248" s="94" t="s">
        <v>551</v>
      </c>
      <c r="I248" s="14" t="s">
        <v>545</v>
      </c>
      <c r="J248" s="41"/>
      <c r="K248" s="95">
        <v>10880</v>
      </c>
      <c r="L248" s="43" t="s">
        <v>189</v>
      </c>
      <c r="M248" s="53">
        <v>0.75</v>
      </c>
      <c r="N248" s="80">
        <f t="shared" si="12"/>
        <v>8160</v>
      </c>
      <c r="O248" s="22">
        <f>N248* [1]TC!$C$4</f>
        <v>163200</v>
      </c>
      <c r="P248" s="23" t="s">
        <v>34</v>
      </c>
      <c r="Q248" s="23" t="s">
        <v>34</v>
      </c>
      <c r="R248" s="96">
        <f t="shared" si="10"/>
        <v>2720</v>
      </c>
      <c r="S248" s="70">
        <f>R248 *[1]TC!$C$4</f>
        <v>54400</v>
      </c>
      <c r="T248" s="36">
        <v>0</v>
      </c>
      <c r="U248" s="36">
        <v>0</v>
      </c>
      <c r="V248" s="33" t="s">
        <v>546</v>
      </c>
      <c r="W248" s="72" t="s">
        <v>564</v>
      </c>
      <c r="X248" s="29"/>
    </row>
    <row r="249" spans="1:24" ht="15.75" customHeight="1">
      <c r="A249" s="14" t="s">
        <v>481</v>
      </c>
      <c r="B249" s="14" t="s">
        <v>543</v>
      </c>
      <c r="C249" s="41" t="s">
        <v>565</v>
      </c>
      <c r="D249" s="41" t="s">
        <v>26</v>
      </c>
      <c r="E249" s="14" t="s">
        <v>232</v>
      </c>
      <c r="F249" s="14" t="s">
        <v>38</v>
      </c>
      <c r="G249" s="14" t="s">
        <v>105</v>
      </c>
      <c r="H249" s="94" t="s">
        <v>551</v>
      </c>
      <c r="I249" s="14" t="s">
        <v>545</v>
      </c>
      <c r="J249" s="41"/>
      <c r="K249" s="95">
        <v>13556</v>
      </c>
      <c r="L249" s="43" t="s">
        <v>189</v>
      </c>
      <c r="M249" s="53">
        <v>0.75</v>
      </c>
      <c r="N249" s="80">
        <f t="shared" si="12"/>
        <v>10167</v>
      </c>
      <c r="O249" s="22">
        <f>N249* [1]TC!$C$4</f>
        <v>203340</v>
      </c>
      <c r="P249" s="23" t="s">
        <v>34</v>
      </c>
      <c r="Q249" s="23" t="s">
        <v>34</v>
      </c>
      <c r="R249" s="96">
        <f t="shared" si="10"/>
        <v>3389</v>
      </c>
      <c r="S249" s="70">
        <f>R249 *[1]TC!$C$4</f>
        <v>67780</v>
      </c>
      <c r="T249" s="36">
        <v>0</v>
      </c>
      <c r="U249" s="36">
        <v>0</v>
      </c>
      <c r="V249" s="33" t="s">
        <v>546</v>
      </c>
      <c r="W249" s="72" t="s">
        <v>564</v>
      </c>
      <c r="X249" s="29"/>
    </row>
    <row r="250" spans="1:24" ht="15.75" customHeight="1">
      <c r="A250" s="14" t="s">
        <v>481</v>
      </c>
      <c r="B250" s="14" t="s">
        <v>543</v>
      </c>
      <c r="C250" s="41" t="s">
        <v>566</v>
      </c>
      <c r="D250" s="41" t="s">
        <v>26</v>
      </c>
      <c r="E250" s="14" t="s">
        <v>232</v>
      </c>
      <c r="F250" s="14" t="s">
        <v>38</v>
      </c>
      <c r="G250" s="14" t="s">
        <v>105</v>
      </c>
      <c r="H250" s="94" t="s">
        <v>551</v>
      </c>
      <c r="I250" s="14" t="s">
        <v>545</v>
      </c>
      <c r="J250" s="41"/>
      <c r="K250" s="95">
        <v>16580</v>
      </c>
      <c r="L250" s="43" t="s">
        <v>189</v>
      </c>
      <c r="M250" s="53">
        <v>0.75</v>
      </c>
      <c r="N250" s="80">
        <f t="shared" si="12"/>
        <v>12435</v>
      </c>
      <c r="O250" s="22">
        <f>N250* [1]TC!$C$4</f>
        <v>248700</v>
      </c>
      <c r="P250" s="23" t="s">
        <v>34</v>
      </c>
      <c r="Q250" s="23" t="s">
        <v>34</v>
      </c>
      <c r="R250" s="96">
        <f t="shared" si="10"/>
        <v>4145</v>
      </c>
      <c r="S250" s="70">
        <f>R250 *[1]TC!$C$4</f>
        <v>82900</v>
      </c>
      <c r="T250" s="36">
        <v>0</v>
      </c>
      <c r="U250" s="36">
        <v>0</v>
      </c>
      <c r="V250" s="33" t="s">
        <v>546</v>
      </c>
      <c r="W250" s="72" t="s">
        <v>564</v>
      </c>
      <c r="X250" s="29"/>
    </row>
    <row r="251" spans="1:24" ht="15.75" customHeight="1">
      <c r="A251" s="14" t="s">
        <v>481</v>
      </c>
      <c r="B251" s="14" t="s">
        <v>543</v>
      </c>
      <c r="C251" s="41" t="s">
        <v>567</v>
      </c>
      <c r="D251" s="41" t="s">
        <v>26</v>
      </c>
      <c r="E251" s="14" t="s">
        <v>232</v>
      </c>
      <c r="F251" s="14" t="s">
        <v>38</v>
      </c>
      <c r="G251" s="14" t="s">
        <v>116</v>
      </c>
      <c r="H251" s="94" t="s">
        <v>551</v>
      </c>
      <c r="I251" s="14" t="s">
        <v>545</v>
      </c>
      <c r="J251" s="41"/>
      <c r="K251" s="95">
        <v>10880</v>
      </c>
      <c r="L251" s="43" t="s">
        <v>189</v>
      </c>
      <c r="M251" s="53">
        <v>0.75</v>
      </c>
      <c r="N251" s="80">
        <f t="shared" si="12"/>
        <v>8160</v>
      </c>
      <c r="O251" s="22">
        <f>N251* [1]TC!$C$4</f>
        <v>163200</v>
      </c>
      <c r="P251" s="23" t="s">
        <v>34</v>
      </c>
      <c r="Q251" s="23" t="s">
        <v>34</v>
      </c>
      <c r="R251" s="96">
        <f t="shared" si="10"/>
        <v>2720</v>
      </c>
      <c r="S251" s="70">
        <f>R251 *[1]TC!$C$4</f>
        <v>54400</v>
      </c>
      <c r="T251" s="36">
        <v>0</v>
      </c>
      <c r="U251" s="36">
        <v>0</v>
      </c>
      <c r="V251" s="33" t="s">
        <v>546</v>
      </c>
      <c r="W251" s="72" t="s">
        <v>568</v>
      </c>
      <c r="X251" s="29"/>
    </row>
    <row r="252" spans="1:24" ht="15.75" customHeight="1">
      <c r="A252" s="14" t="s">
        <v>481</v>
      </c>
      <c r="B252" s="14" t="s">
        <v>543</v>
      </c>
      <c r="C252" s="41" t="s">
        <v>569</v>
      </c>
      <c r="D252" s="41" t="s">
        <v>26</v>
      </c>
      <c r="E252" s="14" t="s">
        <v>232</v>
      </c>
      <c r="F252" s="14" t="s">
        <v>38</v>
      </c>
      <c r="G252" s="14" t="s">
        <v>116</v>
      </c>
      <c r="H252" s="94" t="s">
        <v>551</v>
      </c>
      <c r="I252" s="14" t="s">
        <v>545</v>
      </c>
      <c r="J252" s="41"/>
      <c r="K252" s="95">
        <v>13556</v>
      </c>
      <c r="L252" s="43" t="s">
        <v>189</v>
      </c>
      <c r="M252" s="53">
        <v>0.75</v>
      </c>
      <c r="N252" s="80">
        <f t="shared" si="12"/>
        <v>10167</v>
      </c>
      <c r="O252" s="22">
        <f>N252* [1]TC!$C$4</f>
        <v>203340</v>
      </c>
      <c r="P252" s="23" t="s">
        <v>34</v>
      </c>
      <c r="Q252" s="23" t="s">
        <v>34</v>
      </c>
      <c r="R252" s="96">
        <f t="shared" si="10"/>
        <v>3389</v>
      </c>
      <c r="S252" s="70">
        <f>R252 *[1]TC!$C$4</f>
        <v>67780</v>
      </c>
      <c r="T252" s="36">
        <v>0</v>
      </c>
      <c r="U252" s="36">
        <v>0</v>
      </c>
      <c r="V252" s="33" t="s">
        <v>546</v>
      </c>
      <c r="W252" s="72" t="s">
        <v>568</v>
      </c>
      <c r="X252" s="29"/>
    </row>
    <row r="253" spans="1:24" ht="15.75" customHeight="1">
      <c r="A253" s="14" t="s">
        <v>481</v>
      </c>
      <c r="B253" s="14" t="s">
        <v>543</v>
      </c>
      <c r="C253" s="41" t="s">
        <v>570</v>
      </c>
      <c r="D253" s="41" t="s">
        <v>26</v>
      </c>
      <c r="E253" s="14" t="s">
        <v>232</v>
      </c>
      <c r="F253" s="14" t="s">
        <v>38</v>
      </c>
      <c r="G253" s="14" t="s">
        <v>116</v>
      </c>
      <c r="H253" s="94" t="s">
        <v>551</v>
      </c>
      <c r="I253" s="14" t="s">
        <v>545</v>
      </c>
      <c r="J253" s="41"/>
      <c r="K253" s="95">
        <v>16580</v>
      </c>
      <c r="L253" s="43" t="s">
        <v>189</v>
      </c>
      <c r="M253" s="53">
        <v>0.75</v>
      </c>
      <c r="N253" s="80">
        <f t="shared" si="12"/>
        <v>12435</v>
      </c>
      <c r="O253" s="22">
        <f>N253* [1]TC!$C$4</f>
        <v>248700</v>
      </c>
      <c r="P253" s="23" t="s">
        <v>34</v>
      </c>
      <c r="Q253" s="23" t="s">
        <v>34</v>
      </c>
      <c r="R253" s="96">
        <f t="shared" si="10"/>
        <v>4145</v>
      </c>
      <c r="S253" s="70">
        <f>R253 *[1]TC!$C$4</f>
        <v>82900</v>
      </c>
      <c r="T253" s="36">
        <v>0</v>
      </c>
      <c r="U253" s="36">
        <v>0</v>
      </c>
      <c r="V253" s="33" t="s">
        <v>546</v>
      </c>
      <c r="W253" s="72" t="s">
        <v>568</v>
      </c>
      <c r="X253" s="29"/>
    </row>
    <row r="254" spans="1:24" ht="15.75" customHeight="1">
      <c r="A254" s="14" t="s">
        <v>481</v>
      </c>
      <c r="B254" s="14" t="s">
        <v>543</v>
      </c>
      <c r="C254" s="41" t="s">
        <v>571</v>
      </c>
      <c r="D254" s="41" t="s">
        <v>26</v>
      </c>
      <c r="E254" s="14" t="s">
        <v>232</v>
      </c>
      <c r="F254" s="14" t="s">
        <v>38</v>
      </c>
      <c r="G254" s="14" t="s">
        <v>572</v>
      </c>
      <c r="H254" s="94" t="s">
        <v>551</v>
      </c>
      <c r="I254" s="14" t="s">
        <v>545</v>
      </c>
      <c r="J254" s="41"/>
      <c r="K254" s="95">
        <v>10880</v>
      </c>
      <c r="L254" s="43" t="s">
        <v>189</v>
      </c>
      <c r="M254" s="53">
        <v>0.75</v>
      </c>
      <c r="N254" s="80">
        <f t="shared" si="12"/>
        <v>8160</v>
      </c>
      <c r="O254" s="22">
        <f>N254* [1]TC!$C$4</f>
        <v>163200</v>
      </c>
      <c r="P254" s="23" t="s">
        <v>34</v>
      </c>
      <c r="Q254" s="23" t="s">
        <v>34</v>
      </c>
      <c r="R254" s="96">
        <f t="shared" si="10"/>
        <v>2720</v>
      </c>
      <c r="S254" s="70">
        <f>R254 *[1]TC!$C$4</f>
        <v>54400</v>
      </c>
      <c r="T254" s="36">
        <v>0</v>
      </c>
      <c r="U254" s="36">
        <v>0</v>
      </c>
      <c r="V254" s="33" t="s">
        <v>546</v>
      </c>
      <c r="W254" s="72" t="s">
        <v>573</v>
      </c>
      <c r="X254" s="29"/>
    </row>
    <row r="255" spans="1:24" ht="15.75" customHeight="1">
      <c r="A255" s="14" t="s">
        <v>481</v>
      </c>
      <c r="B255" s="14" t="s">
        <v>543</v>
      </c>
      <c r="C255" s="41" t="s">
        <v>574</v>
      </c>
      <c r="D255" s="41" t="s">
        <v>26</v>
      </c>
      <c r="E255" s="14" t="s">
        <v>232</v>
      </c>
      <c r="F255" s="14" t="s">
        <v>38</v>
      </c>
      <c r="G255" s="14" t="s">
        <v>572</v>
      </c>
      <c r="H255" s="94" t="s">
        <v>551</v>
      </c>
      <c r="I255" s="14" t="s">
        <v>545</v>
      </c>
      <c r="J255" s="41"/>
      <c r="K255" s="95">
        <v>13556</v>
      </c>
      <c r="L255" s="43" t="s">
        <v>189</v>
      </c>
      <c r="M255" s="53">
        <v>0.75</v>
      </c>
      <c r="N255" s="80">
        <f t="shared" si="12"/>
        <v>10167</v>
      </c>
      <c r="O255" s="22">
        <f>N255* [1]TC!$C$4</f>
        <v>203340</v>
      </c>
      <c r="P255" s="23" t="s">
        <v>34</v>
      </c>
      <c r="Q255" s="23" t="s">
        <v>34</v>
      </c>
      <c r="R255" s="96">
        <f t="shared" si="10"/>
        <v>3389</v>
      </c>
      <c r="S255" s="70">
        <f>R255 *[1]TC!$C$4</f>
        <v>67780</v>
      </c>
      <c r="T255" s="36">
        <v>0</v>
      </c>
      <c r="U255" s="36">
        <v>0</v>
      </c>
      <c r="V255" s="33" t="s">
        <v>546</v>
      </c>
      <c r="W255" s="72" t="s">
        <v>573</v>
      </c>
      <c r="X255" s="29"/>
    </row>
    <row r="256" spans="1:24" ht="15.75" customHeight="1">
      <c r="A256" s="14" t="s">
        <v>481</v>
      </c>
      <c r="B256" s="14" t="s">
        <v>543</v>
      </c>
      <c r="C256" s="41" t="s">
        <v>575</v>
      </c>
      <c r="D256" s="41" t="s">
        <v>26</v>
      </c>
      <c r="E256" s="14" t="s">
        <v>232</v>
      </c>
      <c r="F256" s="14" t="s">
        <v>38</v>
      </c>
      <c r="G256" s="14" t="s">
        <v>572</v>
      </c>
      <c r="H256" s="94" t="s">
        <v>551</v>
      </c>
      <c r="I256" s="14" t="s">
        <v>545</v>
      </c>
      <c r="J256" s="41"/>
      <c r="K256" s="95">
        <v>16580</v>
      </c>
      <c r="L256" s="43" t="s">
        <v>189</v>
      </c>
      <c r="M256" s="53">
        <v>0.75</v>
      </c>
      <c r="N256" s="80">
        <f t="shared" si="12"/>
        <v>12435</v>
      </c>
      <c r="O256" s="22">
        <f>N256* [1]TC!$C$4</f>
        <v>248700</v>
      </c>
      <c r="P256" s="23" t="s">
        <v>34</v>
      </c>
      <c r="Q256" s="23" t="s">
        <v>34</v>
      </c>
      <c r="R256" s="96">
        <f t="shared" si="10"/>
        <v>4145</v>
      </c>
      <c r="S256" s="70">
        <f>R256 *[1]TC!$C$4</f>
        <v>82900</v>
      </c>
      <c r="T256" s="36">
        <v>0</v>
      </c>
      <c r="U256" s="36">
        <v>0</v>
      </c>
      <c r="V256" s="33" t="s">
        <v>546</v>
      </c>
      <c r="W256" s="72" t="s">
        <v>573</v>
      </c>
      <c r="X256" s="29"/>
    </row>
    <row r="257" spans="1:24" ht="15.75" customHeight="1">
      <c r="A257" s="14" t="s">
        <v>481</v>
      </c>
      <c r="B257" s="14" t="s">
        <v>543</v>
      </c>
      <c r="C257" s="41" t="s">
        <v>576</v>
      </c>
      <c r="D257" s="41" t="s">
        <v>26</v>
      </c>
      <c r="E257" s="14" t="s">
        <v>232</v>
      </c>
      <c r="F257" s="14" t="s">
        <v>38</v>
      </c>
      <c r="G257" s="14" t="s">
        <v>295</v>
      </c>
      <c r="H257" s="94" t="s">
        <v>551</v>
      </c>
      <c r="I257" s="14" t="s">
        <v>545</v>
      </c>
      <c r="J257" s="41"/>
      <c r="K257" s="95">
        <v>10880</v>
      </c>
      <c r="L257" s="43" t="s">
        <v>189</v>
      </c>
      <c r="M257" s="53">
        <v>0.75</v>
      </c>
      <c r="N257" s="80">
        <f t="shared" si="12"/>
        <v>8160</v>
      </c>
      <c r="O257" s="22">
        <f>N257* [1]TC!$C$4</f>
        <v>163200</v>
      </c>
      <c r="P257" s="23" t="s">
        <v>34</v>
      </c>
      <c r="Q257" s="23" t="s">
        <v>34</v>
      </c>
      <c r="R257" s="96">
        <f t="shared" si="10"/>
        <v>2720</v>
      </c>
      <c r="S257" s="70">
        <f>R257 *[1]TC!$C$4</f>
        <v>54400</v>
      </c>
      <c r="T257" s="36">
        <v>0</v>
      </c>
      <c r="U257" s="36">
        <v>0</v>
      </c>
      <c r="V257" s="33" t="s">
        <v>546</v>
      </c>
      <c r="W257" s="72" t="s">
        <v>577</v>
      </c>
      <c r="X257" s="29"/>
    </row>
    <row r="258" spans="1:24" ht="15.75" customHeight="1">
      <c r="A258" s="14" t="s">
        <v>481</v>
      </c>
      <c r="B258" s="14" t="s">
        <v>543</v>
      </c>
      <c r="C258" s="41" t="s">
        <v>578</v>
      </c>
      <c r="D258" s="41" t="s">
        <v>26</v>
      </c>
      <c r="E258" s="14" t="s">
        <v>232</v>
      </c>
      <c r="F258" s="14" t="s">
        <v>38</v>
      </c>
      <c r="G258" s="14" t="s">
        <v>295</v>
      </c>
      <c r="H258" s="94" t="s">
        <v>551</v>
      </c>
      <c r="I258" s="14" t="s">
        <v>545</v>
      </c>
      <c r="J258" s="41"/>
      <c r="K258" s="95">
        <v>13556</v>
      </c>
      <c r="L258" s="43" t="s">
        <v>189</v>
      </c>
      <c r="M258" s="53">
        <v>0.75</v>
      </c>
      <c r="N258" s="80">
        <f t="shared" si="12"/>
        <v>10167</v>
      </c>
      <c r="O258" s="22">
        <f>N258* [1]TC!$C$4</f>
        <v>203340</v>
      </c>
      <c r="P258" s="23" t="s">
        <v>34</v>
      </c>
      <c r="Q258" s="23" t="s">
        <v>34</v>
      </c>
      <c r="R258" s="96">
        <f t="shared" si="10"/>
        <v>3389</v>
      </c>
      <c r="S258" s="70">
        <f>R258 *[1]TC!$C$4</f>
        <v>67780</v>
      </c>
      <c r="T258" s="36">
        <v>0</v>
      </c>
      <c r="U258" s="36">
        <v>0</v>
      </c>
      <c r="V258" s="33" t="s">
        <v>546</v>
      </c>
      <c r="W258" s="72" t="s">
        <v>577</v>
      </c>
      <c r="X258" s="29"/>
    </row>
    <row r="259" spans="1:24" ht="15.75" customHeight="1">
      <c r="A259" s="14" t="s">
        <v>481</v>
      </c>
      <c r="B259" s="14" t="s">
        <v>543</v>
      </c>
      <c r="C259" s="41" t="s">
        <v>579</v>
      </c>
      <c r="D259" s="41" t="s">
        <v>26</v>
      </c>
      <c r="E259" s="14" t="s">
        <v>232</v>
      </c>
      <c r="F259" s="14" t="s">
        <v>38</v>
      </c>
      <c r="G259" s="14" t="s">
        <v>295</v>
      </c>
      <c r="H259" s="94" t="s">
        <v>551</v>
      </c>
      <c r="I259" s="14" t="s">
        <v>545</v>
      </c>
      <c r="J259" s="41"/>
      <c r="K259" s="95">
        <v>16580</v>
      </c>
      <c r="L259" s="43" t="s">
        <v>189</v>
      </c>
      <c r="M259" s="53">
        <v>0.75</v>
      </c>
      <c r="N259" s="80">
        <f t="shared" si="12"/>
        <v>12435</v>
      </c>
      <c r="O259" s="22">
        <f>N259* [1]TC!$C$4</f>
        <v>248700</v>
      </c>
      <c r="P259" s="23" t="s">
        <v>34</v>
      </c>
      <c r="Q259" s="23" t="s">
        <v>34</v>
      </c>
      <c r="R259" s="96">
        <f t="shared" si="10"/>
        <v>4145</v>
      </c>
      <c r="S259" s="70">
        <f>R259 *[1]TC!$C$4</f>
        <v>82900</v>
      </c>
      <c r="T259" s="36">
        <v>0</v>
      </c>
      <c r="U259" s="36">
        <v>0</v>
      </c>
      <c r="V259" s="33" t="s">
        <v>546</v>
      </c>
      <c r="W259" s="72" t="s">
        <v>577</v>
      </c>
      <c r="X259" s="29"/>
    </row>
    <row r="260" spans="1:24" ht="15.75" customHeight="1">
      <c r="A260" s="14" t="s">
        <v>481</v>
      </c>
      <c r="B260" s="14" t="s">
        <v>543</v>
      </c>
      <c r="C260" s="41" t="s">
        <v>580</v>
      </c>
      <c r="D260" s="41" t="s">
        <v>26</v>
      </c>
      <c r="E260" s="14" t="s">
        <v>232</v>
      </c>
      <c r="F260" s="14" t="s">
        <v>38</v>
      </c>
      <c r="G260" s="14" t="s">
        <v>170</v>
      </c>
      <c r="H260" s="94" t="s">
        <v>551</v>
      </c>
      <c r="I260" s="14" t="s">
        <v>545</v>
      </c>
      <c r="J260" s="41"/>
      <c r="K260" s="95">
        <v>10880</v>
      </c>
      <c r="L260" s="43" t="s">
        <v>189</v>
      </c>
      <c r="M260" s="53">
        <v>0.75</v>
      </c>
      <c r="N260" s="80">
        <f t="shared" si="12"/>
        <v>8160</v>
      </c>
      <c r="O260" s="22">
        <f>N260* [1]TC!$C$4</f>
        <v>163200</v>
      </c>
      <c r="P260" s="23" t="s">
        <v>34</v>
      </c>
      <c r="Q260" s="23" t="s">
        <v>34</v>
      </c>
      <c r="R260" s="96">
        <f t="shared" si="10"/>
        <v>2720</v>
      </c>
      <c r="S260" s="70">
        <f>R260 *[1]TC!$C$4</f>
        <v>54400</v>
      </c>
      <c r="T260" s="36">
        <v>0</v>
      </c>
      <c r="U260" s="36">
        <v>0</v>
      </c>
      <c r="V260" s="33" t="s">
        <v>546</v>
      </c>
      <c r="W260" s="72" t="s">
        <v>581</v>
      </c>
      <c r="X260" s="29"/>
    </row>
    <row r="261" spans="1:24" ht="15.75" customHeight="1">
      <c r="A261" s="14" t="s">
        <v>481</v>
      </c>
      <c r="B261" s="14" t="s">
        <v>543</v>
      </c>
      <c r="C261" s="41" t="s">
        <v>582</v>
      </c>
      <c r="D261" s="41" t="s">
        <v>26</v>
      </c>
      <c r="E261" s="14" t="s">
        <v>232</v>
      </c>
      <c r="F261" s="14" t="s">
        <v>38</v>
      </c>
      <c r="G261" s="14" t="s">
        <v>170</v>
      </c>
      <c r="H261" s="94" t="s">
        <v>551</v>
      </c>
      <c r="I261" s="14" t="s">
        <v>545</v>
      </c>
      <c r="J261" s="41"/>
      <c r="K261" s="95">
        <v>13556</v>
      </c>
      <c r="L261" s="43" t="s">
        <v>189</v>
      </c>
      <c r="M261" s="53">
        <v>0.75</v>
      </c>
      <c r="N261" s="80">
        <f t="shared" si="12"/>
        <v>10167</v>
      </c>
      <c r="O261" s="22">
        <f>N261* [1]TC!$C$4</f>
        <v>203340</v>
      </c>
      <c r="P261" s="23" t="s">
        <v>34</v>
      </c>
      <c r="Q261" s="23" t="s">
        <v>34</v>
      </c>
      <c r="R261" s="96">
        <f t="shared" si="10"/>
        <v>3389</v>
      </c>
      <c r="S261" s="70">
        <f>R261 *[1]TC!$C$4</f>
        <v>67780</v>
      </c>
      <c r="T261" s="36">
        <v>0</v>
      </c>
      <c r="U261" s="36">
        <v>0</v>
      </c>
      <c r="V261" s="33" t="s">
        <v>546</v>
      </c>
      <c r="W261" s="72" t="s">
        <v>581</v>
      </c>
      <c r="X261" s="29"/>
    </row>
    <row r="262" spans="1:24" ht="15.75" customHeight="1">
      <c r="A262" s="14" t="s">
        <v>481</v>
      </c>
      <c r="B262" s="14" t="s">
        <v>543</v>
      </c>
      <c r="C262" s="41" t="s">
        <v>583</v>
      </c>
      <c r="D262" s="41" t="s">
        <v>26</v>
      </c>
      <c r="E262" s="14" t="s">
        <v>232</v>
      </c>
      <c r="F262" s="14" t="s">
        <v>38</v>
      </c>
      <c r="G262" s="14" t="s">
        <v>170</v>
      </c>
      <c r="H262" s="94" t="s">
        <v>551</v>
      </c>
      <c r="I262" s="14" t="s">
        <v>545</v>
      </c>
      <c r="J262" s="41"/>
      <c r="K262" s="95">
        <v>16580</v>
      </c>
      <c r="L262" s="43" t="s">
        <v>189</v>
      </c>
      <c r="M262" s="53">
        <v>0.75</v>
      </c>
      <c r="N262" s="80">
        <f t="shared" si="12"/>
        <v>12435</v>
      </c>
      <c r="O262" s="22">
        <f>N262* [1]TC!$C$4</f>
        <v>248700</v>
      </c>
      <c r="P262" s="23" t="s">
        <v>34</v>
      </c>
      <c r="Q262" s="23" t="s">
        <v>34</v>
      </c>
      <c r="R262" s="96">
        <f t="shared" si="10"/>
        <v>4145</v>
      </c>
      <c r="S262" s="70">
        <f>R262 *[1]TC!$C$4</f>
        <v>82900</v>
      </c>
      <c r="T262" s="36">
        <v>0</v>
      </c>
      <c r="U262" s="36">
        <v>0</v>
      </c>
      <c r="V262" s="33" t="s">
        <v>546</v>
      </c>
      <c r="W262" s="72" t="s">
        <v>581</v>
      </c>
      <c r="X262" s="29"/>
    </row>
    <row r="263" spans="1:24" ht="15.75" customHeight="1">
      <c r="A263" s="14" t="s">
        <v>481</v>
      </c>
      <c r="B263" s="14" t="s">
        <v>543</v>
      </c>
      <c r="C263" s="41" t="s">
        <v>584</v>
      </c>
      <c r="D263" s="41" t="s">
        <v>26</v>
      </c>
      <c r="E263" s="14" t="s">
        <v>232</v>
      </c>
      <c r="F263" s="14" t="s">
        <v>38</v>
      </c>
      <c r="G263" s="14" t="s">
        <v>215</v>
      </c>
      <c r="H263" s="94" t="s">
        <v>551</v>
      </c>
      <c r="I263" s="14" t="s">
        <v>545</v>
      </c>
      <c r="J263" s="41"/>
      <c r="K263" s="95">
        <v>10880</v>
      </c>
      <c r="L263" s="43" t="s">
        <v>189</v>
      </c>
      <c r="M263" s="53">
        <v>0.75</v>
      </c>
      <c r="N263" s="80">
        <f t="shared" si="12"/>
        <v>8160</v>
      </c>
      <c r="O263" s="22">
        <f>N263* [1]TC!$C$4</f>
        <v>163200</v>
      </c>
      <c r="P263" s="23" t="s">
        <v>34</v>
      </c>
      <c r="Q263" s="23" t="s">
        <v>34</v>
      </c>
      <c r="R263" s="96">
        <f t="shared" ref="R263:R306" si="13">K263-N263</f>
        <v>2720</v>
      </c>
      <c r="S263" s="70">
        <f>R263 *[1]TC!$C$4</f>
        <v>54400</v>
      </c>
      <c r="T263" s="36">
        <v>0</v>
      </c>
      <c r="U263" s="36">
        <v>0</v>
      </c>
      <c r="V263" s="33" t="s">
        <v>546</v>
      </c>
      <c r="W263" s="72" t="s">
        <v>585</v>
      </c>
      <c r="X263" s="29"/>
    </row>
    <row r="264" spans="1:24" ht="15.75" customHeight="1">
      <c r="A264" s="14" t="s">
        <v>481</v>
      </c>
      <c r="B264" s="14" t="s">
        <v>543</v>
      </c>
      <c r="C264" s="41" t="s">
        <v>586</v>
      </c>
      <c r="D264" s="41" t="s">
        <v>26</v>
      </c>
      <c r="E264" s="14" t="s">
        <v>232</v>
      </c>
      <c r="F264" s="14" t="s">
        <v>38</v>
      </c>
      <c r="G264" s="14" t="s">
        <v>215</v>
      </c>
      <c r="H264" s="94" t="s">
        <v>551</v>
      </c>
      <c r="I264" s="14" t="s">
        <v>545</v>
      </c>
      <c r="J264" s="41"/>
      <c r="K264" s="95">
        <v>13556</v>
      </c>
      <c r="L264" s="43" t="s">
        <v>189</v>
      </c>
      <c r="M264" s="53">
        <v>0.75</v>
      </c>
      <c r="N264" s="80">
        <f t="shared" si="12"/>
        <v>10167</v>
      </c>
      <c r="O264" s="22">
        <f>N264* [1]TC!$C$4</f>
        <v>203340</v>
      </c>
      <c r="P264" s="23" t="s">
        <v>34</v>
      </c>
      <c r="Q264" s="23" t="s">
        <v>34</v>
      </c>
      <c r="R264" s="96">
        <f t="shared" si="13"/>
        <v>3389</v>
      </c>
      <c r="S264" s="70">
        <f>R264 *[1]TC!$C$4</f>
        <v>67780</v>
      </c>
      <c r="T264" s="36">
        <v>0</v>
      </c>
      <c r="U264" s="36">
        <v>0</v>
      </c>
      <c r="V264" s="33" t="s">
        <v>546</v>
      </c>
      <c r="W264" s="72" t="s">
        <v>585</v>
      </c>
      <c r="X264" s="29"/>
    </row>
    <row r="265" spans="1:24" ht="15.75" customHeight="1">
      <c r="A265" s="14" t="s">
        <v>481</v>
      </c>
      <c r="B265" s="14" t="s">
        <v>543</v>
      </c>
      <c r="C265" s="41" t="s">
        <v>587</v>
      </c>
      <c r="D265" s="41" t="s">
        <v>26</v>
      </c>
      <c r="E265" s="14" t="s">
        <v>232</v>
      </c>
      <c r="F265" s="14" t="s">
        <v>38</v>
      </c>
      <c r="G265" s="14" t="s">
        <v>215</v>
      </c>
      <c r="H265" s="94" t="s">
        <v>551</v>
      </c>
      <c r="I265" s="14" t="s">
        <v>545</v>
      </c>
      <c r="J265" s="41"/>
      <c r="K265" s="95">
        <v>16580</v>
      </c>
      <c r="L265" s="43" t="s">
        <v>189</v>
      </c>
      <c r="M265" s="53">
        <v>0.75</v>
      </c>
      <c r="N265" s="80">
        <f t="shared" si="12"/>
        <v>12435</v>
      </c>
      <c r="O265" s="22">
        <f>N265* [1]TC!$C$4</f>
        <v>248700</v>
      </c>
      <c r="P265" s="23" t="s">
        <v>34</v>
      </c>
      <c r="Q265" s="23" t="s">
        <v>34</v>
      </c>
      <c r="R265" s="96">
        <f t="shared" si="13"/>
        <v>4145</v>
      </c>
      <c r="S265" s="70">
        <f>R265 *[1]TC!$C$4</f>
        <v>82900</v>
      </c>
      <c r="T265" s="36">
        <v>0</v>
      </c>
      <c r="U265" s="36">
        <v>0</v>
      </c>
      <c r="V265" s="33" t="s">
        <v>546</v>
      </c>
      <c r="W265" s="72" t="s">
        <v>585</v>
      </c>
      <c r="X265" s="29"/>
    </row>
    <row r="266" spans="1:24" ht="15.75" customHeight="1">
      <c r="A266" s="14" t="s">
        <v>481</v>
      </c>
      <c r="B266" s="14" t="s">
        <v>543</v>
      </c>
      <c r="C266" s="41" t="s">
        <v>588</v>
      </c>
      <c r="D266" s="41" t="s">
        <v>26</v>
      </c>
      <c r="E266" s="14" t="s">
        <v>232</v>
      </c>
      <c r="F266" s="14" t="s">
        <v>38</v>
      </c>
      <c r="G266" s="14" t="s">
        <v>50</v>
      </c>
      <c r="H266" s="94" t="s">
        <v>551</v>
      </c>
      <c r="I266" s="14" t="s">
        <v>545</v>
      </c>
      <c r="J266" s="41"/>
      <c r="K266" s="95">
        <v>10880</v>
      </c>
      <c r="L266" s="43" t="s">
        <v>189</v>
      </c>
      <c r="M266" s="53">
        <v>0.75</v>
      </c>
      <c r="N266" s="80">
        <f t="shared" si="12"/>
        <v>8160</v>
      </c>
      <c r="O266" s="22">
        <f>N266* [1]TC!$C$4</f>
        <v>163200</v>
      </c>
      <c r="P266" s="23" t="s">
        <v>34</v>
      </c>
      <c r="Q266" s="23" t="s">
        <v>34</v>
      </c>
      <c r="R266" s="96">
        <f t="shared" si="13"/>
        <v>2720</v>
      </c>
      <c r="S266" s="70">
        <f>R266 *[1]TC!$C$4</f>
        <v>54400</v>
      </c>
      <c r="T266" s="36">
        <v>0</v>
      </c>
      <c r="U266" s="36">
        <v>0</v>
      </c>
      <c r="V266" s="33" t="s">
        <v>546</v>
      </c>
      <c r="W266" s="72" t="s">
        <v>589</v>
      </c>
      <c r="X266" s="29"/>
    </row>
    <row r="267" spans="1:24" ht="15.75" customHeight="1">
      <c r="A267" s="14" t="s">
        <v>481</v>
      </c>
      <c r="B267" s="14" t="s">
        <v>543</v>
      </c>
      <c r="C267" s="41" t="s">
        <v>590</v>
      </c>
      <c r="D267" s="41" t="s">
        <v>26</v>
      </c>
      <c r="E267" s="14" t="s">
        <v>232</v>
      </c>
      <c r="F267" s="14" t="s">
        <v>38</v>
      </c>
      <c r="G267" s="14" t="s">
        <v>50</v>
      </c>
      <c r="H267" s="94" t="s">
        <v>551</v>
      </c>
      <c r="I267" s="14" t="s">
        <v>545</v>
      </c>
      <c r="J267" s="41"/>
      <c r="K267" s="95">
        <v>13556</v>
      </c>
      <c r="L267" s="43" t="s">
        <v>189</v>
      </c>
      <c r="M267" s="53">
        <v>0.75</v>
      </c>
      <c r="N267" s="80">
        <f t="shared" si="12"/>
        <v>10167</v>
      </c>
      <c r="O267" s="22">
        <f>N267* [1]TC!$C$4</f>
        <v>203340</v>
      </c>
      <c r="P267" s="23" t="s">
        <v>34</v>
      </c>
      <c r="Q267" s="23" t="s">
        <v>34</v>
      </c>
      <c r="R267" s="96">
        <f t="shared" si="13"/>
        <v>3389</v>
      </c>
      <c r="S267" s="70">
        <f>R267 *[1]TC!$C$4</f>
        <v>67780</v>
      </c>
      <c r="T267" s="36">
        <v>0</v>
      </c>
      <c r="U267" s="36">
        <v>0</v>
      </c>
      <c r="V267" s="33" t="s">
        <v>546</v>
      </c>
      <c r="W267" s="72" t="s">
        <v>589</v>
      </c>
      <c r="X267" s="29"/>
    </row>
    <row r="268" spans="1:24" ht="15.75" customHeight="1">
      <c r="A268" s="14" t="s">
        <v>481</v>
      </c>
      <c r="B268" s="97" t="s">
        <v>543</v>
      </c>
      <c r="C268" s="98" t="s">
        <v>591</v>
      </c>
      <c r="D268" s="41" t="s">
        <v>26</v>
      </c>
      <c r="E268" s="97" t="s">
        <v>232</v>
      </c>
      <c r="F268" s="97" t="s">
        <v>38</v>
      </c>
      <c r="G268" s="97" t="s">
        <v>50</v>
      </c>
      <c r="H268" s="99" t="s">
        <v>551</v>
      </c>
      <c r="I268" s="97" t="s">
        <v>545</v>
      </c>
      <c r="J268" s="98"/>
      <c r="K268" s="100">
        <v>16580</v>
      </c>
      <c r="L268" s="101" t="s">
        <v>189</v>
      </c>
      <c r="M268" s="102">
        <v>0.75</v>
      </c>
      <c r="N268" s="103">
        <f t="shared" si="12"/>
        <v>12435</v>
      </c>
      <c r="O268" s="104">
        <f>N268* [1]TC!$C$4</f>
        <v>248700</v>
      </c>
      <c r="P268" s="105" t="s">
        <v>34</v>
      </c>
      <c r="Q268" s="105" t="s">
        <v>34</v>
      </c>
      <c r="R268" s="106">
        <f t="shared" si="13"/>
        <v>4145</v>
      </c>
      <c r="S268" s="107">
        <f>R268 *[1]TC!$C$4</f>
        <v>82900</v>
      </c>
      <c r="T268" s="108">
        <v>0</v>
      </c>
      <c r="U268" s="108">
        <v>0</v>
      </c>
      <c r="V268" s="109" t="s">
        <v>546</v>
      </c>
      <c r="W268" s="110" t="s">
        <v>589</v>
      </c>
      <c r="X268" s="38"/>
    </row>
    <row r="269" spans="1:24" ht="15.75" customHeight="1">
      <c r="A269" s="111" t="s">
        <v>481</v>
      </c>
      <c r="B269" s="112" t="s">
        <v>543</v>
      </c>
      <c r="C269" s="113" t="s">
        <v>592</v>
      </c>
      <c r="D269" s="41" t="s">
        <v>26</v>
      </c>
      <c r="E269" s="112" t="s">
        <v>232</v>
      </c>
      <c r="F269" s="112" t="s">
        <v>38</v>
      </c>
      <c r="G269" s="112" t="s">
        <v>29</v>
      </c>
      <c r="H269" s="114" t="s">
        <v>229</v>
      </c>
      <c r="I269" s="112" t="s">
        <v>545</v>
      </c>
      <c r="J269" s="113"/>
      <c r="K269" s="115">
        <v>3500</v>
      </c>
      <c r="L269" s="114" t="s">
        <v>189</v>
      </c>
      <c r="M269" s="102">
        <v>0.75</v>
      </c>
      <c r="N269" s="116">
        <f t="shared" si="12"/>
        <v>2625</v>
      </c>
      <c r="O269" s="117">
        <f>N269* [1]TC!$C$4</f>
        <v>52500</v>
      </c>
      <c r="P269" s="118" t="s">
        <v>34</v>
      </c>
      <c r="Q269" s="118" t="s">
        <v>34</v>
      </c>
      <c r="R269" s="119">
        <f t="shared" si="13"/>
        <v>875</v>
      </c>
      <c r="S269" s="120">
        <f>R269 *[1]TC!$C$4</f>
        <v>17500</v>
      </c>
      <c r="T269" s="108">
        <v>0</v>
      </c>
      <c r="U269" s="121">
        <v>0</v>
      </c>
      <c r="V269" s="122" t="s">
        <v>546</v>
      </c>
      <c r="W269" s="123" t="s">
        <v>593</v>
      </c>
      <c r="X269" s="38"/>
    </row>
    <row r="270" spans="1:24" ht="15.75" customHeight="1">
      <c r="A270" s="111" t="s">
        <v>481</v>
      </c>
      <c r="B270" s="112" t="s">
        <v>543</v>
      </c>
      <c r="C270" s="113" t="s">
        <v>594</v>
      </c>
      <c r="D270" s="41" t="s">
        <v>26</v>
      </c>
      <c r="E270" s="112" t="s">
        <v>232</v>
      </c>
      <c r="F270" s="112" t="s">
        <v>38</v>
      </c>
      <c r="G270" s="112" t="s">
        <v>28</v>
      </c>
      <c r="H270" s="114" t="s">
        <v>551</v>
      </c>
      <c r="I270" s="112" t="s">
        <v>545</v>
      </c>
      <c r="J270" s="113"/>
      <c r="K270" s="115">
        <v>4195</v>
      </c>
      <c r="L270" s="114" t="s">
        <v>189</v>
      </c>
      <c r="M270" s="102">
        <v>0.75</v>
      </c>
      <c r="N270" s="116">
        <f t="shared" si="12"/>
        <v>3146.25</v>
      </c>
      <c r="O270" s="117">
        <f>N270* [1]TC!$C$4</f>
        <v>62925</v>
      </c>
      <c r="P270" s="118" t="s">
        <v>34</v>
      </c>
      <c r="Q270" s="118" t="s">
        <v>34</v>
      </c>
      <c r="R270" s="119">
        <f t="shared" si="13"/>
        <v>1048.75</v>
      </c>
      <c r="S270" s="120">
        <f>R270 *[1]TC!$C$4</f>
        <v>20975</v>
      </c>
      <c r="T270" s="108">
        <v>0</v>
      </c>
      <c r="U270" s="121">
        <v>0</v>
      </c>
      <c r="V270" s="122" t="s">
        <v>546</v>
      </c>
      <c r="W270" s="123" t="s">
        <v>593</v>
      </c>
      <c r="X270" s="38"/>
    </row>
    <row r="271" spans="1:24" ht="15.75" customHeight="1">
      <c r="A271" s="14" t="s">
        <v>481</v>
      </c>
      <c r="B271" s="14" t="s">
        <v>543</v>
      </c>
      <c r="C271" s="41" t="s">
        <v>595</v>
      </c>
      <c r="D271" s="41" t="s">
        <v>26</v>
      </c>
      <c r="E271" s="14" t="s">
        <v>232</v>
      </c>
      <c r="F271" s="14" t="s">
        <v>38</v>
      </c>
      <c r="G271" s="14" t="s">
        <v>158</v>
      </c>
      <c r="H271" s="43" t="s">
        <v>551</v>
      </c>
      <c r="I271" s="14" t="s">
        <v>545</v>
      </c>
      <c r="J271" s="41"/>
      <c r="K271" s="95">
        <v>4195</v>
      </c>
      <c r="L271" s="43" t="s">
        <v>189</v>
      </c>
      <c r="M271" s="53">
        <v>0.75</v>
      </c>
      <c r="N271" s="80">
        <f t="shared" si="12"/>
        <v>3146.25</v>
      </c>
      <c r="O271" s="22">
        <f>N271* [1]TC!$C$4</f>
        <v>62925</v>
      </c>
      <c r="P271" s="23" t="s">
        <v>34</v>
      </c>
      <c r="Q271" s="23" t="s">
        <v>34</v>
      </c>
      <c r="R271" s="96">
        <f t="shared" si="13"/>
        <v>1048.75</v>
      </c>
      <c r="S271" s="70">
        <f>R271 *[1]TC!$C$4</f>
        <v>20975</v>
      </c>
      <c r="T271" s="36">
        <v>0</v>
      </c>
      <c r="U271" s="36">
        <v>0</v>
      </c>
      <c r="V271" s="33" t="s">
        <v>546</v>
      </c>
      <c r="W271" s="72" t="s">
        <v>593</v>
      </c>
      <c r="X271" s="29"/>
    </row>
    <row r="272" spans="1:24" ht="15.75" customHeight="1">
      <c r="A272" s="14" t="s">
        <v>481</v>
      </c>
      <c r="B272" s="14" t="s">
        <v>543</v>
      </c>
      <c r="C272" s="41" t="s">
        <v>596</v>
      </c>
      <c r="D272" s="41" t="s">
        <v>26</v>
      </c>
      <c r="E272" s="14" t="s">
        <v>232</v>
      </c>
      <c r="F272" s="14" t="s">
        <v>38</v>
      </c>
      <c r="G272" s="14" t="s">
        <v>29</v>
      </c>
      <c r="H272" s="43" t="s">
        <v>551</v>
      </c>
      <c r="I272" s="14" t="s">
        <v>545</v>
      </c>
      <c r="J272" s="41"/>
      <c r="K272" s="95">
        <v>4195</v>
      </c>
      <c r="L272" s="43" t="s">
        <v>189</v>
      </c>
      <c r="M272" s="53">
        <v>0.75</v>
      </c>
      <c r="N272" s="80">
        <f t="shared" si="12"/>
        <v>3146.25</v>
      </c>
      <c r="O272" s="22">
        <f>N272* [1]TC!$C$4</f>
        <v>62925</v>
      </c>
      <c r="P272" s="23" t="s">
        <v>34</v>
      </c>
      <c r="Q272" s="23" t="s">
        <v>34</v>
      </c>
      <c r="R272" s="96">
        <f t="shared" si="13"/>
        <v>1048.75</v>
      </c>
      <c r="S272" s="70">
        <f>R272 *[1]TC!$C$4</f>
        <v>20975</v>
      </c>
      <c r="T272" s="36">
        <v>0</v>
      </c>
      <c r="U272" s="36">
        <v>0</v>
      </c>
      <c r="V272" s="33" t="s">
        <v>546</v>
      </c>
      <c r="W272" s="72" t="s">
        <v>593</v>
      </c>
      <c r="X272" s="29"/>
    </row>
    <row r="273" spans="1:24" ht="15.75" customHeight="1">
      <c r="A273" s="14" t="s">
        <v>481</v>
      </c>
      <c r="B273" s="14" t="s">
        <v>543</v>
      </c>
      <c r="C273" s="41" t="s">
        <v>597</v>
      </c>
      <c r="D273" s="41" t="s">
        <v>26</v>
      </c>
      <c r="E273" s="14" t="s">
        <v>232</v>
      </c>
      <c r="F273" s="14" t="s">
        <v>38</v>
      </c>
      <c r="G273" s="14" t="s">
        <v>105</v>
      </c>
      <c r="H273" s="43" t="s">
        <v>551</v>
      </c>
      <c r="I273" s="14" t="s">
        <v>545</v>
      </c>
      <c r="J273" s="41"/>
      <c r="K273" s="95">
        <v>4195</v>
      </c>
      <c r="L273" s="43" t="s">
        <v>189</v>
      </c>
      <c r="M273" s="53">
        <v>0.75</v>
      </c>
      <c r="N273" s="80">
        <f t="shared" si="12"/>
        <v>3146.25</v>
      </c>
      <c r="O273" s="22">
        <f>N273* [1]TC!$C$4</f>
        <v>62925</v>
      </c>
      <c r="P273" s="23" t="s">
        <v>34</v>
      </c>
      <c r="Q273" s="23" t="s">
        <v>34</v>
      </c>
      <c r="R273" s="96">
        <f t="shared" si="13"/>
        <v>1048.75</v>
      </c>
      <c r="S273" s="70">
        <f>R273 *[1]TC!$C$4</f>
        <v>20975</v>
      </c>
      <c r="T273" s="36">
        <v>0</v>
      </c>
      <c r="U273" s="36">
        <v>0</v>
      </c>
      <c r="V273" s="33" t="s">
        <v>546</v>
      </c>
      <c r="W273" s="72" t="s">
        <v>593</v>
      </c>
      <c r="X273" s="29"/>
    </row>
    <row r="274" spans="1:24" ht="15.75" customHeight="1">
      <c r="A274" s="14" t="s">
        <v>481</v>
      </c>
      <c r="B274" s="14" t="s">
        <v>543</v>
      </c>
      <c r="C274" s="41" t="s">
        <v>598</v>
      </c>
      <c r="D274" s="41" t="s">
        <v>26</v>
      </c>
      <c r="E274" s="14" t="s">
        <v>232</v>
      </c>
      <c r="F274" s="14" t="s">
        <v>38</v>
      </c>
      <c r="G274" s="14" t="s">
        <v>116</v>
      </c>
      <c r="H274" s="43" t="s">
        <v>551</v>
      </c>
      <c r="I274" s="14" t="s">
        <v>545</v>
      </c>
      <c r="J274" s="41"/>
      <c r="K274" s="95">
        <v>4195</v>
      </c>
      <c r="L274" s="43" t="s">
        <v>189</v>
      </c>
      <c r="M274" s="53">
        <v>0.75</v>
      </c>
      <c r="N274" s="80">
        <f t="shared" si="12"/>
        <v>3146.25</v>
      </c>
      <c r="O274" s="22">
        <f>N274* [1]TC!$C$4</f>
        <v>62925</v>
      </c>
      <c r="P274" s="23" t="s">
        <v>34</v>
      </c>
      <c r="Q274" s="23" t="s">
        <v>34</v>
      </c>
      <c r="R274" s="96">
        <f t="shared" si="13"/>
        <v>1048.75</v>
      </c>
      <c r="S274" s="70">
        <f>R274 *[1]TC!$C$4</f>
        <v>20975</v>
      </c>
      <c r="T274" s="36">
        <v>0</v>
      </c>
      <c r="U274" s="36">
        <v>0</v>
      </c>
      <c r="V274" s="33" t="s">
        <v>546</v>
      </c>
      <c r="W274" s="72" t="s">
        <v>593</v>
      </c>
      <c r="X274" s="29"/>
    </row>
    <row r="275" spans="1:24" ht="15.75" customHeight="1">
      <c r="A275" s="14" t="s">
        <v>481</v>
      </c>
      <c r="B275" s="14" t="s">
        <v>543</v>
      </c>
      <c r="C275" s="41" t="s">
        <v>599</v>
      </c>
      <c r="D275" s="41" t="s">
        <v>26</v>
      </c>
      <c r="E275" s="14" t="s">
        <v>232</v>
      </c>
      <c r="F275" s="14" t="s">
        <v>38</v>
      </c>
      <c r="G275" s="14" t="s">
        <v>158</v>
      </c>
      <c r="H275" s="43" t="s">
        <v>551</v>
      </c>
      <c r="I275" s="14" t="s">
        <v>545</v>
      </c>
      <c r="J275" s="41"/>
      <c r="K275" s="95">
        <v>4195</v>
      </c>
      <c r="L275" s="43" t="s">
        <v>189</v>
      </c>
      <c r="M275" s="53">
        <v>0.75</v>
      </c>
      <c r="N275" s="80">
        <f t="shared" si="12"/>
        <v>3146.25</v>
      </c>
      <c r="O275" s="22">
        <f>N275* [1]TC!$C$4</f>
        <v>62925</v>
      </c>
      <c r="P275" s="23" t="s">
        <v>34</v>
      </c>
      <c r="Q275" s="23" t="s">
        <v>34</v>
      </c>
      <c r="R275" s="96">
        <f t="shared" si="13"/>
        <v>1048.75</v>
      </c>
      <c r="S275" s="70">
        <f>R275 *[1]TC!$C$4</f>
        <v>20975</v>
      </c>
      <c r="T275" s="36">
        <v>0</v>
      </c>
      <c r="U275" s="36">
        <v>0</v>
      </c>
      <c r="V275" s="33" t="s">
        <v>546</v>
      </c>
      <c r="W275" s="72" t="s">
        <v>593</v>
      </c>
      <c r="X275" s="124"/>
    </row>
    <row r="276" spans="1:24" ht="15.75" customHeight="1">
      <c r="A276" s="14" t="s">
        <v>481</v>
      </c>
      <c r="B276" s="14" t="s">
        <v>543</v>
      </c>
      <c r="C276" s="41" t="s">
        <v>600</v>
      </c>
      <c r="D276" s="41" t="s">
        <v>26</v>
      </c>
      <c r="E276" s="14" t="s">
        <v>232</v>
      </c>
      <c r="F276" s="14" t="s">
        <v>38</v>
      </c>
      <c r="G276" s="14" t="s">
        <v>295</v>
      </c>
      <c r="H276" s="43" t="s">
        <v>551</v>
      </c>
      <c r="I276" s="14" t="s">
        <v>545</v>
      </c>
      <c r="J276" s="41"/>
      <c r="K276" s="95">
        <v>4195</v>
      </c>
      <c r="L276" s="43" t="s">
        <v>189</v>
      </c>
      <c r="M276" s="53">
        <v>0.75</v>
      </c>
      <c r="N276" s="80">
        <f t="shared" si="12"/>
        <v>3146.25</v>
      </c>
      <c r="O276" s="22">
        <f>N276* [1]TC!$C$4</f>
        <v>62925</v>
      </c>
      <c r="P276" s="23" t="s">
        <v>34</v>
      </c>
      <c r="Q276" s="23" t="s">
        <v>34</v>
      </c>
      <c r="R276" s="96">
        <f t="shared" si="13"/>
        <v>1048.75</v>
      </c>
      <c r="S276" s="70">
        <f>R276 *[1]TC!$C$4</f>
        <v>20975</v>
      </c>
      <c r="T276" s="36">
        <v>0</v>
      </c>
      <c r="U276" s="36">
        <v>0</v>
      </c>
      <c r="V276" s="33" t="s">
        <v>546</v>
      </c>
      <c r="W276" s="72" t="s">
        <v>593</v>
      </c>
      <c r="X276" s="124"/>
    </row>
    <row r="277" spans="1:24" ht="15.75" customHeight="1">
      <c r="A277" s="14" t="s">
        <v>481</v>
      </c>
      <c r="B277" s="14" t="s">
        <v>543</v>
      </c>
      <c r="C277" s="41" t="s">
        <v>601</v>
      </c>
      <c r="D277" s="41" t="s">
        <v>26</v>
      </c>
      <c r="E277" s="14" t="s">
        <v>232</v>
      </c>
      <c r="F277" s="14" t="s">
        <v>38</v>
      </c>
      <c r="G277" s="14" t="s">
        <v>170</v>
      </c>
      <c r="H277" s="43" t="s">
        <v>551</v>
      </c>
      <c r="I277" s="14" t="s">
        <v>545</v>
      </c>
      <c r="J277" s="41"/>
      <c r="K277" s="95">
        <v>4195</v>
      </c>
      <c r="L277" s="43" t="s">
        <v>189</v>
      </c>
      <c r="M277" s="53">
        <v>0.75</v>
      </c>
      <c r="N277" s="80">
        <f t="shared" si="12"/>
        <v>3146.25</v>
      </c>
      <c r="O277" s="22">
        <f>N277* [1]TC!$C$4</f>
        <v>62925</v>
      </c>
      <c r="P277" s="23" t="s">
        <v>34</v>
      </c>
      <c r="Q277" s="23" t="s">
        <v>34</v>
      </c>
      <c r="R277" s="96">
        <f t="shared" si="13"/>
        <v>1048.75</v>
      </c>
      <c r="S277" s="70">
        <f>R277 *[1]TC!$C$4</f>
        <v>20975</v>
      </c>
      <c r="T277" s="36">
        <v>0</v>
      </c>
      <c r="U277" s="36">
        <v>0</v>
      </c>
      <c r="V277" s="33" t="s">
        <v>546</v>
      </c>
      <c r="W277" s="72" t="s">
        <v>593</v>
      </c>
      <c r="X277" s="124"/>
    </row>
    <row r="278" spans="1:24" ht="15.75" customHeight="1">
      <c r="A278" s="14" t="s">
        <v>481</v>
      </c>
      <c r="B278" s="14" t="s">
        <v>543</v>
      </c>
      <c r="C278" s="41" t="s">
        <v>602</v>
      </c>
      <c r="D278" s="41" t="s">
        <v>26</v>
      </c>
      <c r="E278" s="14" t="s">
        <v>232</v>
      </c>
      <c r="F278" s="14" t="s">
        <v>38</v>
      </c>
      <c r="G278" s="14" t="s">
        <v>215</v>
      </c>
      <c r="H278" s="43" t="s">
        <v>551</v>
      </c>
      <c r="I278" s="14" t="s">
        <v>545</v>
      </c>
      <c r="J278" s="41"/>
      <c r="K278" s="95">
        <v>4195</v>
      </c>
      <c r="L278" s="43" t="s">
        <v>189</v>
      </c>
      <c r="M278" s="53">
        <v>0.75</v>
      </c>
      <c r="N278" s="80">
        <f t="shared" si="12"/>
        <v>3146.25</v>
      </c>
      <c r="O278" s="22">
        <f>N278* [1]TC!$C$4</f>
        <v>62925</v>
      </c>
      <c r="P278" s="23" t="s">
        <v>34</v>
      </c>
      <c r="Q278" s="23" t="s">
        <v>34</v>
      </c>
      <c r="R278" s="96">
        <f t="shared" si="13"/>
        <v>1048.75</v>
      </c>
      <c r="S278" s="70">
        <f>R278 *[1]TC!$C$4</f>
        <v>20975</v>
      </c>
      <c r="T278" s="36">
        <v>0</v>
      </c>
      <c r="U278" s="36">
        <v>0</v>
      </c>
      <c r="V278" s="33" t="s">
        <v>546</v>
      </c>
      <c r="W278" s="72" t="s">
        <v>593</v>
      </c>
      <c r="X278" s="124"/>
    </row>
    <row r="279" spans="1:24" ht="15.75" customHeight="1">
      <c r="A279" s="14" t="s">
        <v>481</v>
      </c>
      <c r="B279" s="14" t="s">
        <v>543</v>
      </c>
      <c r="C279" s="41" t="s">
        <v>603</v>
      </c>
      <c r="D279" s="41" t="s">
        <v>26</v>
      </c>
      <c r="E279" s="14" t="s">
        <v>232</v>
      </c>
      <c r="F279" s="14" t="s">
        <v>38</v>
      </c>
      <c r="G279" s="14" t="s">
        <v>215</v>
      </c>
      <c r="H279" s="43" t="s">
        <v>551</v>
      </c>
      <c r="I279" s="14" t="s">
        <v>545</v>
      </c>
      <c r="J279" s="41"/>
      <c r="K279" s="95">
        <v>4195</v>
      </c>
      <c r="L279" s="43" t="s">
        <v>189</v>
      </c>
      <c r="M279" s="53">
        <v>0.75</v>
      </c>
      <c r="N279" s="80">
        <f t="shared" si="12"/>
        <v>3146.25</v>
      </c>
      <c r="O279" s="22">
        <f>N279* [1]TC!$C$4</f>
        <v>62925</v>
      </c>
      <c r="P279" s="23" t="s">
        <v>34</v>
      </c>
      <c r="Q279" s="23" t="s">
        <v>34</v>
      </c>
      <c r="R279" s="96">
        <f t="shared" si="13"/>
        <v>1048.75</v>
      </c>
      <c r="S279" s="70">
        <f>R279 *[1]TC!$C$4</f>
        <v>20975</v>
      </c>
      <c r="T279" s="36">
        <v>0</v>
      </c>
      <c r="U279" s="36">
        <v>0</v>
      </c>
      <c r="V279" s="33" t="s">
        <v>546</v>
      </c>
      <c r="W279" s="72" t="s">
        <v>593</v>
      </c>
      <c r="X279" s="124"/>
    </row>
    <row r="280" spans="1:24" ht="15.75" customHeight="1">
      <c r="A280" s="14" t="s">
        <v>481</v>
      </c>
      <c r="B280" s="14" t="s">
        <v>543</v>
      </c>
      <c r="C280" s="125" t="s">
        <v>604</v>
      </c>
      <c r="D280" s="41" t="s">
        <v>26</v>
      </c>
      <c r="E280" s="14" t="s">
        <v>232</v>
      </c>
      <c r="F280" s="14" t="s">
        <v>116</v>
      </c>
      <c r="G280" s="14" t="s">
        <v>117</v>
      </c>
      <c r="H280" s="94" t="s">
        <v>229</v>
      </c>
      <c r="I280" s="14" t="s">
        <v>545</v>
      </c>
      <c r="J280" s="41"/>
      <c r="K280" s="95">
        <v>7600</v>
      </c>
      <c r="L280" s="43" t="s">
        <v>189</v>
      </c>
      <c r="M280" s="53">
        <v>0.75</v>
      </c>
      <c r="N280" s="80">
        <f t="shared" si="12"/>
        <v>5700</v>
      </c>
      <c r="O280" s="22">
        <f>N280* [1]TC!$C$4</f>
        <v>114000</v>
      </c>
      <c r="P280" s="23" t="s">
        <v>34</v>
      </c>
      <c r="Q280" s="23" t="s">
        <v>34</v>
      </c>
      <c r="R280" s="96">
        <f t="shared" si="13"/>
        <v>1900</v>
      </c>
      <c r="S280" s="70">
        <f>R280 *[1]TC!$C$4</f>
        <v>38000</v>
      </c>
      <c r="T280" s="36">
        <v>0</v>
      </c>
      <c r="U280" s="36">
        <v>0</v>
      </c>
      <c r="V280" s="33" t="s">
        <v>546</v>
      </c>
      <c r="W280" s="72" t="s">
        <v>605</v>
      </c>
      <c r="X280" s="124"/>
    </row>
    <row r="281" spans="1:24" ht="15.75" customHeight="1">
      <c r="A281" s="14" t="s">
        <v>481</v>
      </c>
      <c r="B281" s="14" t="s">
        <v>543</v>
      </c>
      <c r="C281" s="125" t="s">
        <v>606</v>
      </c>
      <c r="D281" s="41" t="s">
        <v>26</v>
      </c>
      <c r="E281" s="14" t="s">
        <v>232</v>
      </c>
      <c r="F281" s="14" t="s">
        <v>116</v>
      </c>
      <c r="G281" s="14" t="s">
        <v>117</v>
      </c>
      <c r="H281" s="94" t="s">
        <v>229</v>
      </c>
      <c r="I281" s="14" t="s">
        <v>545</v>
      </c>
      <c r="J281" s="41"/>
      <c r="K281" s="95">
        <v>9980</v>
      </c>
      <c r="L281" s="43" t="s">
        <v>189</v>
      </c>
      <c r="M281" s="53">
        <v>0.75</v>
      </c>
      <c r="N281" s="80">
        <f t="shared" si="12"/>
        <v>7485</v>
      </c>
      <c r="O281" s="22">
        <f>N281* [1]TC!$C$4</f>
        <v>149700</v>
      </c>
      <c r="P281" s="23" t="s">
        <v>34</v>
      </c>
      <c r="Q281" s="23" t="s">
        <v>34</v>
      </c>
      <c r="R281" s="96">
        <f t="shared" si="13"/>
        <v>2495</v>
      </c>
      <c r="S281" s="70">
        <f>R281 *[1]TC!$C$4</f>
        <v>49900</v>
      </c>
      <c r="T281" s="36">
        <v>0</v>
      </c>
      <c r="U281" s="36">
        <v>0</v>
      </c>
      <c r="V281" s="33" t="s">
        <v>546</v>
      </c>
      <c r="W281" s="72" t="s">
        <v>605</v>
      </c>
      <c r="X281" s="124"/>
    </row>
    <row r="282" spans="1:24" ht="15.75" customHeight="1">
      <c r="A282" s="14" t="s">
        <v>481</v>
      </c>
      <c r="B282" s="14" t="s">
        <v>543</v>
      </c>
      <c r="C282" s="41" t="s">
        <v>607</v>
      </c>
      <c r="D282" s="41" t="s">
        <v>26</v>
      </c>
      <c r="E282" s="14" t="s">
        <v>232</v>
      </c>
      <c r="F282" s="14" t="s">
        <v>116</v>
      </c>
      <c r="G282" s="14" t="s">
        <v>117</v>
      </c>
      <c r="H282" s="94" t="s">
        <v>229</v>
      </c>
      <c r="I282" s="14" t="s">
        <v>545</v>
      </c>
      <c r="J282" s="41"/>
      <c r="K282" s="95">
        <v>13300</v>
      </c>
      <c r="L282" s="43" t="s">
        <v>189</v>
      </c>
      <c r="M282" s="53">
        <v>0.75</v>
      </c>
      <c r="N282" s="80">
        <f t="shared" si="12"/>
        <v>9975</v>
      </c>
      <c r="O282" s="22">
        <f>N282* [1]TC!$C$4</f>
        <v>199500</v>
      </c>
      <c r="P282" s="23" t="s">
        <v>34</v>
      </c>
      <c r="Q282" s="23" t="s">
        <v>34</v>
      </c>
      <c r="R282" s="96">
        <f t="shared" si="13"/>
        <v>3325</v>
      </c>
      <c r="S282" s="70">
        <f>R282 *[1]TC!$C$4</f>
        <v>66500</v>
      </c>
      <c r="T282" s="36">
        <v>0</v>
      </c>
      <c r="U282" s="36">
        <v>0</v>
      </c>
      <c r="V282" s="33" t="s">
        <v>546</v>
      </c>
      <c r="W282" s="72" t="s">
        <v>605</v>
      </c>
      <c r="X282" s="124"/>
    </row>
    <row r="283" spans="1:24" ht="15.75" customHeight="1">
      <c r="A283" s="14" t="s">
        <v>481</v>
      </c>
      <c r="B283" s="14" t="s">
        <v>543</v>
      </c>
      <c r="C283" s="125" t="s">
        <v>608</v>
      </c>
      <c r="D283" s="41" t="s">
        <v>26</v>
      </c>
      <c r="E283" s="14" t="s">
        <v>232</v>
      </c>
      <c r="F283" s="14" t="s">
        <v>56</v>
      </c>
      <c r="G283" s="14" t="s">
        <v>29</v>
      </c>
      <c r="H283" s="94" t="s">
        <v>229</v>
      </c>
      <c r="I283" s="14" t="s">
        <v>545</v>
      </c>
      <c r="J283" s="41"/>
      <c r="K283" s="95">
        <v>7600</v>
      </c>
      <c r="L283" s="43" t="s">
        <v>189</v>
      </c>
      <c r="M283" s="53">
        <v>0.75</v>
      </c>
      <c r="N283" s="80">
        <f t="shared" si="12"/>
        <v>5700</v>
      </c>
      <c r="O283" s="22">
        <f>N283* [1]TC!$C$4</f>
        <v>114000</v>
      </c>
      <c r="P283" s="23" t="s">
        <v>34</v>
      </c>
      <c r="Q283" s="23" t="s">
        <v>34</v>
      </c>
      <c r="R283" s="96">
        <f t="shared" si="13"/>
        <v>1900</v>
      </c>
      <c r="S283" s="70">
        <f>R283 *[1]TC!$C$4</f>
        <v>38000</v>
      </c>
      <c r="T283" s="36">
        <v>0</v>
      </c>
      <c r="U283" s="36">
        <v>0</v>
      </c>
      <c r="V283" s="33" t="s">
        <v>546</v>
      </c>
      <c r="W283" s="72" t="s">
        <v>609</v>
      </c>
      <c r="X283" s="124"/>
    </row>
    <row r="284" spans="1:24" ht="15.75" customHeight="1">
      <c r="A284" s="14" t="s">
        <v>481</v>
      </c>
      <c r="B284" s="14" t="s">
        <v>543</v>
      </c>
      <c r="C284" s="125" t="s">
        <v>610</v>
      </c>
      <c r="D284" s="41" t="s">
        <v>26</v>
      </c>
      <c r="E284" s="14" t="s">
        <v>232</v>
      </c>
      <c r="F284" s="14" t="s">
        <v>56</v>
      </c>
      <c r="G284" s="14" t="s">
        <v>29</v>
      </c>
      <c r="H284" s="94" t="s">
        <v>229</v>
      </c>
      <c r="I284" s="14" t="s">
        <v>545</v>
      </c>
      <c r="J284" s="41"/>
      <c r="K284" s="95">
        <v>9980</v>
      </c>
      <c r="L284" s="43" t="s">
        <v>189</v>
      </c>
      <c r="M284" s="53">
        <v>0.75</v>
      </c>
      <c r="N284" s="80">
        <f t="shared" si="12"/>
        <v>7485</v>
      </c>
      <c r="O284" s="22">
        <f>N284* [1]TC!$C$4</f>
        <v>149700</v>
      </c>
      <c r="P284" s="23" t="s">
        <v>34</v>
      </c>
      <c r="Q284" s="23" t="s">
        <v>34</v>
      </c>
      <c r="R284" s="96">
        <f t="shared" si="13"/>
        <v>2495</v>
      </c>
      <c r="S284" s="70">
        <f>R284 *[1]TC!$C$4</f>
        <v>49900</v>
      </c>
      <c r="T284" s="36">
        <v>0</v>
      </c>
      <c r="U284" s="36">
        <v>0</v>
      </c>
      <c r="V284" s="33" t="s">
        <v>546</v>
      </c>
      <c r="W284" s="72" t="s">
        <v>609</v>
      </c>
      <c r="X284" s="124"/>
    </row>
    <row r="285" spans="1:24" ht="15.75" customHeight="1">
      <c r="A285" s="14" t="s">
        <v>481</v>
      </c>
      <c r="B285" s="14" t="s">
        <v>543</v>
      </c>
      <c r="C285" s="41" t="s">
        <v>611</v>
      </c>
      <c r="D285" s="41" t="s">
        <v>26</v>
      </c>
      <c r="E285" s="14" t="s">
        <v>232</v>
      </c>
      <c r="F285" s="14" t="s">
        <v>56</v>
      </c>
      <c r="G285" s="14" t="s">
        <v>29</v>
      </c>
      <c r="H285" s="94" t="s">
        <v>229</v>
      </c>
      <c r="I285" s="14" t="s">
        <v>545</v>
      </c>
      <c r="J285" s="41"/>
      <c r="K285" s="95">
        <v>13300</v>
      </c>
      <c r="L285" s="43" t="s">
        <v>189</v>
      </c>
      <c r="M285" s="53">
        <v>0.75</v>
      </c>
      <c r="N285" s="80">
        <f t="shared" si="12"/>
        <v>9975</v>
      </c>
      <c r="O285" s="22">
        <f>N285* [1]TC!$C$4</f>
        <v>199500</v>
      </c>
      <c r="P285" s="23" t="s">
        <v>34</v>
      </c>
      <c r="Q285" s="23" t="s">
        <v>34</v>
      </c>
      <c r="R285" s="96">
        <f t="shared" si="13"/>
        <v>3325</v>
      </c>
      <c r="S285" s="70">
        <f>R285*[1]TC!$C$4</f>
        <v>66500</v>
      </c>
      <c r="T285" s="36">
        <v>0</v>
      </c>
      <c r="U285" s="36">
        <v>0</v>
      </c>
      <c r="V285" s="33" t="s">
        <v>546</v>
      </c>
      <c r="W285" s="72" t="s">
        <v>609</v>
      </c>
      <c r="X285" s="124"/>
    </row>
    <row r="286" spans="1:24" ht="15.75" customHeight="1">
      <c r="A286" s="14" t="s">
        <v>481</v>
      </c>
      <c r="B286" s="14" t="s">
        <v>543</v>
      </c>
      <c r="C286" s="125" t="s">
        <v>612</v>
      </c>
      <c r="D286" s="41" t="s">
        <v>26</v>
      </c>
      <c r="E286" s="14" t="s">
        <v>232</v>
      </c>
      <c r="F286" s="14" t="s">
        <v>45</v>
      </c>
      <c r="G286" s="14" t="s">
        <v>211</v>
      </c>
      <c r="H286" s="94" t="s">
        <v>229</v>
      </c>
      <c r="I286" s="14" t="s">
        <v>545</v>
      </c>
      <c r="J286" s="41"/>
      <c r="K286" s="95">
        <v>7600</v>
      </c>
      <c r="L286" s="43" t="s">
        <v>189</v>
      </c>
      <c r="M286" s="53">
        <v>0.75</v>
      </c>
      <c r="N286" s="80">
        <f t="shared" si="12"/>
        <v>5700</v>
      </c>
      <c r="O286" s="22">
        <f>N286* [1]TC!$C$4</f>
        <v>114000</v>
      </c>
      <c r="P286" s="23" t="s">
        <v>34</v>
      </c>
      <c r="Q286" s="23" t="s">
        <v>34</v>
      </c>
      <c r="R286" s="96">
        <f t="shared" si="13"/>
        <v>1900</v>
      </c>
      <c r="S286" s="70">
        <f>R286 *[1]TC!$C$4</f>
        <v>38000</v>
      </c>
      <c r="T286" s="36">
        <v>0</v>
      </c>
      <c r="U286" s="36">
        <v>0</v>
      </c>
      <c r="V286" s="33" t="s">
        <v>546</v>
      </c>
      <c r="W286" s="72" t="s">
        <v>613</v>
      </c>
      <c r="X286" s="124"/>
    </row>
    <row r="287" spans="1:24" ht="15.75" customHeight="1">
      <c r="A287" s="14" t="s">
        <v>481</v>
      </c>
      <c r="B287" s="14" t="s">
        <v>543</v>
      </c>
      <c r="C287" s="125" t="s">
        <v>614</v>
      </c>
      <c r="D287" s="41" t="s">
        <v>26</v>
      </c>
      <c r="E287" s="14" t="s">
        <v>232</v>
      </c>
      <c r="F287" s="14" t="s">
        <v>45</v>
      </c>
      <c r="G287" s="14" t="s">
        <v>211</v>
      </c>
      <c r="H287" s="94" t="s">
        <v>229</v>
      </c>
      <c r="I287" s="14" t="s">
        <v>545</v>
      </c>
      <c r="J287" s="41"/>
      <c r="K287" s="95">
        <v>9980</v>
      </c>
      <c r="L287" s="43" t="s">
        <v>189</v>
      </c>
      <c r="M287" s="53">
        <v>0.75</v>
      </c>
      <c r="N287" s="80">
        <f t="shared" si="12"/>
        <v>7485</v>
      </c>
      <c r="O287" s="22">
        <f>N287* [1]TC!$C$4</f>
        <v>149700</v>
      </c>
      <c r="P287" s="23" t="s">
        <v>34</v>
      </c>
      <c r="Q287" s="23" t="s">
        <v>34</v>
      </c>
      <c r="R287" s="96">
        <f t="shared" si="13"/>
        <v>2495</v>
      </c>
      <c r="S287" s="70">
        <f>R287 *[1]TC!$C$4</f>
        <v>49900</v>
      </c>
      <c r="T287" s="36">
        <v>0</v>
      </c>
      <c r="U287" s="36">
        <v>0</v>
      </c>
      <c r="V287" s="33" t="s">
        <v>546</v>
      </c>
      <c r="W287" s="72" t="s">
        <v>613</v>
      </c>
      <c r="X287" s="124"/>
    </row>
    <row r="288" spans="1:24" ht="15.75" customHeight="1">
      <c r="A288" s="14" t="s">
        <v>481</v>
      </c>
      <c r="B288" s="14" t="s">
        <v>543</v>
      </c>
      <c r="C288" s="41" t="s">
        <v>615</v>
      </c>
      <c r="D288" s="41" t="s">
        <v>26</v>
      </c>
      <c r="E288" s="14" t="s">
        <v>232</v>
      </c>
      <c r="F288" s="14" t="s">
        <v>45</v>
      </c>
      <c r="G288" s="14" t="s">
        <v>211</v>
      </c>
      <c r="H288" s="94" t="s">
        <v>229</v>
      </c>
      <c r="I288" s="14" t="s">
        <v>545</v>
      </c>
      <c r="J288" s="41"/>
      <c r="K288" s="95">
        <v>13300</v>
      </c>
      <c r="L288" s="43" t="s">
        <v>189</v>
      </c>
      <c r="M288" s="53">
        <v>0.75</v>
      </c>
      <c r="N288" s="80">
        <f t="shared" si="12"/>
        <v>9975</v>
      </c>
      <c r="O288" s="22">
        <f>N288* [1]TC!$C$4</f>
        <v>199500</v>
      </c>
      <c r="P288" s="23" t="s">
        <v>34</v>
      </c>
      <c r="Q288" s="23" t="s">
        <v>34</v>
      </c>
      <c r="R288" s="96">
        <f t="shared" si="13"/>
        <v>3325</v>
      </c>
      <c r="S288" s="70">
        <f>R288 *[1]TC!$C$4</f>
        <v>66500</v>
      </c>
      <c r="T288" s="36">
        <v>0</v>
      </c>
      <c r="U288" s="36">
        <v>0</v>
      </c>
      <c r="V288" s="33" t="s">
        <v>546</v>
      </c>
      <c r="W288" s="72" t="s">
        <v>613</v>
      </c>
      <c r="X288" s="124"/>
    </row>
    <row r="289" spans="1:24" ht="15.75" customHeight="1">
      <c r="A289" s="14" t="s">
        <v>481</v>
      </c>
      <c r="B289" s="14" t="s">
        <v>543</v>
      </c>
      <c r="C289" s="125" t="s">
        <v>616</v>
      </c>
      <c r="D289" s="41" t="s">
        <v>26</v>
      </c>
      <c r="E289" s="14" t="s">
        <v>232</v>
      </c>
      <c r="F289" s="14" t="s">
        <v>42</v>
      </c>
      <c r="G289" s="14" t="s">
        <v>42</v>
      </c>
      <c r="H289" s="94" t="s">
        <v>229</v>
      </c>
      <c r="I289" s="14" t="s">
        <v>545</v>
      </c>
      <c r="J289" s="41"/>
      <c r="K289" s="95">
        <v>7600</v>
      </c>
      <c r="L289" s="43" t="s">
        <v>189</v>
      </c>
      <c r="M289" s="53">
        <v>0.75</v>
      </c>
      <c r="N289" s="80">
        <f t="shared" si="12"/>
        <v>5700</v>
      </c>
      <c r="O289" s="22">
        <f>N289* [1]TC!$C$4</f>
        <v>114000</v>
      </c>
      <c r="P289" s="23" t="s">
        <v>34</v>
      </c>
      <c r="Q289" s="23" t="s">
        <v>34</v>
      </c>
      <c r="R289" s="96">
        <f t="shared" si="13"/>
        <v>1900</v>
      </c>
      <c r="S289" s="70">
        <f>R289 *[1]TC!$C$4</f>
        <v>38000</v>
      </c>
      <c r="T289" s="36">
        <v>0</v>
      </c>
      <c r="U289" s="36">
        <v>0</v>
      </c>
      <c r="V289" s="33" t="s">
        <v>546</v>
      </c>
      <c r="W289" s="72" t="s">
        <v>617</v>
      </c>
      <c r="X289" s="124"/>
    </row>
    <row r="290" spans="1:24" ht="15.75" customHeight="1">
      <c r="A290" s="14" t="s">
        <v>481</v>
      </c>
      <c r="B290" s="14" t="s">
        <v>543</v>
      </c>
      <c r="C290" s="125" t="s">
        <v>618</v>
      </c>
      <c r="D290" s="41" t="s">
        <v>26</v>
      </c>
      <c r="E290" s="14" t="s">
        <v>232</v>
      </c>
      <c r="F290" s="14" t="s">
        <v>42</v>
      </c>
      <c r="G290" s="14" t="s">
        <v>42</v>
      </c>
      <c r="H290" s="94" t="s">
        <v>229</v>
      </c>
      <c r="I290" s="14" t="s">
        <v>545</v>
      </c>
      <c r="J290" s="41"/>
      <c r="K290" s="95">
        <v>9980</v>
      </c>
      <c r="L290" s="43" t="s">
        <v>189</v>
      </c>
      <c r="M290" s="53">
        <v>0.75</v>
      </c>
      <c r="N290" s="80">
        <f t="shared" si="12"/>
        <v>7485</v>
      </c>
      <c r="O290" s="22">
        <f>N290* [1]TC!$C$4</f>
        <v>149700</v>
      </c>
      <c r="P290" s="23" t="s">
        <v>34</v>
      </c>
      <c r="Q290" s="23" t="s">
        <v>34</v>
      </c>
      <c r="R290" s="96">
        <f t="shared" si="13"/>
        <v>2495</v>
      </c>
      <c r="S290" s="70">
        <f>R290 *[1]TC!$C$4</f>
        <v>49900</v>
      </c>
      <c r="T290" s="36">
        <v>0</v>
      </c>
      <c r="U290" s="36">
        <v>0</v>
      </c>
      <c r="V290" s="33" t="s">
        <v>546</v>
      </c>
      <c r="W290" s="72" t="s">
        <v>617</v>
      </c>
      <c r="X290" s="124"/>
    </row>
    <row r="291" spans="1:24" ht="15.75" customHeight="1">
      <c r="A291" s="14" t="s">
        <v>481</v>
      </c>
      <c r="B291" s="14" t="s">
        <v>543</v>
      </c>
      <c r="C291" s="41" t="s">
        <v>619</v>
      </c>
      <c r="D291" s="41" t="s">
        <v>26</v>
      </c>
      <c r="E291" s="14" t="s">
        <v>232</v>
      </c>
      <c r="F291" s="14" t="s">
        <v>42</v>
      </c>
      <c r="G291" s="14" t="s">
        <v>42</v>
      </c>
      <c r="H291" s="94" t="s">
        <v>229</v>
      </c>
      <c r="I291" s="14" t="s">
        <v>545</v>
      </c>
      <c r="J291" s="41"/>
      <c r="K291" s="95">
        <v>13300</v>
      </c>
      <c r="L291" s="43" t="s">
        <v>189</v>
      </c>
      <c r="M291" s="53">
        <v>0.75</v>
      </c>
      <c r="N291" s="80">
        <f t="shared" si="12"/>
        <v>9975</v>
      </c>
      <c r="O291" s="22">
        <f>N291* [1]TC!$C$4</f>
        <v>199500</v>
      </c>
      <c r="P291" s="23" t="s">
        <v>34</v>
      </c>
      <c r="Q291" s="23" t="s">
        <v>34</v>
      </c>
      <c r="R291" s="96">
        <f t="shared" si="13"/>
        <v>3325</v>
      </c>
      <c r="S291" s="70">
        <f>R291 *[1]TC!$C$4</f>
        <v>66500</v>
      </c>
      <c r="T291" s="36">
        <v>0</v>
      </c>
      <c r="U291" s="36">
        <v>0</v>
      </c>
      <c r="V291" s="33" t="s">
        <v>546</v>
      </c>
      <c r="W291" s="72" t="s">
        <v>617</v>
      </c>
      <c r="X291" s="124"/>
    </row>
    <row r="292" spans="1:24" ht="15.75" customHeight="1">
      <c r="A292" s="14" t="s">
        <v>481</v>
      </c>
      <c r="B292" s="14" t="s">
        <v>543</v>
      </c>
      <c r="C292" s="125" t="s">
        <v>620</v>
      </c>
      <c r="D292" s="41" t="s">
        <v>26</v>
      </c>
      <c r="E292" s="14" t="s">
        <v>232</v>
      </c>
      <c r="F292" s="14" t="s">
        <v>42</v>
      </c>
      <c r="G292" s="14" t="s">
        <v>28</v>
      </c>
      <c r="H292" s="94" t="s">
        <v>229</v>
      </c>
      <c r="I292" s="14" t="s">
        <v>545</v>
      </c>
      <c r="J292" s="41"/>
      <c r="K292" s="95">
        <v>7600</v>
      </c>
      <c r="L292" s="43" t="s">
        <v>189</v>
      </c>
      <c r="M292" s="53">
        <v>0.75</v>
      </c>
      <c r="N292" s="80">
        <f t="shared" si="12"/>
        <v>5700</v>
      </c>
      <c r="O292" s="22">
        <f>N292* [1]TC!$C$4</f>
        <v>114000</v>
      </c>
      <c r="P292" s="23" t="s">
        <v>34</v>
      </c>
      <c r="Q292" s="23" t="s">
        <v>34</v>
      </c>
      <c r="R292" s="96">
        <f t="shared" si="13"/>
        <v>1900</v>
      </c>
      <c r="S292" s="70">
        <f>R292 *[1]TC!$C$4</f>
        <v>38000</v>
      </c>
      <c r="T292" s="36">
        <v>0</v>
      </c>
      <c r="U292" s="36">
        <v>0</v>
      </c>
      <c r="V292" s="33" t="s">
        <v>546</v>
      </c>
      <c r="W292" s="72" t="s">
        <v>621</v>
      </c>
      <c r="X292" s="124"/>
    </row>
    <row r="293" spans="1:24" ht="15.75" customHeight="1">
      <c r="A293" s="14" t="s">
        <v>481</v>
      </c>
      <c r="B293" s="14" t="s">
        <v>543</v>
      </c>
      <c r="C293" s="125" t="s">
        <v>622</v>
      </c>
      <c r="D293" s="41" t="s">
        <v>26</v>
      </c>
      <c r="E293" s="14" t="s">
        <v>232</v>
      </c>
      <c r="F293" s="14" t="s">
        <v>42</v>
      </c>
      <c r="G293" s="14" t="s">
        <v>28</v>
      </c>
      <c r="H293" s="94" t="s">
        <v>229</v>
      </c>
      <c r="I293" s="14" t="s">
        <v>545</v>
      </c>
      <c r="J293" s="41"/>
      <c r="K293" s="95">
        <v>9980</v>
      </c>
      <c r="L293" s="43" t="s">
        <v>189</v>
      </c>
      <c r="M293" s="53">
        <v>0.75</v>
      </c>
      <c r="N293" s="80">
        <f t="shared" si="12"/>
        <v>7485</v>
      </c>
      <c r="O293" s="22">
        <f>N293* [1]TC!$C$4</f>
        <v>149700</v>
      </c>
      <c r="P293" s="23" t="s">
        <v>34</v>
      </c>
      <c r="Q293" s="23" t="s">
        <v>34</v>
      </c>
      <c r="R293" s="96">
        <f t="shared" si="13"/>
        <v>2495</v>
      </c>
      <c r="S293" s="70">
        <f>R293 *[1]TC!$C$4</f>
        <v>49900</v>
      </c>
      <c r="T293" s="36">
        <v>0</v>
      </c>
      <c r="U293" s="36">
        <v>0</v>
      </c>
      <c r="V293" s="33" t="s">
        <v>546</v>
      </c>
      <c r="W293" s="72" t="s">
        <v>621</v>
      </c>
      <c r="X293" s="124"/>
    </row>
    <row r="294" spans="1:24" ht="15.75" customHeight="1">
      <c r="A294" s="14" t="s">
        <v>481</v>
      </c>
      <c r="B294" s="14" t="s">
        <v>543</v>
      </c>
      <c r="C294" s="41" t="s">
        <v>623</v>
      </c>
      <c r="D294" s="41" t="s">
        <v>26</v>
      </c>
      <c r="E294" s="14" t="s">
        <v>232</v>
      </c>
      <c r="F294" s="14" t="s">
        <v>42</v>
      </c>
      <c r="G294" s="14" t="s">
        <v>28</v>
      </c>
      <c r="H294" s="94" t="s">
        <v>229</v>
      </c>
      <c r="I294" s="14" t="s">
        <v>545</v>
      </c>
      <c r="J294" s="41"/>
      <c r="K294" s="95">
        <v>13300</v>
      </c>
      <c r="L294" s="43" t="s">
        <v>189</v>
      </c>
      <c r="M294" s="53">
        <v>0.75</v>
      </c>
      <c r="N294" s="80">
        <f t="shared" si="12"/>
        <v>9975</v>
      </c>
      <c r="O294" s="22">
        <f>N294* [1]TC!$C$4</f>
        <v>199500</v>
      </c>
      <c r="P294" s="23" t="s">
        <v>34</v>
      </c>
      <c r="Q294" s="23" t="s">
        <v>34</v>
      </c>
      <c r="R294" s="96">
        <f t="shared" si="13"/>
        <v>3325</v>
      </c>
      <c r="S294" s="70">
        <f>R294 *[1]TC!$C$4</f>
        <v>66500</v>
      </c>
      <c r="T294" s="36">
        <v>0</v>
      </c>
      <c r="U294" s="36">
        <v>0</v>
      </c>
      <c r="V294" s="33" t="s">
        <v>546</v>
      </c>
      <c r="W294" s="72" t="s">
        <v>621</v>
      </c>
      <c r="X294" s="124"/>
    </row>
    <row r="295" spans="1:24" ht="15.75" customHeight="1">
      <c r="A295" s="14" t="s">
        <v>481</v>
      </c>
      <c r="B295" s="14" t="s">
        <v>543</v>
      </c>
      <c r="C295" s="125" t="s">
        <v>624</v>
      </c>
      <c r="D295" s="41" t="s">
        <v>26</v>
      </c>
      <c r="E295" s="14" t="s">
        <v>232</v>
      </c>
      <c r="F295" s="14" t="s">
        <v>28</v>
      </c>
      <c r="G295" s="14" t="s">
        <v>76</v>
      </c>
      <c r="H295" s="94" t="s">
        <v>229</v>
      </c>
      <c r="I295" s="14" t="s">
        <v>545</v>
      </c>
      <c r="J295" s="41"/>
      <c r="K295" s="95">
        <v>8100</v>
      </c>
      <c r="L295" s="43" t="s">
        <v>189</v>
      </c>
      <c r="M295" s="53">
        <v>0.75</v>
      </c>
      <c r="N295" s="80">
        <f t="shared" si="12"/>
        <v>6075</v>
      </c>
      <c r="O295" s="22">
        <f>N295* [1]TC!$C$4</f>
        <v>121500</v>
      </c>
      <c r="P295" s="23" t="s">
        <v>34</v>
      </c>
      <c r="Q295" s="23" t="s">
        <v>34</v>
      </c>
      <c r="R295" s="96">
        <f t="shared" si="13"/>
        <v>2025</v>
      </c>
      <c r="S295" s="70">
        <f>R295 *[1]TC!$C$4</f>
        <v>40500</v>
      </c>
      <c r="T295" s="36">
        <v>0</v>
      </c>
      <c r="U295" s="36">
        <v>0</v>
      </c>
      <c r="V295" s="33" t="s">
        <v>546</v>
      </c>
      <c r="W295" s="72" t="s">
        <v>625</v>
      </c>
      <c r="X295" s="124"/>
    </row>
    <row r="296" spans="1:24" ht="15.75" customHeight="1">
      <c r="A296" s="14" t="s">
        <v>481</v>
      </c>
      <c r="B296" s="14" t="s">
        <v>543</v>
      </c>
      <c r="C296" s="125" t="s">
        <v>626</v>
      </c>
      <c r="D296" s="41" t="s">
        <v>26</v>
      </c>
      <c r="E296" s="14" t="s">
        <v>232</v>
      </c>
      <c r="F296" s="14" t="s">
        <v>28</v>
      </c>
      <c r="G296" s="14" t="s">
        <v>76</v>
      </c>
      <c r="H296" s="94" t="s">
        <v>229</v>
      </c>
      <c r="I296" s="14" t="s">
        <v>545</v>
      </c>
      <c r="J296" s="41"/>
      <c r="K296" s="95">
        <v>10380</v>
      </c>
      <c r="L296" s="43" t="s">
        <v>189</v>
      </c>
      <c r="M296" s="53">
        <v>0.75</v>
      </c>
      <c r="N296" s="80">
        <f t="shared" si="12"/>
        <v>7785</v>
      </c>
      <c r="O296" s="22">
        <f>N296* [1]TC!$C$4</f>
        <v>155700</v>
      </c>
      <c r="P296" s="23" t="s">
        <v>34</v>
      </c>
      <c r="Q296" s="23" t="s">
        <v>34</v>
      </c>
      <c r="R296" s="96">
        <f t="shared" si="13"/>
        <v>2595</v>
      </c>
      <c r="S296" s="70">
        <f>R296 *[1]TC!$C$4</f>
        <v>51900</v>
      </c>
      <c r="T296" s="36">
        <v>0</v>
      </c>
      <c r="U296" s="36">
        <v>0</v>
      </c>
      <c r="V296" s="33" t="s">
        <v>546</v>
      </c>
      <c r="W296" s="72" t="s">
        <v>625</v>
      </c>
      <c r="X296" s="124"/>
    </row>
    <row r="297" spans="1:24" ht="15.75" customHeight="1">
      <c r="A297" s="14" t="s">
        <v>481</v>
      </c>
      <c r="B297" s="14" t="s">
        <v>543</v>
      </c>
      <c r="C297" s="41" t="s">
        <v>627</v>
      </c>
      <c r="D297" s="41" t="s">
        <v>26</v>
      </c>
      <c r="E297" s="14" t="s">
        <v>232</v>
      </c>
      <c r="F297" s="14" t="s">
        <v>28</v>
      </c>
      <c r="G297" s="14" t="s">
        <v>76</v>
      </c>
      <c r="H297" s="94" t="s">
        <v>229</v>
      </c>
      <c r="I297" s="14" t="s">
        <v>545</v>
      </c>
      <c r="J297" s="41"/>
      <c r="K297" s="95">
        <v>13800</v>
      </c>
      <c r="L297" s="43" t="s">
        <v>189</v>
      </c>
      <c r="M297" s="53">
        <v>0.75</v>
      </c>
      <c r="N297" s="80">
        <f t="shared" si="12"/>
        <v>10350</v>
      </c>
      <c r="O297" s="22">
        <f>N297* [1]TC!$C$4</f>
        <v>207000</v>
      </c>
      <c r="P297" s="23" t="s">
        <v>34</v>
      </c>
      <c r="Q297" s="23" t="s">
        <v>34</v>
      </c>
      <c r="R297" s="96">
        <f t="shared" si="13"/>
        <v>3450</v>
      </c>
      <c r="S297" s="70">
        <f>R297 *[1]TC!$C$4</f>
        <v>69000</v>
      </c>
      <c r="T297" s="36">
        <v>0</v>
      </c>
      <c r="U297" s="36">
        <v>0</v>
      </c>
      <c r="V297" s="33" t="s">
        <v>546</v>
      </c>
      <c r="W297" s="72" t="s">
        <v>625</v>
      </c>
      <c r="X297" s="124"/>
    </row>
    <row r="298" spans="1:24" ht="15.75" customHeight="1">
      <c r="A298" s="14" t="s">
        <v>481</v>
      </c>
      <c r="B298" s="14" t="s">
        <v>543</v>
      </c>
      <c r="C298" s="125" t="s">
        <v>628</v>
      </c>
      <c r="D298" s="41" t="s">
        <v>26</v>
      </c>
      <c r="E298" s="14" t="s">
        <v>232</v>
      </c>
      <c r="F298" s="14" t="s">
        <v>350</v>
      </c>
      <c r="G298" s="14" t="s">
        <v>350</v>
      </c>
      <c r="H298" s="94" t="s">
        <v>229</v>
      </c>
      <c r="I298" s="14" t="s">
        <v>545</v>
      </c>
      <c r="J298" s="41"/>
      <c r="K298" s="95">
        <v>8100</v>
      </c>
      <c r="L298" s="43" t="s">
        <v>189</v>
      </c>
      <c r="M298" s="53">
        <v>0.75</v>
      </c>
      <c r="N298" s="80">
        <f t="shared" si="12"/>
        <v>6075</v>
      </c>
      <c r="O298" s="22">
        <f>N298* [1]TC!$C$4</f>
        <v>121500</v>
      </c>
      <c r="P298" s="23" t="s">
        <v>34</v>
      </c>
      <c r="Q298" s="23" t="s">
        <v>34</v>
      </c>
      <c r="R298" s="96">
        <f t="shared" si="13"/>
        <v>2025</v>
      </c>
      <c r="S298" s="70">
        <f>R298 *[1]TC!$C$4</f>
        <v>40500</v>
      </c>
      <c r="T298" s="36">
        <v>0</v>
      </c>
      <c r="U298" s="36">
        <v>0</v>
      </c>
      <c r="V298" s="33" t="s">
        <v>546</v>
      </c>
      <c r="W298" s="72" t="s">
        <v>560</v>
      </c>
      <c r="X298" s="124"/>
    </row>
    <row r="299" spans="1:24" ht="15.75" customHeight="1">
      <c r="A299" s="14" t="s">
        <v>481</v>
      </c>
      <c r="B299" s="14" t="s">
        <v>543</v>
      </c>
      <c r="C299" s="125" t="s">
        <v>629</v>
      </c>
      <c r="D299" s="41" t="s">
        <v>26</v>
      </c>
      <c r="E299" s="14" t="s">
        <v>232</v>
      </c>
      <c r="F299" s="14" t="s">
        <v>350</v>
      </c>
      <c r="G299" s="14" t="s">
        <v>350</v>
      </c>
      <c r="H299" s="94" t="s">
        <v>229</v>
      </c>
      <c r="I299" s="14" t="s">
        <v>545</v>
      </c>
      <c r="J299" s="41"/>
      <c r="K299" s="95">
        <v>10380</v>
      </c>
      <c r="L299" s="43" t="s">
        <v>189</v>
      </c>
      <c r="M299" s="53">
        <v>0.75</v>
      </c>
      <c r="N299" s="80">
        <f t="shared" si="12"/>
        <v>7785</v>
      </c>
      <c r="O299" s="22">
        <f>N299* [1]TC!$C$4</f>
        <v>155700</v>
      </c>
      <c r="P299" s="23" t="s">
        <v>34</v>
      </c>
      <c r="Q299" s="23" t="s">
        <v>34</v>
      </c>
      <c r="R299" s="96">
        <f t="shared" si="13"/>
        <v>2595</v>
      </c>
      <c r="S299" s="70">
        <f>R299 *[1]TC!$C$4</f>
        <v>51900</v>
      </c>
      <c r="T299" s="36">
        <v>0</v>
      </c>
      <c r="U299" s="36">
        <v>0</v>
      </c>
      <c r="V299" s="33" t="s">
        <v>546</v>
      </c>
      <c r="W299" s="72" t="s">
        <v>560</v>
      </c>
      <c r="X299" s="124"/>
    </row>
    <row r="300" spans="1:24" ht="15.75" customHeight="1">
      <c r="A300" s="14" t="s">
        <v>481</v>
      </c>
      <c r="B300" s="14" t="s">
        <v>543</v>
      </c>
      <c r="C300" s="41" t="s">
        <v>630</v>
      </c>
      <c r="D300" s="41" t="s">
        <v>26</v>
      </c>
      <c r="E300" s="14" t="s">
        <v>232</v>
      </c>
      <c r="F300" s="14" t="s">
        <v>350</v>
      </c>
      <c r="G300" s="14" t="s">
        <v>350</v>
      </c>
      <c r="H300" s="94" t="s">
        <v>229</v>
      </c>
      <c r="I300" s="14" t="s">
        <v>545</v>
      </c>
      <c r="J300" s="41"/>
      <c r="K300" s="95">
        <v>13800</v>
      </c>
      <c r="L300" s="43" t="s">
        <v>189</v>
      </c>
      <c r="M300" s="53">
        <v>0.75</v>
      </c>
      <c r="N300" s="80">
        <f t="shared" ref="N300:N363" si="14">K300*M300</f>
        <v>10350</v>
      </c>
      <c r="O300" s="22">
        <f>N300* [1]TC!$C$4</f>
        <v>207000</v>
      </c>
      <c r="P300" s="23" t="s">
        <v>34</v>
      </c>
      <c r="Q300" s="23" t="s">
        <v>34</v>
      </c>
      <c r="R300" s="96">
        <f t="shared" si="13"/>
        <v>3450</v>
      </c>
      <c r="S300" s="70">
        <f>R300 *[1]TC!$C$4</f>
        <v>69000</v>
      </c>
      <c r="T300" s="36">
        <v>0</v>
      </c>
      <c r="U300" s="36">
        <v>0</v>
      </c>
      <c r="V300" s="33" t="s">
        <v>546</v>
      </c>
      <c r="W300" s="72" t="s">
        <v>560</v>
      </c>
      <c r="X300" s="124"/>
    </row>
    <row r="301" spans="1:24" ht="15.75" customHeight="1">
      <c r="A301" s="14" t="s">
        <v>481</v>
      </c>
      <c r="B301" s="14" t="s">
        <v>543</v>
      </c>
      <c r="C301" s="125" t="s">
        <v>631</v>
      </c>
      <c r="D301" s="41" t="s">
        <v>26</v>
      </c>
      <c r="E301" s="14" t="s">
        <v>232</v>
      </c>
      <c r="F301" s="14" t="s">
        <v>158</v>
      </c>
      <c r="G301" s="14" t="s">
        <v>158</v>
      </c>
      <c r="H301" s="94" t="s">
        <v>229</v>
      </c>
      <c r="I301" s="14" t="s">
        <v>545</v>
      </c>
      <c r="J301" s="41"/>
      <c r="K301" s="95">
        <v>7600</v>
      </c>
      <c r="L301" s="43" t="s">
        <v>189</v>
      </c>
      <c r="M301" s="53">
        <v>0.75</v>
      </c>
      <c r="N301" s="80">
        <f t="shared" si="14"/>
        <v>5700</v>
      </c>
      <c r="O301" s="22">
        <f>N301* [1]TC!$C$4</f>
        <v>114000</v>
      </c>
      <c r="P301" s="23" t="s">
        <v>34</v>
      </c>
      <c r="Q301" s="23" t="s">
        <v>34</v>
      </c>
      <c r="R301" s="96">
        <f t="shared" si="13"/>
        <v>1900</v>
      </c>
      <c r="S301" s="70">
        <f>R301 *[1]TC!$C$4</f>
        <v>38000</v>
      </c>
      <c r="T301" s="36">
        <v>0</v>
      </c>
      <c r="U301" s="36">
        <v>0</v>
      </c>
      <c r="V301" s="33" t="s">
        <v>546</v>
      </c>
      <c r="W301" s="72" t="s">
        <v>632</v>
      </c>
      <c r="X301" s="124"/>
    </row>
    <row r="302" spans="1:24" ht="15.75" customHeight="1">
      <c r="A302" s="14" t="s">
        <v>481</v>
      </c>
      <c r="B302" s="14" t="s">
        <v>543</v>
      </c>
      <c r="C302" s="125" t="s">
        <v>633</v>
      </c>
      <c r="D302" s="41" t="s">
        <v>26</v>
      </c>
      <c r="E302" s="14" t="s">
        <v>232</v>
      </c>
      <c r="F302" s="14" t="s">
        <v>158</v>
      </c>
      <c r="G302" s="14" t="s">
        <v>158</v>
      </c>
      <c r="H302" s="94" t="s">
        <v>229</v>
      </c>
      <c r="I302" s="62" t="s">
        <v>545</v>
      </c>
      <c r="J302" s="41"/>
      <c r="K302" s="95">
        <v>9980</v>
      </c>
      <c r="L302" s="43" t="s">
        <v>189</v>
      </c>
      <c r="M302" s="53">
        <v>0.75</v>
      </c>
      <c r="N302" s="80">
        <f t="shared" si="14"/>
        <v>7485</v>
      </c>
      <c r="O302" s="22">
        <f>N302* [1]TC!$C$4</f>
        <v>149700</v>
      </c>
      <c r="P302" s="23" t="s">
        <v>34</v>
      </c>
      <c r="Q302" s="23" t="s">
        <v>34</v>
      </c>
      <c r="R302" s="96">
        <f t="shared" si="13"/>
        <v>2495</v>
      </c>
      <c r="S302" s="70">
        <f>R302 *[1]TC!$C$4</f>
        <v>49900</v>
      </c>
      <c r="T302" s="36">
        <v>0</v>
      </c>
      <c r="U302" s="36">
        <v>0</v>
      </c>
      <c r="V302" s="33" t="s">
        <v>546</v>
      </c>
      <c r="W302" s="72" t="s">
        <v>632</v>
      </c>
      <c r="X302" s="124"/>
    </row>
    <row r="303" spans="1:24" ht="15.75" customHeight="1">
      <c r="A303" s="14" t="s">
        <v>481</v>
      </c>
      <c r="B303" s="14" t="s">
        <v>543</v>
      </c>
      <c r="C303" s="41" t="s">
        <v>634</v>
      </c>
      <c r="D303" s="41" t="s">
        <v>26</v>
      </c>
      <c r="E303" s="14" t="s">
        <v>232</v>
      </c>
      <c r="F303" s="14" t="s">
        <v>158</v>
      </c>
      <c r="G303" s="14" t="s">
        <v>158</v>
      </c>
      <c r="H303" s="94" t="s">
        <v>229</v>
      </c>
      <c r="I303" s="14" t="s">
        <v>545</v>
      </c>
      <c r="J303" s="41"/>
      <c r="K303" s="95">
        <v>13300</v>
      </c>
      <c r="L303" s="43" t="s">
        <v>189</v>
      </c>
      <c r="M303" s="53">
        <v>0.75</v>
      </c>
      <c r="N303" s="80">
        <f t="shared" si="14"/>
        <v>9975</v>
      </c>
      <c r="O303" s="22">
        <f>N303* [1]TC!$C$4</f>
        <v>199500</v>
      </c>
      <c r="P303" s="23" t="s">
        <v>34</v>
      </c>
      <c r="Q303" s="23" t="s">
        <v>34</v>
      </c>
      <c r="R303" s="96">
        <f t="shared" si="13"/>
        <v>3325</v>
      </c>
      <c r="S303" s="70">
        <f>R303 *[1]TC!$C$4</f>
        <v>66500</v>
      </c>
      <c r="T303" s="36">
        <v>0</v>
      </c>
      <c r="U303" s="36">
        <v>0</v>
      </c>
      <c r="V303" s="33" t="s">
        <v>546</v>
      </c>
      <c r="W303" s="72" t="s">
        <v>632</v>
      </c>
      <c r="X303" s="124"/>
    </row>
    <row r="304" spans="1:24" ht="15.75" customHeight="1">
      <c r="A304" s="14" t="s">
        <v>481</v>
      </c>
      <c r="B304" s="14" t="s">
        <v>543</v>
      </c>
      <c r="C304" s="125" t="s">
        <v>635</v>
      </c>
      <c r="D304" s="41" t="s">
        <v>26</v>
      </c>
      <c r="E304" s="14" t="s">
        <v>232</v>
      </c>
      <c r="F304" s="14" t="s">
        <v>457</v>
      </c>
      <c r="G304" s="14" t="s">
        <v>42</v>
      </c>
      <c r="H304" s="94" t="s">
        <v>229</v>
      </c>
      <c r="I304" s="14" t="s">
        <v>545</v>
      </c>
      <c r="J304" s="41"/>
      <c r="K304" s="95">
        <v>11500</v>
      </c>
      <c r="L304" s="43" t="s">
        <v>189</v>
      </c>
      <c r="M304" s="53">
        <v>0.75</v>
      </c>
      <c r="N304" s="80">
        <f t="shared" si="14"/>
        <v>8625</v>
      </c>
      <c r="O304" s="22">
        <f>N304* [1]TC!$C$4</f>
        <v>172500</v>
      </c>
      <c r="P304" s="23" t="s">
        <v>34</v>
      </c>
      <c r="Q304" s="23" t="s">
        <v>34</v>
      </c>
      <c r="R304" s="96">
        <f t="shared" si="13"/>
        <v>2875</v>
      </c>
      <c r="S304" s="70">
        <f>R304 *[1]TC!$C$4</f>
        <v>57500</v>
      </c>
      <c r="T304" s="36">
        <v>0</v>
      </c>
      <c r="U304" s="36">
        <v>0</v>
      </c>
      <c r="V304" s="33" t="s">
        <v>546</v>
      </c>
      <c r="W304" s="72" t="s">
        <v>577</v>
      </c>
      <c r="X304" s="124"/>
    </row>
    <row r="305" spans="1:24" ht="15.75" customHeight="1">
      <c r="A305" s="14" t="s">
        <v>481</v>
      </c>
      <c r="B305" s="14" t="s">
        <v>543</v>
      </c>
      <c r="C305" s="125" t="s">
        <v>636</v>
      </c>
      <c r="D305" s="41" t="s">
        <v>26</v>
      </c>
      <c r="E305" s="14" t="s">
        <v>232</v>
      </c>
      <c r="F305" s="14" t="s">
        <v>28</v>
      </c>
      <c r="G305" s="14" t="s">
        <v>28</v>
      </c>
      <c r="H305" s="94" t="s">
        <v>229</v>
      </c>
      <c r="I305" s="14" t="s">
        <v>545</v>
      </c>
      <c r="J305" s="41"/>
      <c r="K305" s="95">
        <v>11500</v>
      </c>
      <c r="L305" s="43" t="s">
        <v>189</v>
      </c>
      <c r="M305" s="53">
        <v>0.75</v>
      </c>
      <c r="N305" s="80">
        <f t="shared" si="14"/>
        <v>8625</v>
      </c>
      <c r="O305" s="22">
        <f>N305* [1]TC!$C$4</f>
        <v>172500</v>
      </c>
      <c r="P305" s="23" t="s">
        <v>34</v>
      </c>
      <c r="Q305" s="23" t="s">
        <v>34</v>
      </c>
      <c r="R305" s="96">
        <f t="shared" si="13"/>
        <v>2875</v>
      </c>
      <c r="S305" s="70">
        <f>R305 *[1]TC!$C$4</f>
        <v>57500</v>
      </c>
      <c r="T305" s="36">
        <v>0</v>
      </c>
      <c r="U305" s="36">
        <v>0</v>
      </c>
      <c r="V305" s="33" t="s">
        <v>546</v>
      </c>
      <c r="W305" s="72" t="s">
        <v>637</v>
      </c>
      <c r="X305" s="124"/>
    </row>
    <row r="306" spans="1:24" ht="15.75" customHeight="1">
      <c r="A306" s="14" t="s">
        <v>481</v>
      </c>
      <c r="B306" s="14" t="s">
        <v>543</v>
      </c>
      <c r="C306" s="41" t="s">
        <v>638</v>
      </c>
      <c r="D306" s="41" t="s">
        <v>26</v>
      </c>
      <c r="E306" s="14" t="s">
        <v>232</v>
      </c>
      <c r="F306" s="14" t="s">
        <v>411</v>
      </c>
      <c r="G306" s="14" t="s">
        <v>411</v>
      </c>
      <c r="H306" s="43" t="s">
        <v>229</v>
      </c>
      <c r="I306" s="14" t="s">
        <v>545</v>
      </c>
      <c r="J306" s="41"/>
      <c r="K306" s="126">
        <v>9380</v>
      </c>
      <c r="L306" s="43" t="s">
        <v>189</v>
      </c>
      <c r="M306" s="53">
        <v>0.75</v>
      </c>
      <c r="N306" s="80">
        <f t="shared" si="14"/>
        <v>7035</v>
      </c>
      <c r="O306" s="22">
        <f>N306* [1]TC!$C$4</f>
        <v>140700</v>
      </c>
      <c r="P306" s="23" t="s">
        <v>34</v>
      </c>
      <c r="Q306" s="24" t="s">
        <v>34</v>
      </c>
      <c r="R306" s="96">
        <f t="shared" si="13"/>
        <v>2345</v>
      </c>
      <c r="S306" s="70">
        <f>R306 *[1]TC!$C$4</f>
        <v>46900</v>
      </c>
      <c r="T306" s="36">
        <v>0</v>
      </c>
      <c r="U306" s="36">
        <v>0</v>
      </c>
      <c r="V306" s="33" t="s">
        <v>546</v>
      </c>
      <c r="W306" s="72" t="s">
        <v>639</v>
      </c>
      <c r="X306" s="124"/>
    </row>
    <row r="307" spans="1:24" ht="15.75" customHeight="1">
      <c r="A307" s="40" t="s">
        <v>640</v>
      </c>
      <c r="B307" s="32" t="s">
        <v>641</v>
      </c>
      <c r="C307" s="127" t="s">
        <v>642</v>
      </c>
      <c r="D307" s="15" t="s">
        <v>26</v>
      </c>
      <c r="E307" s="41" t="s">
        <v>357</v>
      </c>
      <c r="F307" s="14" t="s">
        <v>38</v>
      </c>
      <c r="G307" s="14" t="s">
        <v>29</v>
      </c>
      <c r="H307" s="32" t="s">
        <v>30</v>
      </c>
      <c r="I307" s="41" t="s">
        <v>498</v>
      </c>
      <c r="J307" s="41"/>
      <c r="K307" s="55">
        <v>330000</v>
      </c>
      <c r="L307" s="43" t="s">
        <v>643</v>
      </c>
      <c r="M307" s="53">
        <v>0.2</v>
      </c>
      <c r="N307" s="67">
        <f t="shared" si="14"/>
        <v>66000</v>
      </c>
      <c r="O307" s="22">
        <f>N307</f>
        <v>66000</v>
      </c>
      <c r="P307" s="55">
        <v>0</v>
      </c>
      <c r="Q307" s="46" t="s">
        <v>34</v>
      </c>
      <c r="R307" s="70">
        <f>K307-O307</f>
        <v>264000</v>
      </c>
      <c r="S307" s="70">
        <f>R307</f>
        <v>264000</v>
      </c>
      <c r="T307" s="128">
        <v>0</v>
      </c>
      <c r="U307" s="128">
        <f>T307</f>
        <v>0</v>
      </c>
      <c r="V307" s="129" t="s">
        <v>644</v>
      </c>
      <c r="W307" s="130"/>
      <c r="X307" s="124"/>
    </row>
    <row r="308" spans="1:24" ht="15.75" customHeight="1">
      <c r="A308" s="14" t="s">
        <v>645</v>
      </c>
      <c r="B308" s="15" t="s">
        <v>646</v>
      </c>
      <c r="C308" s="51" t="s">
        <v>647</v>
      </c>
      <c r="D308" s="14" t="s">
        <v>26</v>
      </c>
      <c r="E308" s="14" t="s">
        <v>27</v>
      </c>
      <c r="F308" s="14" t="s">
        <v>648</v>
      </c>
      <c r="G308" s="14" t="s">
        <v>29</v>
      </c>
      <c r="H308" s="15" t="s">
        <v>113</v>
      </c>
      <c r="I308" s="15" t="s">
        <v>32</v>
      </c>
      <c r="J308" s="15" t="s">
        <v>649</v>
      </c>
      <c r="K308" s="131">
        <v>20000</v>
      </c>
      <c r="L308" s="19" t="s">
        <v>370</v>
      </c>
      <c r="M308" s="20">
        <v>0.2</v>
      </c>
      <c r="N308" s="132">
        <f t="shared" si="14"/>
        <v>4000</v>
      </c>
      <c r="O308" s="22">
        <f>N308*[1]TC!$C$6</f>
        <v>80000</v>
      </c>
      <c r="P308" s="35">
        <v>10000</v>
      </c>
      <c r="Q308" s="24" t="s">
        <v>34</v>
      </c>
      <c r="R308" s="133">
        <f t="shared" ref="R308:R371" si="15">K308-N308</f>
        <v>16000</v>
      </c>
      <c r="S308" s="26">
        <f>R308*[1]TC!$C$6</f>
        <v>320000</v>
      </c>
      <c r="T308" s="133">
        <f>[1]TC!$F$6</f>
        <v>1000</v>
      </c>
      <c r="U308" s="26">
        <f>T308*[1]TC!$C$6</f>
        <v>20000</v>
      </c>
      <c r="V308" s="15" t="s">
        <v>650</v>
      </c>
      <c r="W308" s="28" t="s">
        <v>36</v>
      </c>
      <c r="X308" s="124"/>
    </row>
    <row r="309" spans="1:24" ht="15.75" customHeight="1">
      <c r="A309" s="14" t="s">
        <v>645</v>
      </c>
      <c r="B309" s="15" t="s">
        <v>646</v>
      </c>
      <c r="C309" s="51" t="s">
        <v>651</v>
      </c>
      <c r="D309" s="14" t="s">
        <v>26</v>
      </c>
      <c r="E309" s="14" t="s">
        <v>27</v>
      </c>
      <c r="F309" s="14" t="s">
        <v>108</v>
      </c>
      <c r="G309" s="14" t="s">
        <v>147</v>
      </c>
      <c r="H309" s="15" t="s">
        <v>113</v>
      </c>
      <c r="I309" s="15" t="s">
        <v>32</v>
      </c>
      <c r="J309" s="15" t="s">
        <v>649</v>
      </c>
      <c r="K309" s="131">
        <v>20000</v>
      </c>
      <c r="L309" s="19" t="s">
        <v>370</v>
      </c>
      <c r="M309" s="20">
        <v>0.2</v>
      </c>
      <c r="N309" s="132">
        <f t="shared" si="14"/>
        <v>4000</v>
      </c>
      <c r="O309" s="22">
        <f>N309*[1]TC!$C$6</f>
        <v>80000</v>
      </c>
      <c r="P309" s="35">
        <v>10000</v>
      </c>
      <c r="Q309" s="24" t="s">
        <v>34</v>
      </c>
      <c r="R309" s="133">
        <f t="shared" si="15"/>
        <v>16000</v>
      </c>
      <c r="S309" s="26">
        <f>R309*[1]TC!$C$6</f>
        <v>320000</v>
      </c>
      <c r="T309" s="133">
        <f>[1]TC!$F$6</f>
        <v>1000</v>
      </c>
      <c r="U309" s="26">
        <f>T309*[1]TC!$C$6</f>
        <v>20000</v>
      </c>
      <c r="V309" s="15" t="s">
        <v>650</v>
      </c>
      <c r="W309" s="28" t="s">
        <v>36</v>
      </c>
      <c r="X309" s="124"/>
    </row>
    <row r="310" spans="1:24" ht="15.75" customHeight="1">
      <c r="A310" s="14" t="s">
        <v>645</v>
      </c>
      <c r="B310" s="15" t="s">
        <v>646</v>
      </c>
      <c r="C310" s="51" t="s">
        <v>652</v>
      </c>
      <c r="D310" s="14" t="s">
        <v>26</v>
      </c>
      <c r="E310" s="14" t="s">
        <v>27</v>
      </c>
      <c r="F310" s="14" t="s">
        <v>77</v>
      </c>
      <c r="G310" s="14" t="s">
        <v>653</v>
      </c>
      <c r="H310" s="15" t="s">
        <v>113</v>
      </c>
      <c r="I310" s="15" t="s">
        <v>32</v>
      </c>
      <c r="J310" s="15" t="s">
        <v>649</v>
      </c>
      <c r="K310" s="131">
        <v>20000</v>
      </c>
      <c r="L310" s="19" t="s">
        <v>370</v>
      </c>
      <c r="M310" s="20">
        <v>0.2</v>
      </c>
      <c r="N310" s="132">
        <f t="shared" si="14"/>
        <v>4000</v>
      </c>
      <c r="O310" s="22">
        <f>N310*[1]TC!$C$6</f>
        <v>80000</v>
      </c>
      <c r="P310" s="35">
        <v>10000</v>
      </c>
      <c r="Q310" s="24" t="s">
        <v>34</v>
      </c>
      <c r="R310" s="133">
        <f t="shared" si="15"/>
        <v>16000</v>
      </c>
      <c r="S310" s="26">
        <f>R310*[1]TC!$C$6</f>
        <v>320000</v>
      </c>
      <c r="T310" s="133">
        <f>[1]TC!$F$6</f>
        <v>1000</v>
      </c>
      <c r="U310" s="26">
        <f>T310*[1]TC!$C$6</f>
        <v>20000</v>
      </c>
      <c r="V310" s="15" t="s">
        <v>650</v>
      </c>
      <c r="W310" s="28" t="s">
        <v>36</v>
      </c>
      <c r="X310" s="124"/>
    </row>
    <row r="311" spans="1:24" ht="15.75" customHeight="1">
      <c r="A311" s="14" t="s">
        <v>645</v>
      </c>
      <c r="B311" s="15" t="s">
        <v>646</v>
      </c>
      <c r="C311" s="51" t="s">
        <v>654</v>
      </c>
      <c r="D311" s="14" t="s">
        <v>26</v>
      </c>
      <c r="E311" s="14" t="s">
        <v>27</v>
      </c>
      <c r="F311" s="14" t="s">
        <v>108</v>
      </c>
      <c r="G311" s="14" t="s">
        <v>29</v>
      </c>
      <c r="H311" s="15" t="s">
        <v>113</v>
      </c>
      <c r="I311" s="15" t="s">
        <v>32</v>
      </c>
      <c r="J311" s="15" t="s">
        <v>649</v>
      </c>
      <c r="K311" s="131">
        <v>20000</v>
      </c>
      <c r="L311" s="19" t="s">
        <v>370</v>
      </c>
      <c r="M311" s="20">
        <v>0.2</v>
      </c>
      <c r="N311" s="132">
        <f t="shared" si="14"/>
        <v>4000</v>
      </c>
      <c r="O311" s="22">
        <f>N311*[1]TC!$C$6</f>
        <v>80000</v>
      </c>
      <c r="P311" s="35">
        <v>10000</v>
      </c>
      <c r="Q311" s="24" t="s">
        <v>34</v>
      </c>
      <c r="R311" s="133">
        <f t="shared" si="15"/>
        <v>16000</v>
      </c>
      <c r="S311" s="26">
        <f>R311*[1]TC!$C$6</f>
        <v>320000</v>
      </c>
      <c r="T311" s="133">
        <f>[1]TC!$F$6</f>
        <v>1000</v>
      </c>
      <c r="U311" s="26">
        <f>T311*[1]TC!$C$6</f>
        <v>20000</v>
      </c>
      <c r="V311" s="15" t="s">
        <v>650</v>
      </c>
      <c r="W311" s="28" t="s">
        <v>36</v>
      </c>
      <c r="X311" s="124"/>
    </row>
    <row r="312" spans="1:24" ht="15.75" customHeight="1">
      <c r="A312" s="14" t="s">
        <v>645</v>
      </c>
      <c r="B312" s="15" t="s">
        <v>646</v>
      </c>
      <c r="C312" s="51" t="s">
        <v>655</v>
      </c>
      <c r="D312" s="14" t="s">
        <v>26</v>
      </c>
      <c r="E312" s="14" t="s">
        <v>27</v>
      </c>
      <c r="F312" s="14" t="s">
        <v>506</v>
      </c>
      <c r="G312" s="14" t="s">
        <v>120</v>
      </c>
      <c r="H312" s="15" t="s">
        <v>113</v>
      </c>
      <c r="I312" s="15" t="s">
        <v>32</v>
      </c>
      <c r="J312" s="15" t="s">
        <v>649</v>
      </c>
      <c r="K312" s="131">
        <v>28275</v>
      </c>
      <c r="L312" s="19" t="s">
        <v>370</v>
      </c>
      <c r="M312" s="20">
        <v>0.2</v>
      </c>
      <c r="N312" s="132">
        <f t="shared" si="14"/>
        <v>5655</v>
      </c>
      <c r="O312" s="22">
        <f>N312*[1]TC!$C$6</f>
        <v>113100</v>
      </c>
      <c r="P312" s="35">
        <v>10000</v>
      </c>
      <c r="Q312" s="24" t="s">
        <v>34</v>
      </c>
      <c r="R312" s="133">
        <f t="shared" si="15"/>
        <v>22620</v>
      </c>
      <c r="S312" s="26">
        <f>R312*[1]TC!$C$6</f>
        <v>452400</v>
      </c>
      <c r="T312" s="133">
        <f>[1]TC!$F$6</f>
        <v>1000</v>
      </c>
      <c r="U312" s="26">
        <f>T312*[1]TC!$C$6</f>
        <v>20000</v>
      </c>
      <c r="V312" s="15" t="s">
        <v>650</v>
      </c>
      <c r="W312" s="28" t="s">
        <v>36</v>
      </c>
      <c r="X312" s="124"/>
    </row>
    <row r="313" spans="1:24" ht="15.75" customHeight="1">
      <c r="A313" s="14" t="s">
        <v>645</v>
      </c>
      <c r="B313" s="15" t="s">
        <v>646</v>
      </c>
      <c r="C313" s="51" t="s">
        <v>656</v>
      </c>
      <c r="D313" s="14" t="s">
        <v>26</v>
      </c>
      <c r="E313" s="14" t="s">
        <v>27</v>
      </c>
      <c r="F313" s="14" t="s">
        <v>38</v>
      </c>
      <c r="G313" s="14" t="s">
        <v>29</v>
      </c>
      <c r="H313" s="15" t="s">
        <v>113</v>
      </c>
      <c r="I313" s="15" t="s">
        <v>32</v>
      </c>
      <c r="J313" s="15" t="s">
        <v>649</v>
      </c>
      <c r="K313" s="131">
        <v>27690</v>
      </c>
      <c r="L313" s="19" t="s">
        <v>370</v>
      </c>
      <c r="M313" s="20">
        <v>0.2</v>
      </c>
      <c r="N313" s="132">
        <f t="shared" si="14"/>
        <v>5538</v>
      </c>
      <c r="O313" s="22">
        <f>N313*[1]TC!$C$6</f>
        <v>110760</v>
      </c>
      <c r="P313" s="35">
        <v>10000</v>
      </c>
      <c r="Q313" s="24" t="s">
        <v>34</v>
      </c>
      <c r="R313" s="133">
        <f t="shared" si="15"/>
        <v>22152</v>
      </c>
      <c r="S313" s="26">
        <f>R313*[1]TC!$C$6</f>
        <v>443040</v>
      </c>
      <c r="T313" s="133">
        <f>[1]TC!$F$6</f>
        <v>1000</v>
      </c>
      <c r="U313" s="26">
        <f>T313*[1]TC!$C$6</f>
        <v>20000</v>
      </c>
      <c r="V313" s="15" t="s">
        <v>650</v>
      </c>
      <c r="W313" s="28" t="s">
        <v>36</v>
      </c>
      <c r="X313" s="124"/>
    </row>
    <row r="314" spans="1:24" ht="15.75" customHeight="1">
      <c r="A314" s="14" t="s">
        <v>645</v>
      </c>
      <c r="B314" s="15" t="s">
        <v>646</v>
      </c>
      <c r="C314" s="51" t="s">
        <v>657</v>
      </c>
      <c r="D314" s="14" t="s">
        <v>26</v>
      </c>
      <c r="E314" s="14" t="s">
        <v>27</v>
      </c>
      <c r="F314" s="14" t="s">
        <v>38</v>
      </c>
      <c r="G314" s="14" t="s">
        <v>28</v>
      </c>
      <c r="H314" s="15" t="s">
        <v>113</v>
      </c>
      <c r="I314" s="15" t="s">
        <v>32</v>
      </c>
      <c r="J314" s="15" t="s">
        <v>649</v>
      </c>
      <c r="K314" s="131">
        <v>32670</v>
      </c>
      <c r="L314" s="19" t="s">
        <v>370</v>
      </c>
      <c r="M314" s="20">
        <v>0.2</v>
      </c>
      <c r="N314" s="132">
        <f t="shared" si="14"/>
        <v>6534</v>
      </c>
      <c r="O314" s="22">
        <f>N314*[1]TC!$C$6</f>
        <v>130680</v>
      </c>
      <c r="P314" s="35">
        <v>10000</v>
      </c>
      <c r="Q314" s="24" t="s">
        <v>34</v>
      </c>
      <c r="R314" s="133">
        <f t="shared" si="15"/>
        <v>26136</v>
      </c>
      <c r="S314" s="26">
        <f>R314*[1]TC!$C$6</f>
        <v>522720</v>
      </c>
      <c r="T314" s="133">
        <f>[1]TC!$F$6</f>
        <v>1000</v>
      </c>
      <c r="U314" s="26">
        <f>T314*[1]TC!$C$6</f>
        <v>20000</v>
      </c>
      <c r="V314" s="15" t="s">
        <v>650</v>
      </c>
      <c r="W314" s="28" t="s">
        <v>36</v>
      </c>
      <c r="X314" s="124"/>
    </row>
    <row r="315" spans="1:24" ht="15.75" customHeight="1">
      <c r="A315" s="14" t="s">
        <v>645</v>
      </c>
      <c r="B315" s="15" t="s">
        <v>646</v>
      </c>
      <c r="C315" s="51" t="s">
        <v>658</v>
      </c>
      <c r="D315" s="14" t="s">
        <v>26</v>
      </c>
      <c r="E315" s="14" t="s">
        <v>27</v>
      </c>
      <c r="F315" s="14" t="s">
        <v>38</v>
      </c>
      <c r="G315" s="14" t="s">
        <v>116</v>
      </c>
      <c r="H315" s="15" t="s">
        <v>113</v>
      </c>
      <c r="I315" s="15" t="s">
        <v>32</v>
      </c>
      <c r="J315" s="15" t="s">
        <v>649</v>
      </c>
      <c r="K315" s="131">
        <v>32670</v>
      </c>
      <c r="L315" s="19" t="s">
        <v>370</v>
      </c>
      <c r="M315" s="20">
        <v>0.2</v>
      </c>
      <c r="N315" s="132">
        <f t="shared" si="14"/>
        <v>6534</v>
      </c>
      <c r="O315" s="22">
        <f>N315*[1]TC!$C$6</f>
        <v>130680</v>
      </c>
      <c r="P315" s="35">
        <v>10000</v>
      </c>
      <c r="Q315" s="24" t="s">
        <v>34</v>
      </c>
      <c r="R315" s="133">
        <f t="shared" si="15"/>
        <v>26136</v>
      </c>
      <c r="S315" s="26">
        <f>R315*[1]TC!$C$6</f>
        <v>522720</v>
      </c>
      <c r="T315" s="133">
        <f>[1]TC!$F$6</f>
        <v>1000</v>
      </c>
      <c r="U315" s="26">
        <f>T315*[1]TC!$C$6</f>
        <v>20000</v>
      </c>
      <c r="V315" s="15" t="s">
        <v>650</v>
      </c>
      <c r="W315" s="28" t="s">
        <v>36</v>
      </c>
      <c r="X315" s="124"/>
    </row>
    <row r="316" spans="1:24" ht="15.75" customHeight="1">
      <c r="A316" s="14" t="s">
        <v>645</v>
      </c>
      <c r="B316" s="15" t="s">
        <v>646</v>
      </c>
      <c r="C316" s="51" t="s">
        <v>659</v>
      </c>
      <c r="D316" s="14" t="s">
        <v>26</v>
      </c>
      <c r="E316" s="14" t="s">
        <v>27</v>
      </c>
      <c r="F316" s="14" t="s">
        <v>38</v>
      </c>
      <c r="G316" s="14" t="s">
        <v>170</v>
      </c>
      <c r="H316" s="15" t="s">
        <v>113</v>
      </c>
      <c r="I316" s="15" t="s">
        <v>32</v>
      </c>
      <c r="J316" s="15" t="s">
        <v>649</v>
      </c>
      <c r="K316" s="131">
        <v>32670</v>
      </c>
      <c r="L316" s="19" t="s">
        <v>370</v>
      </c>
      <c r="M316" s="20">
        <v>0.2</v>
      </c>
      <c r="N316" s="132">
        <f t="shared" si="14"/>
        <v>6534</v>
      </c>
      <c r="O316" s="22">
        <f>N316*[1]TC!$C$6</f>
        <v>130680</v>
      </c>
      <c r="P316" s="35">
        <v>10000</v>
      </c>
      <c r="Q316" s="24" t="s">
        <v>34</v>
      </c>
      <c r="R316" s="133">
        <f t="shared" si="15"/>
        <v>26136</v>
      </c>
      <c r="S316" s="26">
        <f>R316*[1]TC!$C$6</f>
        <v>522720</v>
      </c>
      <c r="T316" s="133">
        <f>[1]TC!$F$6</f>
        <v>1000</v>
      </c>
      <c r="U316" s="26">
        <f>T316*[1]TC!$C$6</f>
        <v>20000</v>
      </c>
      <c r="V316" s="15" t="s">
        <v>650</v>
      </c>
      <c r="W316" s="28" t="s">
        <v>36</v>
      </c>
      <c r="X316" s="124"/>
    </row>
    <row r="317" spans="1:24" ht="15.75" customHeight="1">
      <c r="A317" s="14" t="s">
        <v>645</v>
      </c>
      <c r="B317" s="15" t="s">
        <v>646</v>
      </c>
      <c r="C317" s="51" t="s">
        <v>660</v>
      </c>
      <c r="D317" s="14" t="s">
        <v>26</v>
      </c>
      <c r="E317" s="14" t="s">
        <v>27</v>
      </c>
      <c r="F317" s="14" t="s">
        <v>38</v>
      </c>
      <c r="G317" s="14" t="s">
        <v>648</v>
      </c>
      <c r="H317" s="15" t="s">
        <v>113</v>
      </c>
      <c r="I317" s="15" t="s">
        <v>32</v>
      </c>
      <c r="J317" s="15" t="s">
        <v>649</v>
      </c>
      <c r="K317" s="131">
        <v>32670</v>
      </c>
      <c r="L317" s="19" t="s">
        <v>370</v>
      </c>
      <c r="M317" s="20">
        <v>0.2</v>
      </c>
      <c r="N317" s="132">
        <f t="shared" si="14"/>
        <v>6534</v>
      </c>
      <c r="O317" s="22">
        <f>N317*[1]TC!$C$6</f>
        <v>130680</v>
      </c>
      <c r="P317" s="35">
        <v>10000</v>
      </c>
      <c r="Q317" s="24" t="s">
        <v>34</v>
      </c>
      <c r="R317" s="133">
        <f t="shared" si="15"/>
        <v>26136</v>
      </c>
      <c r="S317" s="26">
        <f>R317*[1]TC!$C$6</f>
        <v>522720</v>
      </c>
      <c r="T317" s="133">
        <f>[1]TC!$F$6</f>
        <v>1000</v>
      </c>
      <c r="U317" s="26">
        <f>T317*[1]TC!$C$6</f>
        <v>20000</v>
      </c>
      <c r="V317" s="15" t="s">
        <v>650</v>
      </c>
      <c r="W317" s="28" t="s">
        <v>36</v>
      </c>
      <c r="X317" s="124"/>
    </row>
    <row r="318" spans="1:24" ht="15.75" customHeight="1">
      <c r="A318" s="14" t="s">
        <v>645</v>
      </c>
      <c r="B318" s="15" t="s">
        <v>646</v>
      </c>
      <c r="C318" s="51" t="s">
        <v>661</v>
      </c>
      <c r="D318" s="14" t="s">
        <v>26</v>
      </c>
      <c r="E318" s="14" t="s">
        <v>27</v>
      </c>
      <c r="F318" s="14" t="s">
        <v>38</v>
      </c>
      <c r="G318" s="14" t="s">
        <v>116</v>
      </c>
      <c r="H318" s="15" t="s">
        <v>113</v>
      </c>
      <c r="I318" s="15" t="s">
        <v>32</v>
      </c>
      <c r="J318" s="15" t="s">
        <v>649</v>
      </c>
      <c r="K318" s="131">
        <v>45090</v>
      </c>
      <c r="L318" s="19" t="s">
        <v>370</v>
      </c>
      <c r="M318" s="20">
        <v>0.2</v>
      </c>
      <c r="N318" s="132">
        <f t="shared" si="14"/>
        <v>9018</v>
      </c>
      <c r="O318" s="22">
        <f>N318*[1]TC!$C$6</f>
        <v>180360</v>
      </c>
      <c r="P318" s="35">
        <v>10000</v>
      </c>
      <c r="Q318" s="24" t="s">
        <v>34</v>
      </c>
      <c r="R318" s="133">
        <f t="shared" si="15"/>
        <v>36072</v>
      </c>
      <c r="S318" s="26">
        <f>R318*[1]TC!$C$6</f>
        <v>721440</v>
      </c>
      <c r="T318" s="133">
        <f>[1]TC!$F$6</f>
        <v>1000</v>
      </c>
      <c r="U318" s="26">
        <f>T318*[1]TC!$C$6</f>
        <v>20000</v>
      </c>
      <c r="V318" s="15" t="s">
        <v>650</v>
      </c>
      <c r="W318" s="28" t="s">
        <v>36</v>
      </c>
      <c r="X318" s="124"/>
    </row>
    <row r="319" spans="1:24" ht="15.75" customHeight="1">
      <c r="A319" s="14" t="s">
        <v>645</v>
      </c>
      <c r="B319" s="15" t="s">
        <v>646</v>
      </c>
      <c r="C319" s="51" t="s">
        <v>662</v>
      </c>
      <c r="D319" s="14" t="s">
        <v>26</v>
      </c>
      <c r="E319" s="14" t="s">
        <v>27</v>
      </c>
      <c r="F319" s="14" t="s">
        <v>38</v>
      </c>
      <c r="G319" s="14" t="s">
        <v>42</v>
      </c>
      <c r="H319" s="15" t="s">
        <v>113</v>
      </c>
      <c r="I319" s="15" t="s">
        <v>32</v>
      </c>
      <c r="J319" s="15" t="s">
        <v>649</v>
      </c>
      <c r="K319" s="131">
        <v>36390</v>
      </c>
      <c r="L319" s="19" t="s">
        <v>370</v>
      </c>
      <c r="M319" s="20">
        <v>0.2</v>
      </c>
      <c r="N319" s="132">
        <f t="shared" si="14"/>
        <v>7278</v>
      </c>
      <c r="O319" s="22">
        <f>N319*[1]TC!$C$6</f>
        <v>145560</v>
      </c>
      <c r="P319" s="35">
        <v>10000</v>
      </c>
      <c r="Q319" s="24" t="s">
        <v>34</v>
      </c>
      <c r="R319" s="133">
        <f t="shared" si="15"/>
        <v>29112</v>
      </c>
      <c r="S319" s="26">
        <f>R319*[1]TC!$C$6</f>
        <v>582240</v>
      </c>
      <c r="T319" s="133">
        <f>[1]TC!$F$6</f>
        <v>1000</v>
      </c>
      <c r="U319" s="26">
        <f>T319*[1]TC!$C$6</f>
        <v>20000</v>
      </c>
      <c r="V319" s="15" t="s">
        <v>650</v>
      </c>
      <c r="W319" s="28" t="s">
        <v>36</v>
      </c>
      <c r="X319" s="124"/>
    </row>
    <row r="320" spans="1:24" ht="15.75" customHeight="1">
      <c r="A320" s="14" t="s">
        <v>645</v>
      </c>
      <c r="B320" s="15" t="s">
        <v>646</v>
      </c>
      <c r="C320" s="51" t="s">
        <v>663</v>
      </c>
      <c r="D320" s="14" t="s">
        <v>26</v>
      </c>
      <c r="E320" s="14" t="s">
        <v>27</v>
      </c>
      <c r="F320" s="14" t="s">
        <v>38</v>
      </c>
      <c r="G320" s="14" t="s">
        <v>328</v>
      </c>
      <c r="H320" s="15" t="s">
        <v>113</v>
      </c>
      <c r="I320" s="15" t="s">
        <v>32</v>
      </c>
      <c r="J320" s="15" t="s">
        <v>649</v>
      </c>
      <c r="K320" s="131">
        <v>36390</v>
      </c>
      <c r="L320" s="19" t="s">
        <v>370</v>
      </c>
      <c r="M320" s="20">
        <v>0.2</v>
      </c>
      <c r="N320" s="132">
        <f t="shared" si="14"/>
        <v>7278</v>
      </c>
      <c r="O320" s="22">
        <f>N320*[1]TC!$C$6</f>
        <v>145560</v>
      </c>
      <c r="P320" s="35">
        <v>10000</v>
      </c>
      <c r="Q320" s="24" t="s">
        <v>34</v>
      </c>
      <c r="R320" s="133">
        <f t="shared" si="15"/>
        <v>29112</v>
      </c>
      <c r="S320" s="26">
        <f>R320*[1]TC!$C$6</f>
        <v>582240</v>
      </c>
      <c r="T320" s="133">
        <f>[1]TC!$F$6</f>
        <v>1000</v>
      </c>
      <c r="U320" s="26">
        <f>T320*[1]TC!$C$6</f>
        <v>20000</v>
      </c>
      <c r="V320" s="15" t="s">
        <v>650</v>
      </c>
      <c r="W320" s="28" t="s">
        <v>36</v>
      </c>
      <c r="X320" s="124"/>
    </row>
    <row r="321" spans="1:24" ht="15.75" customHeight="1">
      <c r="A321" s="14" t="s">
        <v>645</v>
      </c>
      <c r="B321" s="15" t="s">
        <v>646</v>
      </c>
      <c r="C321" s="51" t="s">
        <v>664</v>
      </c>
      <c r="D321" s="14" t="s">
        <v>26</v>
      </c>
      <c r="E321" s="14" t="s">
        <v>27</v>
      </c>
      <c r="F321" s="14" t="s">
        <v>38</v>
      </c>
      <c r="G321" s="14" t="s">
        <v>29</v>
      </c>
      <c r="H321" s="15" t="s">
        <v>113</v>
      </c>
      <c r="I321" s="15" t="s">
        <v>32</v>
      </c>
      <c r="J321" s="15" t="s">
        <v>649</v>
      </c>
      <c r="K321" s="131">
        <v>36390</v>
      </c>
      <c r="L321" s="19" t="s">
        <v>370</v>
      </c>
      <c r="M321" s="20">
        <v>0.2</v>
      </c>
      <c r="N321" s="132">
        <f t="shared" si="14"/>
        <v>7278</v>
      </c>
      <c r="O321" s="22">
        <f>N321*[1]TC!$C$6</f>
        <v>145560</v>
      </c>
      <c r="P321" s="35">
        <v>10000</v>
      </c>
      <c r="Q321" s="24" t="s">
        <v>34</v>
      </c>
      <c r="R321" s="133">
        <f t="shared" si="15"/>
        <v>29112</v>
      </c>
      <c r="S321" s="26">
        <f>R321*[1]TC!$C$6</f>
        <v>582240</v>
      </c>
      <c r="T321" s="133">
        <f>[1]TC!$F$6</f>
        <v>1000</v>
      </c>
      <c r="U321" s="26">
        <f>T321*[1]TC!$C$6</f>
        <v>20000</v>
      </c>
      <c r="V321" s="15" t="s">
        <v>650</v>
      </c>
      <c r="W321" s="28" t="s">
        <v>36</v>
      </c>
      <c r="X321" s="124"/>
    </row>
    <row r="322" spans="1:24" ht="15.75" customHeight="1">
      <c r="A322" s="14" t="s">
        <v>645</v>
      </c>
      <c r="B322" s="15" t="s">
        <v>646</v>
      </c>
      <c r="C322" s="51" t="s">
        <v>665</v>
      </c>
      <c r="D322" s="14" t="s">
        <v>26</v>
      </c>
      <c r="E322" s="14" t="s">
        <v>27</v>
      </c>
      <c r="F322" s="14" t="s">
        <v>38</v>
      </c>
      <c r="G322" s="14" t="s">
        <v>42</v>
      </c>
      <c r="H322" s="15" t="s">
        <v>113</v>
      </c>
      <c r="I322" s="15" t="s">
        <v>32</v>
      </c>
      <c r="J322" s="15" t="s">
        <v>649</v>
      </c>
      <c r="K322" s="131">
        <v>36390</v>
      </c>
      <c r="L322" s="19" t="s">
        <v>370</v>
      </c>
      <c r="M322" s="20">
        <v>0.2</v>
      </c>
      <c r="N322" s="132">
        <f t="shared" si="14"/>
        <v>7278</v>
      </c>
      <c r="O322" s="22">
        <f>N322*[1]TC!$C$6</f>
        <v>145560</v>
      </c>
      <c r="P322" s="35">
        <v>10000</v>
      </c>
      <c r="Q322" s="24" t="s">
        <v>34</v>
      </c>
      <c r="R322" s="133">
        <f t="shared" si="15"/>
        <v>29112</v>
      </c>
      <c r="S322" s="26">
        <f>R322*[1]TC!$C$6</f>
        <v>582240</v>
      </c>
      <c r="T322" s="133">
        <f>[1]TC!$F$6</f>
        <v>1000</v>
      </c>
      <c r="U322" s="26">
        <f>T322*[1]TC!$C$6</f>
        <v>20000</v>
      </c>
      <c r="V322" s="15" t="s">
        <v>650</v>
      </c>
      <c r="W322" s="28" t="s">
        <v>36</v>
      </c>
      <c r="X322" s="124"/>
    </row>
    <row r="323" spans="1:24" ht="15.75" customHeight="1">
      <c r="A323" s="14" t="s">
        <v>645</v>
      </c>
      <c r="B323" s="15" t="s">
        <v>646</v>
      </c>
      <c r="C323" s="51" t="s">
        <v>666</v>
      </c>
      <c r="D323" s="14" t="s">
        <v>26</v>
      </c>
      <c r="E323" s="14" t="s">
        <v>27</v>
      </c>
      <c r="F323" s="14" t="s">
        <v>38</v>
      </c>
      <c r="G323" s="14" t="s">
        <v>667</v>
      </c>
      <c r="H323" s="15" t="s">
        <v>113</v>
      </c>
      <c r="I323" s="15" t="s">
        <v>32</v>
      </c>
      <c r="J323" s="15" t="s">
        <v>649</v>
      </c>
      <c r="K323" s="131">
        <v>36390</v>
      </c>
      <c r="L323" s="19" t="s">
        <v>370</v>
      </c>
      <c r="M323" s="20">
        <v>0.2</v>
      </c>
      <c r="N323" s="132">
        <f t="shared" si="14"/>
        <v>7278</v>
      </c>
      <c r="O323" s="22">
        <f>N323*[1]TC!$C$6</f>
        <v>145560</v>
      </c>
      <c r="P323" s="35">
        <v>10000</v>
      </c>
      <c r="Q323" s="24" t="s">
        <v>34</v>
      </c>
      <c r="R323" s="133">
        <f t="shared" si="15"/>
        <v>29112</v>
      </c>
      <c r="S323" s="26">
        <f>R323*[1]TC!$C$6</f>
        <v>582240</v>
      </c>
      <c r="T323" s="133">
        <f>[1]TC!$F$6</f>
        <v>1000</v>
      </c>
      <c r="U323" s="26">
        <f>T323*[1]TC!$C$6</f>
        <v>20000</v>
      </c>
      <c r="V323" s="15" t="s">
        <v>650</v>
      </c>
      <c r="W323" s="28" t="s">
        <v>36</v>
      </c>
      <c r="X323" s="124"/>
    </row>
    <row r="324" spans="1:24" ht="15.75" customHeight="1">
      <c r="A324" s="14" t="s">
        <v>645</v>
      </c>
      <c r="B324" s="15" t="s">
        <v>646</v>
      </c>
      <c r="C324" s="51" t="s">
        <v>668</v>
      </c>
      <c r="D324" s="14" t="s">
        <v>362</v>
      </c>
      <c r="E324" s="14" t="s">
        <v>27</v>
      </c>
      <c r="F324" s="14" t="s">
        <v>648</v>
      </c>
      <c r="G324" s="14" t="s">
        <v>29</v>
      </c>
      <c r="H324" s="15" t="s">
        <v>296</v>
      </c>
      <c r="I324" s="15" t="s">
        <v>32</v>
      </c>
      <c r="J324" s="15" t="s">
        <v>32</v>
      </c>
      <c r="K324" s="131">
        <v>61280</v>
      </c>
      <c r="L324" s="19" t="s">
        <v>370</v>
      </c>
      <c r="M324" s="20">
        <v>0.2</v>
      </c>
      <c r="N324" s="132">
        <f t="shared" si="14"/>
        <v>12256</v>
      </c>
      <c r="O324" s="22">
        <f>N324*[1]TC!$C$6</f>
        <v>245120</v>
      </c>
      <c r="P324" s="35">
        <v>10000</v>
      </c>
      <c r="Q324" s="24" t="s">
        <v>34</v>
      </c>
      <c r="R324" s="133">
        <f t="shared" si="15"/>
        <v>49024</v>
      </c>
      <c r="S324" s="26">
        <f>R324*[1]TC!$C$6</f>
        <v>980480</v>
      </c>
      <c r="T324" s="133">
        <f>[1]TC!$F$6</f>
        <v>1000</v>
      </c>
      <c r="U324" s="26">
        <f>T324*[1]TC!$C$6</f>
        <v>20000</v>
      </c>
      <c r="V324" s="15" t="s">
        <v>650</v>
      </c>
      <c r="W324" s="28" t="s">
        <v>36</v>
      </c>
      <c r="X324" s="124"/>
    </row>
    <row r="325" spans="1:24" ht="15.75" customHeight="1">
      <c r="A325" s="14" t="s">
        <v>645</v>
      </c>
      <c r="B325" s="15" t="s">
        <v>646</v>
      </c>
      <c r="C325" s="51" t="s">
        <v>669</v>
      </c>
      <c r="D325" s="14" t="s">
        <v>362</v>
      </c>
      <c r="E325" s="14" t="s">
        <v>27</v>
      </c>
      <c r="F325" s="14" t="s">
        <v>108</v>
      </c>
      <c r="G325" s="14" t="s">
        <v>147</v>
      </c>
      <c r="H325" s="15" t="s">
        <v>296</v>
      </c>
      <c r="I325" s="15" t="s">
        <v>32</v>
      </c>
      <c r="J325" s="15" t="s">
        <v>32</v>
      </c>
      <c r="K325" s="131">
        <v>61280</v>
      </c>
      <c r="L325" s="19" t="s">
        <v>370</v>
      </c>
      <c r="M325" s="20">
        <v>0.2</v>
      </c>
      <c r="N325" s="132">
        <f t="shared" si="14"/>
        <v>12256</v>
      </c>
      <c r="O325" s="22">
        <f>N325*[1]TC!$C$6</f>
        <v>245120</v>
      </c>
      <c r="P325" s="35">
        <v>10000</v>
      </c>
      <c r="Q325" s="24" t="s">
        <v>34</v>
      </c>
      <c r="R325" s="133">
        <f t="shared" si="15"/>
        <v>49024</v>
      </c>
      <c r="S325" s="26">
        <f>R325*[1]TC!$C$6</f>
        <v>980480</v>
      </c>
      <c r="T325" s="133">
        <f>[1]TC!$F$6</f>
        <v>1000</v>
      </c>
      <c r="U325" s="26">
        <f>T325*[1]TC!$C$6</f>
        <v>20000</v>
      </c>
      <c r="V325" s="15" t="s">
        <v>650</v>
      </c>
      <c r="W325" s="28" t="s">
        <v>36</v>
      </c>
      <c r="X325" s="124"/>
    </row>
    <row r="326" spans="1:24" ht="15.75" customHeight="1">
      <c r="A326" s="14" t="s">
        <v>645</v>
      </c>
      <c r="B326" s="15" t="s">
        <v>646</v>
      </c>
      <c r="C326" s="51" t="s">
        <v>670</v>
      </c>
      <c r="D326" s="14" t="s">
        <v>362</v>
      </c>
      <c r="E326" s="14" t="s">
        <v>27</v>
      </c>
      <c r="F326" s="14" t="s">
        <v>108</v>
      </c>
      <c r="G326" s="14" t="s">
        <v>648</v>
      </c>
      <c r="H326" s="15" t="s">
        <v>296</v>
      </c>
      <c r="I326" s="15" t="s">
        <v>32</v>
      </c>
      <c r="J326" s="15" t="s">
        <v>32</v>
      </c>
      <c r="K326" s="131">
        <v>61280</v>
      </c>
      <c r="L326" s="19" t="s">
        <v>370</v>
      </c>
      <c r="M326" s="20">
        <v>0.2</v>
      </c>
      <c r="N326" s="132">
        <f t="shared" si="14"/>
        <v>12256</v>
      </c>
      <c r="O326" s="22">
        <f>N326*[1]TC!$C$6</f>
        <v>245120</v>
      </c>
      <c r="P326" s="35">
        <v>10000</v>
      </c>
      <c r="Q326" s="24" t="s">
        <v>34</v>
      </c>
      <c r="R326" s="133">
        <f t="shared" si="15"/>
        <v>49024</v>
      </c>
      <c r="S326" s="26">
        <f>R326*[1]TC!$C$6</f>
        <v>980480</v>
      </c>
      <c r="T326" s="133">
        <f>[1]TC!$F$6</f>
        <v>1000</v>
      </c>
      <c r="U326" s="26">
        <f>T326*[1]TC!$C$6</f>
        <v>20000</v>
      </c>
      <c r="V326" s="15" t="s">
        <v>650</v>
      </c>
      <c r="W326" s="28" t="s">
        <v>36</v>
      </c>
      <c r="X326" s="124"/>
    </row>
    <row r="327" spans="1:24" ht="15.75" customHeight="1">
      <c r="A327" s="14" t="s">
        <v>481</v>
      </c>
      <c r="B327" s="15" t="s">
        <v>671</v>
      </c>
      <c r="C327" s="16" t="s">
        <v>672</v>
      </c>
      <c r="D327" s="14" t="s">
        <v>26</v>
      </c>
      <c r="E327" s="15" t="s">
        <v>232</v>
      </c>
      <c r="F327" s="14" t="s">
        <v>673</v>
      </c>
      <c r="G327" s="14" t="s">
        <v>135</v>
      </c>
      <c r="H327" s="15" t="s">
        <v>30</v>
      </c>
      <c r="I327" s="15" t="s">
        <v>674</v>
      </c>
      <c r="J327" s="15" t="s">
        <v>649</v>
      </c>
      <c r="K327" s="31">
        <v>4985</v>
      </c>
      <c r="L327" s="19" t="s">
        <v>189</v>
      </c>
      <c r="M327" s="20">
        <v>0.4</v>
      </c>
      <c r="N327" s="78">
        <f t="shared" si="14"/>
        <v>1994</v>
      </c>
      <c r="O327" s="22">
        <f>N327*[1]TC!$C$4</f>
        <v>39880</v>
      </c>
      <c r="P327" s="24" t="s">
        <v>34</v>
      </c>
      <c r="Q327" s="24" t="s">
        <v>34</v>
      </c>
      <c r="R327" s="134">
        <f t="shared" si="15"/>
        <v>2991</v>
      </c>
      <c r="S327" s="26">
        <f>R327*[1]TC!$C$4</f>
        <v>59820</v>
      </c>
      <c r="T327" s="135">
        <f>[1]TC!F4</f>
        <v>1100</v>
      </c>
      <c r="U327" s="70">
        <f>T327*[1]TC!$C$4</f>
        <v>22000</v>
      </c>
      <c r="V327" s="15" t="s">
        <v>675</v>
      </c>
      <c r="W327" s="28" t="s">
        <v>676</v>
      </c>
      <c r="X327" s="124"/>
    </row>
    <row r="328" spans="1:24" ht="15.75" customHeight="1">
      <c r="A328" s="14" t="s">
        <v>481</v>
      </c>
      <c r="B328" s="15" t="s">
        <v>671</v>
      </c>
      <c r="C328" s="16" t="s">
        <v>677</v>
      </c>
      <c r="D328" s="14" t="s">
        <v>26</v>
      </c>
      <c r="E328" s="15" t="s">
        <v>232</v>
      </c>
      <c r="F328" s="14" t="s">
        <v>135</v>
      </c>
      <c r="G328" s="14" t="s">
        <v>50</v>
      </c>
      <c r="H328" s="15" t="s">
        <v>30</v>
      </c>
      <c r="I328" s="15" t="s">
        <v>674</v>
      </c>
      <c r="J328" s="15" t="s">
        <v>649</v>
      </c>
      <c r="K328" s="31">
        <v>4985</v>
      </c>
      <c r="L328" s="19" t="s">
        <v>189</v>
      </c>
      <c r="M328" s="20">
        <v>0.4</v>
      </c>
      <c r="N328" s="78">
        <f t="shared" si="14"/>
        <v>1994</v>
      </c>
      <c r="O328" s="22">
        <f>N328*[1]TC!$C$4</f>
        <v>39880</v>
      </c>
      <c r="P328" s="24" t="s">
        <v>34</v>
      </c>
      <c r="Q328" s="24" t="s">
        <v>34</v>
      </c>
      <c r="R328" s="134">
        <f t="shared" si="15"/>
        <v>2991</v>
      </c>
      <c r="S328" s="26">
        <f>R328*[1]TC!$C$4</f>
        <v>59820</v>
      </c>
      <c r="T328" s="135">
        <f>[1]TC!F4</f>
        <v>1100</v>
      </c>
      <c r="U328" s="70">
        <f>T328*[1]TC!$C$4</f>
        <v>22000</v>
      </c>
      <c r="V328" s="15" t="s">
        <v>678</v>
      </c>
      <c r="W328" s="28" t="s">
        <v>679</v>
      </c>
      <c r="X328" s="124"/>
    </row>
    <row r="329" spans="1:24" ht="15.75" customHeight="1">
      <c r="A329" s="14" t="s">
        <v>481</v>
      </c>
      <c r="B329" s="15" t="s">
        <v>671</v>
      </c>
      <c r="C329" s="16" t="s">
        <v>680</v>
      </c>
      <c r="D329" s="14" t="s">
        <v>26</v>
      </c>
      <c r="E329" s="15" t="s">
        <v>232</v>
      </c>
      <c r="F329" s="14" t="s">
        <v>135</v>
      </c>
      <c r="G329" s="14" t="s">
        <v>50</v>
      </c>
      <c r="H329" s="15" t="s">
        <v>30</v>
      </c>
      <c r="I329" s="15" t="s">
        <v>674</v>
      </c>
      <c r="J329" s="15" t="s">
        <v>649</v>
      </c>
      <c r="K329" s="31">
        <v>4985</v>
      </c>
      <c r="L329" s="19" t="s">
        <v>189</v>
      </c>
      <c r="M329" s="20">
        <v>0.4</v>
      </c>
      <c r="N329" s="78">
        <f t="shared" si="14"/>
        <v>1994</v>
      </c>
      <c r="O329" s="22">
        <f>N329*[1]TC!$C$4</f>
        <v>39880</v>
      </c>
      <c r="P329" s="24" t="s">
        <v>34</v>
      </c>
      <c r="Q329" s="24" t="s">
        <v>34</v>
      </c>
      <c r="R329" s="134">
        <f t="shared" si="15"/>
        <v>2991</v>
      </c>
      <c r="S329" s="26">
        <f>R329*[1]TC!$C$4</f>
        <v>59820</v>
      </c>
      <c r="T329" s="135">
        <f>[1]TC!F4</f>
        <v>1100</v>
      </c>
      <c r="U329" s="70">
        <f>T329*[1]TC!$C$4</f>
        <v>22000</v>
      </c>
      <c r="V329" s="15" t="s">
        <v>681</v>
      </c>
      <c r="W329" s="28" t="s">
        <v>682</v>
      </c>
      <c r="X329" s="124"/>
    </row>
    <row r="330" spans="1:24" ht="15" customHeight="1">
      <c r="A330" s="14" t="s">
        <v>481</v>
      </c>
      <c r="B330" s="15" t="s">
        <v>671</v>
      </c>
      <c r="C330" s="16" t="s">
        <v>683</v>
      </c>
      <c r="D330" s="14" t="s">
        <v>26</v>
      </c>
      <c r="E330" s="15" t="s">
        <v>232</v>
      </c>
      <c r="F330" s="14" t="s">
        <v>135</v>
      </c>
      <c r="G330" s="14" t="s">
        <v>50</v>
      </c>
      <c r="H330" s="15" t="s">
        <v>30</v>
      </c>
      <c r="I330" s="15" t="s">
        <v>674</v>
      </c>
      <c r="J330" s="15" t="s">
        <v>649</v>
      </c>
      <c r="K330" s="31">
        <v>4985</v>
      </c>
      <c r="L330" s="19" t="s">
        <v>189</v>
      </c>
      <c r="M330" s="20">
        <v>0.4</v>
      </c>
      <c r="N330" s="78">
        <f t="shared" si="14"/>
        <v>1994</v>
      </c>
      <c r="O330" s="22">
        <f>N330*[1]TC!$C$4</f>
        <v>39880</v>
      </c>
      <c r="P330" s="24" t="s">
        <v>34</v>
      </c>
      <c r="Q330" s="24" t="s">
        <v>34</v>
      </c>
      <c r="R330" s="134">
        <f t="shared" si="15"/>
        <v>2991</v>
      </c>
      <c r="S330" s="26">
        <f>R330*[1]TC!$C$4</f>
        <v>59820</v>
      </c>
      <c r="T330" s="135">
        <f>[1]TC!F4</f>
        <v>1100</v>
      </c>
      <c r="U330" s="70">
        <f>T330*[1]TC!$C$4</f>
        <v>22000</v>
      </c>
      <c r="V330" s="15" t="s">
        <v>684</v>
      </c>
      <c r="W330" s="28" t="s">
        <v>685</v>
      </c>
      <c r="X330" s="124"/>
    </row>
    <row r="331" spans="1:24" ht="15" customHeight="1">
      <c r="A331" s="14" t="s">
        <v>481</v>
      </c>
      <c r="B331" s="15" t="s">
        <v>671</v>
      </c>
      <c r="C331" s="16" t="s">
        <v>686</v>
      </c>
      <c r="D331" s="14" t="s">
        <v>26</v>
      </c>
      <c r="E331" s="15" t="s">
        <v>232</v>
      </c>
      <c r="F331" s="14" t="s">
        <v>135</v>
      </c>
      <c r="G331" s="14" t="s">
        <v>50</v>
      </c>
      <c r="H331" s="15" t="s">
        <v>30</v>
      </c>
      <c r="I331" s="15" t="s">
        <v>674</v>
      </c>
      <c r="J331" s="15" t="s">
        <v>649</v>
      </c>
      <c r="K331" s="31">
        <v>4985</v>
      </c>
      <c r="L331" s="19" t="s">
        <v>189</v>
      </c>
      <c r="M331" s="20">
        <v>0.4</v>
      </c>
      <c r="N331" s="78">
        <f t="shared" si="14"/>
        <v>1994</v>
      </c>
      <c r="O331" s="22">
        <f>N331*[1]TC!$C$4</f>
        <v>39880</v>
      </c>
      <c r="P331" s="24" t="s">
        <v>34</v>
      </c>
      <c r="Q331" s="24" t="s">
        <v>34</v>
      </c>
      <c r="R331" s="134">
        <f t="shared" si="15"/>
        <v>2991</v>
      </c>
      <c r="S331" s="26">
        <f>R331*[1]TC!$C$4</f>
        <v>59820</v>
      </c>
      <c r="T331" s="135">
        <f>[1]TC!F4</f>
        <v>1100</v>
      </c>
      <c r="U331" s="70">
        <f>T331*[1]TC!$C$4</f>
        <v>22000</v>
      </c>
      <c r="V331" s="15" t="s">
        <v>687</v>
      </c>
      <c r="W331" s="28" t="s">
        <v>688</v>
      </c>
      <c r="X331" s="124"/>
    </row>
    <row r="332" spans="1:24" ht="15" customHeight="1">
      <c r="A332" s="14" t="s">
        <v>481</v>
      </c>
      <c r="B332" s="15" t="s">
        <v>671</v>
      </c>
      <c r="C332" s="16" t="s">
        <v>689</v>
      </c>
      <c r="D332" s="14" t="s">
        <v>26</v>
      </c>
      <c r="E332" s="15" t="s">
        <v>232</v>
      </c>
      <c r="F332" s="14" t="s">
        <v>135</v>
      </c>
      <c r="G332" s="14" t="s">
        <v>50</v>
      </c>
      <c r="H332" s="15" t="s">
        <v>30</v>
      </c>
      <c r="I332" s="15" t="s">
        <v>674</v>
      </c>
      <c r="J332" s="15" t="s">
        <v>649</v>
      </c>
      <c r="K332" s="136">
        <v>6885</v>
      </c>
      <c r="L332" s="19" t="s">
        <v>189</v>
      </c>
      <c r="M332" s="20">
        <v>0.4</v>
      </c>
      <c r="N332" s="78">
        <f t="shared" si="14"/>
        <v>2754</v>
      </c>
      <c r="O332" s="22">
        <f>N332*[1]TC!$C$4</f>
        <v>55080</v>
      </c>
      <c r="P332" s="24" t="s">
        <v>34</v>
      </c>
      <c r="Q332" s="24" t="s">
        <v>34</v>
      </c>
      <c r="R332" s="134">
        <f t="shared" si="15"/>
        <v>4131</v>
      </c>
      <c r="S332" s="26">
        <f>R332*[1]TC!$C$4</f>
        <v>82620</v>
      </c>
      <c r="T332" s="135">
        <f>[1]TC!F4</f>
        <v>1100</v>
      </c>
      <c r="U332" s="70">
        <f>T332*[1]TC!$C$4</f>
        <v>22000</v>
      </c>
      <c r="V332" s="15" t="s">
        <v>687</v>
      </c>
      <c r="W332" s="28" t="s">
        <v>688</v>
      </c>
      <c r="X332" s="124"/>
    </row>
    <row r="333" spans="1:24" ht="15.75" customHeight="1">
      <c r="A333" s="14" t="s">
        <v>481</v>
      </c>
      <c r="B333" s="15" t="s">
        <v>671</v>
      </c>
      <c r="C333" s="16" t="s">
        <v>690</v>
      </c>
      <c r="D333" s="14" t="s">
        <v>26</v>
      </c>
      <c r="E333" s="15" t="s">
        <v>232</v>
      </c>
      <c r="F333" s="14" t="s">
        <v>135</v>
      </c>
      <c r="G333" s="14" t="s">
        <v>50</v>
      </c>
      <c r="H333" s="15" t="s">
        <v>30</v>
      </c>
      <c r="I333" s="15" t="s">
        <v>674</v>
      </c>
      <c r="J333" s="15" t="s">
        <v>649</v>
      </c>
      <c r="K333" s="31">
        <v>4985</v>
      </c>
      <c r="L333" s="19" t="s">
        <v>189</v>
      </c>
      <c r="M333" s="20">
        <v>0.4</v>
      </c>
      <c r="N333" s="78">
        <f t="shared" si="14"/>
        <v>1994</v>
      </c>
      <c r="O333" s="22">
        <f>N333*[1]TC!$C$4</f>
        <v>39880</v>
      </c>
      <c r="P333" s="24" t="s">
        <v>34</v>
      </c>
      <c r="Q333" s="24" t="s">
        <v>34</v>
      </c>
      <c r="R333" s="134">
        <f t="shared" si="15"/>
        <v>2991</v>
      </c>
      <c r="S333" s="26">
        <f>R333*[1]TC!$C$4</f>
        <v>59820</v>
      </c>
      <c r="T333" s="135">
        <f>[1]TC!F4</f>
        <v>1100</v>
      </c>
      <c r="U333" s="70">
        <f>T333*[1]TC!$C$4</f>
        <v>22000</v>
      </c>
      <c r="V333" s="15" t="s">
        <v>691</v>
      </c>
      <c r="W333" s="28" t="s">
        <v>692</v>
      </c>
      <c r="X333" s="124"/>
    </row>
    <row r="334" spans="1:24" ht="15.75" customHeight="1">
      <c r="A334" s="14" t="s">
        <v>481</v>
      </c>
      <c r="B334" s="15" t="s">
        <v>671</v>
      </c>
      <c r="C334" s="16" t="s">
        <v>693</v>
      </c>
      <c r="D334" s="14" t="s">
        <v>26</v>
      </c>
      <c r="E334" s="15" t="s">
        <v>232</v>
      </c>
      <c r="F334" s="14" t="s">
        <v>135</v>
      </c>
      <c r="G334" s="14" t="s">
        <v>50</v>
      </c>
      <c r="H334" s="15" t="s">
        <v>30</v>
      </c>
      <c r="I334" s="15" t="s">
        <v>674</v>
      </c>
      <c r="J334" s="15" t="s">
        <v>649</v>
      </c>
      <c r="K334" s="136">
        <v>6885</v>
      </c>
      <c r="L334" s="19" t="s">
        <v>189</v>
      </c>
      <c r="M334" s="20">
        <v>0.4</v>
      </c>
      <c r="N334" s="78">
        <f t="shared" si="14"/>
        <v>2754</v>
      </c>
      <c r="O334" s="22">
        <f>N334*[1]TC!$C$4</f>
        <v>55080</v>
      </c>
      <c r="P334" s="24" t="s">
        <v>34</v>
      </c>
      <c r="Q334" s="24" t="s">
        <v>34</v>
      </c>
      <c r="R334" s="134">
        <f t="shared" si="15"/>
        <v>4131</v>
      </c>
      <c r="S334" s="26">
        <f>R334*[1]TC!$C$4</f>
        <v>82620</v>
      </c>
      <c r="T334" s="135">
        <f>[1]TC!F4</f>
        <v>1100</v>
      </c>
      <c r="U334" s="70">
        <f>T334*[1]TC!$C$4</f>
        <v>22000</v>
      </c>
      <c r="V334" s="15" t="s">
        <v>694</v>
      </c>
      <c r="W334" s="28" t="s">
        <v>692</v>
      </c>
      <c r="X334" s="124"/>
    </row>
    <row r="335" spans="1:24" ht="15.75" customHeight="1">
      <c r="A335" s="14" t="s">
        <v>481</v>
      </c>
      <c r="B335" s="15" t="s">
        <v>671</v>
      </c>
      <c r="C335" s="16" t="s">
        <v>695</v>
      </c>
      <c r="D335" s="14" t="s">
        <v>26</v>
      </c>
      <c r="E335" s="15" t="s">
        <v>232</v>
      </c>
      <c r="F335" s="14" t="s">
        <v>135</v>
      </c>
      <c r="G335" s="14" t="s">
        <v>696</v>
      </c>
      <c r="H335" s="15" t="s">
        <v>30</v>
      </c>
      <c r="I335" s="15" t="s">
        <v>674</v>
      </c>
      <c r="J335" s="15" t="s">
        <v>649</v>
      </c>
      <c r="K335" s="31">
        <v>4985</v>
      </c>
      <c r="L335" s="19" t="s">
        <v>189</v>
      </c>
      <c r="M335" s="20">
        <v>0.4</v>
      </c>
      <c r="N335" s="78">
        <f t="shared" si="14"/>
        <v>1994</v>
      </c>
      <c r="O335" s="22">
        <f>N335*[1]TC!$C$4</f>
        <v>39880</v>
      </c>
      <c r="P335" s="24" t="s">
        <v>34</v>
      </c>
      <c r="Q335" s="24" t="s">
        <v>34</v>
      </c>
      <c r="R335" s="134">
        <f t="shared" si="15"/>
        <v>2991</v>
      </c>
      <c r="S335" s="26">
        <f>R335*[1]TC!$C$4</f>
        <v>59820</v>
      </c>
      <c r="T335" s="135">
        <f>[1]TC!F4</f>
        <v>1100</v>
      </c>
      <c r="U335" s="70">
        <f>T335*[1]TC!$C$4</f>
        <v>22000</v>
      </c>
      <c r="V335" s="15" t="s">
        <v>697</v>
      </c>
      <c r="W335" s="28" t="s">
        <v>698</v>
      </c>
      <c r="X335" s="124"/>
    </row>
    <row r="336" spans="1:24" ht="15.75" customHeight="1">
      <c r="A336" s="14" t="s">
        <v>481</v>
      </c>
      <c r="B336" s="15" t="s">
        <v>671</v>
      </c>
      <c r="C336" s="16" t="s">
        <v>699</v>
      </c>
      <c r="D336" s="14" t="s">
        <v>26</v>
      </c>
      <c r="E336" s="15" t="s">
        <v>232</v>
      </c>
      <c r="F336" s="14" t="s">
        <v>135</v>
      </c>
      <c r="G336" s="14" t="s">
        <v>696</v>
      </c>
      <c r="H336" s="15" t="s">
        <v>30</v>
      </c>
      <c r="I336" s="15" t="s">
        <v>674</v>
      </c>
      <c r="J336" s="15" t="s">
        <v>649</v>
      </c>
      <c r="K336" s="31">
        <v>4985</v>
      </c>
      <c r="L336" s="19" t="s">
        <v>189</v>
      </c>
      <c r="M336" s="20">
        <v>0.4</v>
      </c>
      <c r="N336" s="78">
        <f t="shared" si="14"/>
        <v>1994</v>
      </c>
      <c r="O336" s="22">
        <f>N336*[1]TC!$C$4</f>
        <v>39880</v>
      </c>
      <c r="P336" s="24" t="s">
        <v>34</v>
      </c>
      <c r="Q336" s="24" t="s">
        <v>34</v>
      </c>
      <c r="R336" s="134">
        <f t="shared" si="15"/>
        <v>2991</v>
      </c>
      <c r="S336" s="26">
        <f>R336*[1]TC!$C$4</f>
        <v>59820</v>
      </c>
      <c r="T336" s="135">
        <f>[1]TC!F4</f>
        <v>1100</v>
      </c>
      <c r="U336" s="70">
        <f>T336*[1]TC!$C$4</f>
        <v>22000</v>
      </c>
      <c r="V336" s="15" t="s">
        <v>700</v>
      </c>
      <c r="W336" s="28" t="s">
        <v>701</v>
      </c>
      <c r="X336" s="124"/>
    </row>
    <row r="337" spans="1:24" ht="15.75" customHeight="1">
      <c r="A337" s="14" t="s">
        <v>481</v>
      </c>
      <c r="B337" s="15" t="s">
        <v>671</v>
      </c>
      <c r="C337" s="16" t="s">
        <v>702</v>
      </c>
      <c r="D337" s="14" t="s">
        <v>26</v>
      </c>
      <c r="E337" s="15" t="s">
        <v>232</v>
      </c>
      <c r="F337" s="14" t="s">
        <v>135</v>
      </c>
      <c r="G337" s="14" t="s">
        <v>50</v>
      </c>
      <c r="H337" s="15" t="s">
        <v>30</v>
      </c>
      <c r="I337" s="15" t="s">
        <v>674</v>
      </c>
      <c r="J337" s="15" t="s">
        <v>649</v>
      </c>
      <c r="K337" s="31">
        <v>4985</v>
      </c>
      <c r="L337" s="19" t="s">
        <v>189</v>
      </c>
      <c r="M337" s="20">
        <v>0.4</v>
      </c>
      <c r="N337" s="78">
        <f t="shared" si="14"/>
        <v>1994</v>
      </c>
      <c r="O337" s="22">
        <f>N337*[1]TC!$C$4</f>
        <v>39880</v>
      </c>
      <c r="P337" s="24" t="s">
        <v>34</v>
      </c>
      <c r="Q337" s="24" t="s">
        <v>34</v>
      </c>
      <c r="R337" s="134">
        <f t="shared" si="15"/>
        <v>2991</v>
      </c>
      <c r="S337" s="26">
        <f>R337*[1]TC!$C$4</f>
        <v>59820</v>
      </c>
      <c r="T337" s="135">
        <f>[1]TC!F4</f>
        <v>1100</v>
      </c>
      <c r="U337" s="70">
        <f>T337*[1]TC!$C$4</f>
        <v>22000</v>
      </c>
      <c r="V337" s="15" t="s">
        <v>703</v>
      </c>
      <c r="W337" s="28" t="s">
        <v>704</v>
      </c>
      <c r="X337" s="124"/>
    </row>
    <row r="338" spans="1:24" ht="15.75" customHeight="1">
      <c r="A338" s="14" t="s">
        <v>481</v>
      </c>
      <c r="B338" s="15" t="s">
        <v>671</v>
      </c>
      <c r="C338" s="16" t="s">
        <v>705</v>
      </c>
      <c r="D338" s="14" t="s">
        <v>26</v>
      </c>
      <c r="E338" s="15" t="s">
        <v>232</v>
      </c>
      <c r="F338" s="14" t="s">
        <v>135</v>
      </c>
      <c r="G338" s="14" t="s">
        <v>50</v>
      </c>
      <c r="H338" s="15" t="s">
        <v>30</v>
      </c>
      <c r="I338" s="15" t="s">
        <v>674</v>
      </c>
      <c r="J338" s="15" t="s">
        <v>649</v>
      </c>
      <c r="K338" s="31">
        <v>4985</v>
      </c>
      <c r="L338" s="19" t="s">
        <v>189</v>
      </c>
      <c r="M338" s="20">
        <v>0.4</v>
      </c>
      <c r="N338" s="78">
        <f t="shared" si="14"/>
        <v>1994</v>
      </c>
      <c r="O338" s="22">
        <f>N338*[1]TC!$C$4</f>
        <v>39880</v>
      </c>
      <c r="P338" s="24" t="s">
        <v>34</v>
      </c>
      <c r="Q338" s="24" t="s">
        <v>34</v>
      </c>
      <c r="R338" s="134">
        <f t="shared" si="15"/>
        <v>2991</v>
      </c>
      <c r="S338" s="26">
        <f>R338*[1]TC!$C$4</f>
        <v>59820</v>
      </c>
      <c r="T338" s="135">
        <f>[1]TC!F4</f>
        <v>1100</v>
      </c>
      <c r="U338" s="70">
        <f>T338*[1]TC!$C$4</f>
        <v>22000</v>
      </c>
      <c r="V338" s="15" t="s">
        <v>706</v>
      </c>
      <c r="W338" s="28" t="s">
        <v>707</v>
      </c>
      <c r="X338" s="124"/>
    </row>
    <row r="339" spans="1:24" ht="15.75" customHeight="1">
      <c r="A339" s="14" t="s">
        <v>481</v>
      </c>
      <c r="B339" s="15" t="s">
        <v>671</v>
      </c>
      <c r="C339" s="16" t="s">
        <v>708</v>
      </c>
      <c r="D339" s="14" t="s">
        <v>26</v>
      </c>
      <c r="E339" s="15" t="s">
        <v>232</v>
      </c>
      <c r="F339" s="14" t="s">
        <v>135</v>
      </c>
      <c r="G339" s="14" t="s">
        <v>50</v>
      </c>
      <c r="H339" s="15" t="s">
        <v>30</v>
      </c>
      <c r="I339" s="15" t="s">
        <v>674</v>
      </c>
      <c r="J339" s="15" t="s">
        <v>649</v>
      </c>
      <c r="K339" s="31">
        <v>4985</v>
      </c>
      <c r="L339" s="19" t="s">
        <v>189</v>
      </c>
      <c r="M339" s="20">
        <v>0.4</v>
      </c>
      <c r="N339" s="78">
        <f t="shared" si="14"/>
        <v>1994</v>
      </c>
      <c r="O339" s="22">
        <f>N339*[1]TC!$C$4</f>
        <v>39880</v>
      </c>
      <c r="P339" s="24" t="s">
        <v>34</v>
      </c>
      <c r="Q339" s="24" t="s">
        <v>34</v>
      </c>
      <c r="R339" s="134">
        <f t="shared" si="15"/>
        <v>2991</v>
      </c>
      <c r="S339" s="26">
        <f>R339*[1]TC!$C$4</f>
        <v>59820</v>
      </c>
      <c r="T339" s="135">
        <f>[1]TC!F4</f>
        <v>1100</v>
      </c>
      <c r="U339" s="70">
        <f>T339*[1]TC!$C$4</f>
        <v>22000</v>
      </c>
      <c r="V339" s="15" t="s">
        <v>709</v>
      </c>
      <c r="W339" s="28" t="s">
        <v>710</v>
      </c>
      <c r="X339" s="124"/>
    </row>
    <row r="340" spans="1:24" ht="15.75" customHeight="1">
      <c r="A340" s="14" t="s">
        <v>481</v>
      </c>
      <c r="B340" s="15" t="s">
        <v>671</v>
      </c>
      <c r="C340" s="16" t="s">
        <v>711</v>
      </c>
      <c r="D340" s="14" t="s">
        <v>26</v>
      </c>
      <c r="E340" s="15" t="s">
        <v>232</v>
      </c>
      <c r="F340" s="14" t="s">
        <v>135</v>
      </c>
      <c r="G340" s="14" t="s">
        <v>50</v>
      </c>
      <c r="H340" s="15" t="s">
        <v>30</v>
      </c>
      <c r="I340" s="15" t="s">
        <v>674</v>
      </c>
      <c r="J340" s="15" t="s">
        <v>649</v>
      </c>
      <c r="K340" s="31">
        <v>4985</v>
      </c>
      <c r="L340" s="19" t="s">
        <v>189</v>
      </c>
      <c r="M340" s="20">
        <v>0.4</v>
      </c>
      <c r="N340" s="78">
        <f t="shared" si="14"/>
        <v>1994</v>
      </c>
      <c r="O340" s="22">
        <f>N340*[1]TC!$C$4</f>
        <v>39880</v>
      </c>
      <c r="P340" s="24" t="s">
        <v>34</v>
      </c>
      <c r="Q340" s="24" t="s">
        <v>34</v>
      </c>
      <c r="R340" s="134">
        <f t="shared" si="15"/>
        <v>2991</v>
      </c>
      <c r="S340" s="26">
        <f>R340*[1]TC!$C$4</f>
        <v>59820</v>
      </c>
      <c r="T340" s="135">
        <f>[1]TC!F4</f>
        <v>1100</v>
      </c>
      <c r="U340" s="70">
        <f>T340*[1]TC!$C$4</f>
        <v>22000</v>
      </c>
      <c r="V340" s="15" t="s">
        <v>712</v>
      </c>
      <c r="W340" s="28" t="s">
        <v>713</v>
      </c>
      <c r="X340" s="124"/>
    </row>
    <row r="341" spans="1:24" ht="15.75" customHeight="1">
      <c r="A341" s="14" t="s">
        <v>481</v>
      </c>
      <c r="B341" s="15" t="s">
        <v>671</v>
      </c>
      <c r="C341" s="16" t="s">
        <v>714</v>
      </c>
      <c r="D341" s="14" t="s">
        <v>26</v>
      </c>
      <c r="E341" s="15" t="s">
        <v>232</v>
      </c>
      <c r="F341" s="14" t="s">
        <v>135</v>
      </c>
      <c r="G341" s="14" t="s">
        <v>50</v>
      </c>
      <c r="H341" s="15" t="s">
        <v>30</v>
      </c>
      <c r="I341" s="15" t="s">
        <v>674</v>
      </c>
      <c r="J341" s="15" t="s">
        <v>649</v>
      </c>
      <c r="K341" s="31">
        <v>4985</v>
      </c>
      <c r="L341" s="19" t="s">
        <v>189</v>
      </c>
      <c r="M341" s="20">
        <v>0.4</v>
      </c>
      <c r="N341" s="78">
        <f t="shared" si="14"/>
        <v>1994</v>
      </c>
      <c r="O341" s="22">
        <f>N341*[1]TC!$C$4</f>
        <v>39880</v>
      </c>
      <c r="P341" s="24" t="s">
        <v>34</v>
      </c>
      <c r="Q341" s="24" t="s">
        <v>34</v>
      </c>
      <c r="R341" s="134">
        <f t="shared" si="15"/>
        <v>2991</v>
      </c>
      <c r="S341" s="26">
        <f>R341*[1]TC!$C$4</f>
        <v>59820</v>
      </c>
      <c r="T341" s="135">
        <f>[1]TC!F4</f>
        <v>1100</v>
      </c>
      <c r="U341" s="70">
        <f>T341*[1]TC!$C$4</f>
        <v>22000</v>
      </c>
      <c r="V341" s="15" t="s">
        <v>715</v>
      </c>
      <c r="W341" s="28" t="s">
        <v>716</v>
      </c>
      <c r="X341" s="29"/>
    </row>
    <row r="342" spans="1:24" ht="15.75" customHeight="1">
      <c r="A342" s="14" t="s">
        <v>481</v>
      </c>
      <c r="B342" s="15" t="s">
        <v>671</v>
      </c>
      <c r="C342" s="16" t="s">
        <v>717</v>
      </c>
      <c r="D342" s="14" t="s">
        <v>26</v>
      </c>
      <c r="E342" s="15" t="s">
        <v>232</v>
      </c>
      <c r="F342" s="14" t="s">
        <v>135</v>
      </c>
      <c r="G342" s="14" t="s">
        <v>350</v>
      </c>
      <c r="H342" s="15" t="s">
        <v>30</v>
      </c>
      <c r="I342" s="15" t="s">
        <v>674</v>
      </c>
      <c r="J342" s="15" t="s">
        <v>649</v>
      </c>
      <c r="K342" s="136">
        <v>6885</v>
      </c>
      <c r="L342" s="19" t="s">
        <v>189</v>
      </c>
      <c r="M342" s="20">
        <v>0.4</v>
      </c>
      <c r="N342" s="78">
        <f t="shared" si="14"/>
        <v>2754</v>
      </c>
      <c r="O342" s="22">
        <f>N342*[1]TC!$C$4</f>
        <v>55080</v>
      </c>
      <c r="P342" s="24" t="s">
        <v>34</v>
      </c>
      <c r="Q342" s="24" t="s">
        <v>34</v>
      </c>
      <c r="R342" s="134">
        <f t="shared" si="15"/>
        <v>4131</v>
      </c>
      <c r="S342" s="26">
        <f>R342*[1]TC!$C$4</f>
        <v>82620</v>
      </c>
      <c r="T342" s="135">
        <f>[1]TC!F4</f>
        <v>1100</v>
      </c>
      <c r="U342" s="70">
        <f>T342*[1]TC!$C$4</f>
        <v>22000</v>
      </c>
      <c r="V342" s="15" t="s">
        <v>715</v>
      </c>
      <c r="W342" s="28" t="s">
        <v>716</v>
      </c>
      <c r="X342" s="29"/>
    </row>
    <row r="343" spans="1:24" ht="15.75" customHeight="1">
      <c r="A343" s="14" t="s">
        <v>481</v>
      </c>
      <c r="B343" s="15" t="s">
        <v>671</v>
      </c>
      <c r="C343" s="16" t="s">
        <v>718</v>
      </c>
      <c r="D343" s="14" t="s">
        <v>26</v>
      </c>
      <c r="E343" s="15" t="s">
        <v>232</v>
      </c>
      <c r="F343" s="14" t="s">
        <v>135</v>
      </c>
      <c r="G343" s="14" t="s">
        <v>50</v>
      </c>
      <c r="H343" s="15" t="s">
        <v>30</v>
      </c>
      <c r="I343" s="15" t="s">
        <v>674</v>
      </c>
      <c r="J343" s="15" t="s">
        <v>649</v>
      </c>
      <c r="K343" s="31">
        <v>4985</v>
      </c>
      <c r="L343" s="19" t="s">
        <v>189</v>
      </c>
      <c r="M343" s="20">
        <v>0.4</v>
      </c>
      <c r="N343" s="78">
        <f t="shared" si="14"/>
        <v>1994</v>
      </c>
      <c r="O343" s="22">
        <f>N343*[1]TC!$C$4</f>
        <v>39880</v>
      </c>
      <c r="P343" s="24" t="s">
        <v>34</v>
      </c>
      <c r="Q343" s="24" t="s">
        <v>34</v>
      </c>
      <c r="R343" s="134">
        <f t="shared" si="15"/>
        <v>2991</v>
      </c>
      <c r="S343" s="26">
        <f>R343*[1]TC!$C$4</f>
        <v>59820</v>
      </c>
      <c r="T343" s="135">
        <f>[1]TC!F4</f>
        <v>1100</v>
      </c>
      <c r="U343" s="70">
        <f>T343*[1]TC!$C$4</f>
        <v>22000</v>
      </c>
      <c r="V343" s="15" t="s">
        <v>719</v>
      </c>
      <c r="W343" s="28" t="s">
        <v>720</v>
      </c>
      <c r="X343" s="29"/>
    </row>
    <row r="344" spans="1:24" ht="15.75" customHeight="1">
      <c r="A344" s="14" t="s">
        <v>481</v>
      </c>
      <c r="B344" s="15" t="s">
        <v>671</v>
      </c>
      <c r="C344" s="16" t="s">
        <v>721</v>
      </c>
      <c r="D344" s="14" t="s">
        <v>26</v>
      </c>
      <c r="E344" s="15" t="s">
        <v>232</v>
      </c>
      <c r="F344" s="14" t="s">
        <v>135</v>
      </c>
      <c r="G344" s="14" t="s">
        <v>50</v>
      </c>
      <c r="H344" s="15" t="s">
        <v>30</v>
      </c>
      <c r="I344" s="15" t="s">
        <v>674</v>
      </c>
      <c r="J344" s="15" t="s">
        <v>649</v>
      </c>
      <c r="K344" s="136">
        <v>6885</v>
      </c>
      <c r="L344" s="19" t="s">
        <v>189</v>
      </c>
      <c r="M344" s="20">
        <v>0.4</v>
      </c>
      <c r="N344" s="78">
        <f t="shared" si="14"/>
        <v>2754</v>
      </c>
      <c r="O344" s="22">
        <f>N344*[1]TC!$C$4</f>
        <v>55080</v>
      </c>
      <c r="P344" s="24" t="s">
        <v>34</v>
      </c>
      <c r="Q344" s="24" t="s">
        <v>34</v>
      </c>
      <c r="R344" s="134">
        <f t="shared" si="15"/>
        <v>4131</v>
      </c>
      <c r="S344" s="26">
        <f>R344*[1]TC!$C$4</f>
        <v>82620</v>
      </c>
      <c r="T344" s="135">
        <f>[1]TC!F4</f>
        <v>1100</v>
      </c>
      <c r="U344" s="70">
        <f>T344*[1]TC!$C$4</f>
        <v>22000</v>
      </c>
      <c r="V344" s="15" t="s">
        <v>719</v>
      </c>
      <c r="W344" s="28" t="s">
        <v>720</v>
      </c>
      <c r="X344" s="29"/>
    </row>
    <row r="345" spans="1:24" ht="15.75" customHeight="1">
      <c r="A345" s="14" t="s">
        <v>481</v>
      </c>
      <c r="B345" s="15" t="s">
        <v>671</v>
      </c>
      <c r="C345" s="16" t="s">
        <v>722</v>
      </c>
      <c r="D345" s="14" t="s">
        <v>26</v>
      </c>
      <c r="E345" s="15" t="s">
        <v>232</v>
      </c>
      <c r="F345" s="14" t="s">
        <v>135</v>
      </c>
      <c r="G345" s="14" t="s">
        <v>50</v>
      </c>
      <c r="H345" s="15" t="s">
        <v>30</v>
      </c>
      <c r="I345" s="15" t="s">
        <v>674</v>
      </c>
      <c r="J345" s="15" t="s">
        <v>649</v>
      </c>
      <c r="K345" s="31">
        <v>4985</v>
      </c>
      <c r="L345" s="19" t="s">
        <v>189</v>
      </c>
      <c r="M345" s="20">
        <v>0.4</v>
      </c>
      <c r="N345" s="78">
        <f t="shared" si="14"/>
        <v>1994</v>
      </c>
      <c r="O345" s="22">
        <f>N345*[1]TC!$C$4</f>
        <v>39880</v>
      </c>
      <c r="P345" s="24" t="s">
        <v>34</v>
      </c>
      <c r="Q345" s="24" t="s">
        <v>34</v>
      </c>
      <c r="R345" s="134">
        <f t="shared" si="15"/>
        <v>2991</v>
      </c>
      <c r="S345" s="26">
        <f>R345*[1]TC!$C$4</f>
        <v>59820</v>
      </c>
      <c r="T345" s="135">
        <f>[1]TC!F4</f>
        <v>1100</v>
      </c>
      <c r="U345" s="70">
        <f>T345*[1]TC!$C$4</f>
        <v>22000</v>
      </c>
      <c r="V345" s="15" t="s">
        <v>723</v>
      </c>
      <c r="W345" s="28" t="s">
        <v>724</v>
      </c>
      <c r="X345" s="29"/>
    </row>
    <row r="346" spans="1:24" ht="15.75" customHeight="1">
      <c r="A346" s="14" t="s">
        <v>481</v>
      </c>
      <c r="B346" s="15" t="s">
        <v>671</v>
      </c>
      <c r="C346" s="16" t="s">
        <v>725</v>
      </c>
      <c r="D346" s="14" t="s">
        <v>26</v>
      </c>
      <c r="E346" s="15" t="s">
        <v>232</v>
      </c>
      <c r="F346" s="14" t="s">
        <v>135</v>
      </c>
      <c r="G346" s="14" t="s">
        <v>50</v>
      </c>
      <c r="H346" s="15" t="s">
        <v>30</v>
      </c>
      <c r="I346" s="15" t="s">
        <v>674</v>
      </c>
      <c r="J346" s="15" t="s">
        <v>649</v>
      </c>
      <c r="K346" s="136">
        <v>6885</v>
      </c>
      <c r="L346" s="19" t="s">
        <v>189</v>
      </c>
      <c r="M346" s="20">
        <v>0.4</v>
      </c>
      <c r="N346" s="78">
        <f t="shared" si="14"/>
        <v>2754</v>
      </c>
      <c r="O346" s="22">
        <f>N346*[1]TC!$C$4</f>
        <v>55080</v>
      </c>
      <c r="P346" s="24" t="s">
        <v>34</v>
      </c>
      <c r="Q346" s="24" t="s">
        <v>34</v>
      </c>
      <c r="R346" s="134">
        <f t="shared" si="15"/>
        <v>4131</v>
      </c>
      <c r="S346" s="26">
        <f>R346*[1]TC!$C$4</f>
        <v>82620</v>
      </c>
      <c r="T346" s="135">
        <f>[1]TC!F4</f>
        <v>1100</v>
      </c>
      <c r="U346" s="70">
        <f>T346*[1]TC!$C$4</f>
        <v>22000</v>
      </c>
      <c r="V346" s="15" t="s">
        <v>723</v>
      </c>
      <c r="W346" s="28" t="s">
        <v>724</v>
      </c>
      <c r="X346" s="29"/>
    </row>
    <row r="347" spans="1:24" ht="15.75" customHeight="1">
      <c r="A347" s="14" t="s">
        <v>481</v>
      </c>
      <c r="B347" s="15" t="s">
        <v>671</v>
      </c>
      <c r="C347" s="16" t="s">
        <v>726</v>
      </c>
      <c r="D347" s="14" t="s">
        <v>26</v>
      </c>
      <c r="E347" s="15" t="s">
        <v>232</v>
      </c>
      <c r="F347" s="14" t="s">
        <v>135</v>
      </c>
      <c r="G347" s="14" t="s">
        <v>673</v>
      </c>
      <c r="H347" s="15" t="s">
        <v>30</v>
      </c>
      <c r="I347" s="15" t="s">
        <v>674</v>
      </c>
      <c r="J347" s="15" t="s">
        <v>649</v>
      </c>
      <c r="K347" s="31">
        <v>4985</v>
      </c>
      <c r="L347" s="19" t="s">
        <v>189</v>
      </c>
      <c r="M347" s="20">
        <v>0.4</v>
      </c>
      <c r="N347" s="78">
        <f t="shared" si="14"/>
        <v>1994</v>
      </c>
      <c r="O347" s="22">
        <f>N347*[1]TC!$C$4</f>
        <v>39880</v>
      </c>
      <c r="P347" s="24" t="s">
        <v>34</v>
      </c>
      <c r="Q347" s="24" t="s">
        <v>34</v>
      </c>
      <c r="R347" s="134">
        <f t="shared" si="15"/>
        <v>2991</v>
      </c>
      <c r="S347" s="26">
        <f>R347*[1]TC!$C$4</f>
        <v>59820</v>
      </c>
      <c r="T347" s="135">
        <f>[1]TC!F4</f>
        <v>1100</v>
      </c>
      <c r="U347" s="70">
        <f>T347*[1]TC!$C$4</f>
        <v>22000</v>
      </c>
      <c r="V347" s="15" t="s">
        <v>727</v>
      </c>
      <c r="W347" s="28" t="s">
        <v>728</v>
      </c>
      <c r="X347" s="29"/>
    </row>
    <row r="348" spans="1:24" ht="15.75" customHeight="1">
      <c r="A348" s="14" t="s">
        <v>481</v>
      </c>
      <c r="B348" s="15" t="s">
        <v>671</v>
      </c>
      <c r="C348" s="16" t="s">
        <v>729</v>
      </c>
      <c r="D348" s="14" t="s">
        <v>26</v>
      </c>
      <c r="E348" s="15" t="s">
        <v>232</v>
      </c>
      <c r="F348" s="14" t="s">
        <v>135</v>
      </c>
      <c r="G348" s="14" t="s">
        <v>673</v>
      </c>
      <c r="H348" s="15" t="s">
        <v>30</v>
      </c>
      <c r="I348" s="15" t="s">
        <v>674</v>
      </c>
      <c r="J348" s="15" t="s">
        <v>649</v>
      </c>
      <c r="K348" s="136">
        <v>6885</v>
      </c>
      <c r="L348" s="19" t="s">
        <v>189</v>
      </c>
      <c r="M348" s="20">
        <v>0.4</v>
      </c>
      <c r="N348" s="78">
        <f t="shared" si="14"/>
        <v>2754</v>
      </c>
      <c r="O348" s="22">
        <f>N348*[1]TC!$C$4</f>
        <v>55080</v>
      </c>
      <c r="P348" s="24" t="s">
        <v>34</v>
      </c>
      <c r="Q348" s="24" t="s">
        <v>34</v>
      </c>
      <c r="R348" s="134">
        <f t="shared" si="15"/>
        <v>4131</v>
      </c>
      <c r="S348" s="26">
        <f>R348*[1]TC!$C$4</f>
        <v>82620</v>
      </c>
      <c r="T348" s="135">
        <f>[1]TC!F4</f>
        <v>1100</v>
      </c>
      <c r="U348" s="70">
        <f>T348*[1]TC!$C$4</f>
        <v>22000</v>
      </c>
      <c r="V348" s="15" t="s">
        <v>727</v>
      </c>
      <c r="W348" s="28" t="s">
        <v>728</v>
      </c>
      <c r="X348" s="29"/>
    </row>
    <row r="349" spans="1:24" ht="15.75" customHeight="1">
      <c r="A349" s="14" t="s">
        <v>481</v>
      </c>
      <c r="B349" s="15" t="s">
        <v>671</v>
      </c>
      <c r="C349" s="16" t="s">
        <v>730</v>
      </c>
      <c r="D349" s="14" t="s">
        <v>26</v>
      </c>
      <c r="E349" s="15" t="s">
        <v>232</v>
      </c>
      <c r="F349" s="14" t="s">
        <v>135</v>
      </c>
      <c r="G349" s="14" t="s">
        <v>673</v>
      </c>
      <c r="H349" s="15" t="s">
        <v>30</v>
      </c>
      <c r="I349" s="15" t="s">
        <v>674</v>
      </c>
      <c r="J349" s="15" t="s">
        <v>649</v>
      </c>
      <c r="K349" s="31">
        <v>4985</v>
      </c>
      <c r="L349" s="19" t="s">
        <v>189</v>
      </c>
      <c r="M349" s="20">
        <v>0.4</v>
      </c>
      <c r="N349" s="78">
        <f t="shared" si="14"/>
        <v>1994</v>
      </c>
      <c r="O349" s="22">
        <f>N349*[1]TC!$C$4</f>
        <v>39880</v>
      </c>
      <c r="P349" s="24" t="s">
        <v>34</v>
      </c>
      <c r="Q349" s="24" t="s">
        <v>34</v>
      </c>
      <c r="R349" s="134">
        <f t="shared" si="15"/>
        <v>2991</v>
      </c>
      <c r="S349" s="26">
        <f>R349*[1]TC!$C$4</f>
        <v>59820</v>
      </c>
      <c r="T349" s="135">
        <f>[1]TC!F4</f>
        <v>1100</v>
      </c>
      <c r="U349" s="70">
        <f>T349*[1]TC!$C$4</f>
        <v>22000</v>
      </c>
      <c r="V349" s="15" t="s">
        <v>731</v>
      </c>
      <c r="W349" s="28" t="s">
        <v>732</v>
      </c>
      <c r="X349" s="29"/>
    </row>
    <row r="350" spans="1:24" ht="15.75" customHeight="1">
      <c r="A350" s="14" t="s">
        <v>481</v>
      </c>
      <c r="B350" s="15" t="s">
        <v>671</v>
      </c>
      <c r="C350" s="16" t="s">
        <v>733</v>
      </c>
      <c r="D350" s="14" t="s">
        <v>26</v>
      </c>
      <c r="E350" s="15" t="s">
        <v>232</v>
      </c>
      <c r="F350" s="14" t="s">
        <v>135</v>
      </c>
      <c r="G350" s="14" t="s">
        <v>673</v>
      </c>
      <c r="H350" s="15" t="s">
        <v>30</v>
      </c>
      <c r="I350" s="15" t="s">
        <v>674</v>
      </c>
      <c r="J350" s="15" t="s">
        <v>649</v>
      </c>
      <c r="K350" s="31">
        <v>4985</v>
      </c>
      <c r="L350" s="19" t="s">
        <v>189</v>
      </c>
      <c r="M350" s="20">
        <v>0.4</v>
      </c>
      <c r="N350" s="78">
        <f t="shared" si="14"/>
        <v>1994</v>
      </c>
      <c r="O350" s="22">
        <f>N350*[1]TC!$C$4</f>
        <v>39880</v>
      </c>
      <c r="P350" s="24" t="s">
        <v>34</v>
      </c>
      <c r="Q350" s="24" t="s">
        <v>34</v>
      </c>
      <c r="R350" s="134">
        <f t="shared" si="15"/>
        <v>2991</v>
      </c>
      <c r="S350" s="26">
        <f>R350*[1]TC!$C$4</f>
        <v>59820</v>
      </c>
      <c r="T350" s="135">
        <f>[1]TC!F4</f>
        <v>1100</v>
      </c>
      <c r="U350" s="70">
        <f>T350*[1]TC!$C$4</f>
        <v>22000</v>
      </c>
      <c r="V350" s="15" t="s">
        <v>734</v>
      </c>
      <c r="W350" s="28" t="s">
        <v>735</v>
      </c>
      <c r="X350" s="29"/>
    </row>
    <row r="351" spans="1:24" ht="15.75" customHeight="1">
      <c r="A351" s="14" t="s">
        <v>481</v>
      </c>
      <c r="B351" s="15" t="s">
        <v>671</v>
      </c>
      <c r="C351" s="16" t="s">
        <v>736</v>
      </c>
      <c r="D351" s="14" t="s">
        <v>26</v>
      </c>
      <c r="E351" s="15" t="s">
        <v>232</v>
      </c>
      <c r="F351" s="14" t="s">
        <v>135</v>
      </c>
      <c r="G351" s="14" t="s">
        <v>50</v>
      </c>
      <c r="H351" s="15" t="s">
        <v>30</v>
      </c>
      <c r="I351" s="15" t="s">
        <v>674</v>
      </c>
      <c r="J351" s="15" t="s">
        <v>649</v>
      </c>
      <c r="K351" s="31">
        <v>4985</v>
      </c>
      <c r="L351" s="19" t="s">
        <v>189</v>
      </c>
      <c r="M351" s="20">
        <v>0.4</v>
      </c>
      <c r="N351" s="78">
        <f t="shared" si="14"/>
        <v>1994</v>
      </c>
      <c r="O351" s="22">
        <f>N351*[1]TC!$C$4</f>
        <v>39880</v>
      </c>
      <c r="P351" s="24" t="s">
        <v>34</v>
      </c>
      <c r="Q351" s="24" t="s">
        <v>34</v>
      </c>
      <c r="R351" s="134">
        <f t="shared" si="15"/>
        <v>2991</v>
      </c>
      <c r="S351" s="26">
        <f>R351*[1]TC!$C$4</f>
        <v>59820</v>
      </c>
      <c r="T351" s="135">
        <f>[1]TC!F4</f>
        <v>1100</v>
      </c>
      <c r="U351" s="70">
        <f>T351*[1]TC!$C$4</f>
        <v>22000</v>
      </c>
      <c r="V351" s="15" t="s">
        <v>737</v>
      </c>
      <c r="W351" s="28" t="s">
        <v>738</v>
      </c>
      <c r="X351" s="29"/>
    </row>
    <row r="352" spans="1:24" ht="15.75" customHeight="1">
      <c r="A352" s="14" t="s">
        <v>481</v>
      </c>
      <c r="B352" s="15" t="s">
        <v>671</v>
      </c>
      <c r="C352" s="16" t="s">
        <v>739</v>
      </c>
      <c r="D352" s="14" t="s">
        <v>26</v>
      </c>
      <c r="E352" s="15" t="s">
        <v>232</v>
      </c>
      <c r="F352" s="14" t="s">
        <v>135</v>
      </c>
      <c r="G352" s="14" t="s">
        <v>50</v>
      </c>
      <c r="H352" s="15" t="s">
        <v>30</v>
      </c>
      <c r="I352" s="15" t="s">
        <v>674</v>
      </c>
      <c r="J352" s="15" t="s">
        <v>649</v>
      </c>
      <c r="K352" s="31">
        <v>4985</v>
      </c>
      <c r="L352" s="19" t="s">
        <v>189</v>
      </c>
      <c r="M352" s="20">
        <v>0.4</v>
      </c>
      <c r="N352" s="78">
        <f t="shared" si="14"/>
        <v>1994</v>
      </c>
      <c r="O352" s="22">
        <f>N352*[1]TC!$C$4</f>
        <v>39880</v>
      </c>
      <c r="P352" s="24" t="s">
        <v>34</v>
      </c>
      <c r="Q352" s="24" t="s">
        <v>34</v>
      </c>
      <c r="R352" s="134">
        <f t="shared" si="15"/>
        <v>2991</v>
      </c>
      <c r="S352" s="26">
        <f>R352*[1]TC!$C$4</f>
        <v>59820</v>
      </c>
      <c r="T352" s="135">
        <f>[1]TC!F4</f>
        <v>1100</v>
      </c>
      <c r="U352" s="70">
        <f>T352*[1]TC!$C$4</f>
        <v>22000</v>
      </c>
      <c r="V352" s="15" t="s">
        <v>740</v>
      </c>
      <c r="W352" s="28" t="s">
        <v>741</v>
      </c>
      <c r="X352" s="29"/>
    </row>
    <row r="353" spans="1:24" ht="15.75" customHeight="1">
      <c r="A353" s="14" t="s">
        <v>481</v>
      </c>
      <c r="B353" s="15" t="s">
        <v>671</v>
      </c>
      <c r="C353" s="16" t="s">
        <v>742</v>
      </c>
      <c r="D353" s="14" t="s">
        <v>26</v>
      </c>
      <c r="E353" s="15" t="s">
        <v>232</v>
      </c>
      <c r="F353" s="14" t="s">
        <v>135</v>
      </c>
      <c r="G353" s="14" t="s">
        <v>50</v>
      </c>
      <c r="H353" s="15" t="s">
        <v>30</v>
      </c>
      <c r="I353" s="15" t="s">
        <v>674</v>
      </c>
      <c r="J353" s="15" t="s">
        <v>649</v>
      </c>
      <c r="K353" s="31">
        <v>4985</v>
      </c>
      <c r="L353" s="19" t="s">
        <v>189</v>
      </c>
      <c r="M353" s="20">
        <v>0.4</v>
      </c>
      <c r="N353" s="78">
        <f t="shared" si="14"/>
        <v>1994</v>
      </c>
      <c r="O353" s="22">
        <f>N353*[1]TC!$C$4</f>
        <v>39880</v>
      </c>
      <c r="P353" s="24" t="s">
        <v>34</v>
      </c>
      <c r="Q353" s="24" t="s">
        <v>34</v>
      </c>
      <c r="R353" s="134">
        <f t="shared" si="15"/>
        <v>2991</v>
      </c>
      <c r="S353" s="26">
        <f>R353*[1]TC!$C$4</f>
        <v>59820</v>
      </c>
      <c r="T353" s="135">
        <f>[1]TC!F4</f>
        <v>1100</v>
      </c>
      <c r="U353" s="70">
        <f>T353*[1]TC!$C$4</f>
        <v>22000</v>
      </c>
      <c r="V353" s="15" t="s">
        <v>743</v>
      </c>
      <c r="W353" s="28" t="s">
        <v>744</v>
      </c>
      <c r="X353" s="29"/>
    </row>
    <row r="354" spans="1:24" ht="15.75" customHeight="1">
      <c r="A354" s="14" t="s">
        <v>481</v>
      </c>
      <c r="B354" s="15" t="s">
        <v>671</v>
      </c>
      <c r="C354" s="16" t="s">
        <v>745</v>
      </c>
      <c r="D354" s="14" t="s">
        <v>26</v>
      </c>
      <c r="E354" s="15" t="s">
        <v>232</v>
      </c>
      <c r="F354" s="14" t="s">
        <v>135</v>
      </c>
      <c r="G354" s="14" t="s">
        <v>29</v>
      </c>
      <c r="H354" s="15" t="s">
        <v>30</v>
      </c>
      <c r="I354" s="15" t="s">
        <v>674</v>
      </c>
      <c r="J354" s="15" t="s">
        <v>649</v>
      </c>
      <c r="K354" s="31">
        <v>4985</v>
      </c>
      <c r="L354" s="19" t="s">
        <v>189</v>
      </c>
      <c r="M354" s="20">
        <v>0.4</v>
      </c>
      <c r="N354" s="78">
        <f t="shared" si="14"/>
        <v>1994</v>
      </c>
      <c r="O354" s="22">
        <f>N354*[1]TC!$C$4</f>
        <v>39880</v>
      </c>
      <c r="P354" s="24" t="s">
        <v>34</v>
      </c>
      <c r="Q354" s="24" t="s">
        <v>34</v>
      </c>
      <c r="R354" s="134">
        <f t="shared" si="15"/>
        <v>2991</v>
      </c>
      <c r="S354" s="26">
        <f>R354*[1]TC!$C$4</f>
        <v>59820</v>
      </c>
      <c r="T354" s="135">
        <f>[1]TC!F4</f>
        <v>1100</v>
      </c>
      <c r="U354" s="70">
        <f>T354*[1]TC!$C$4</f>
        <v>22000</v>
      </c>
      <c r="V354" s="15" t="s">
        <v>746</v>
      </c>
      <c r="W354" s="28" t="s">
        <v>747</v>
      </c>
      <c r="X354" s="29"/>
    </row>
    <row r="355" spans="1:24" ht="15.75" customHeight="1">
      <c r="A355" s="14" t="s">
        <v>481</v>
      </c>
      <c r="B355" s="15" t="s">
        <v>671</v>
      </c>
      <c r="C355" s="16" t="s">
        <v>748</v>
      </c>
      <c r="D355" s="14" t="s">
        <v>26</v>
      </c>
      <c r="E355" s="15" t="s">
        <v>232</v>
      </c>
      <c r="F355" s="14" t="s">
        <v>38</v>
      </c>
      <c r="G355" s="14" t="s">
        <v>50</v>
      </c>
      <c r="H355" s="15" t="s">
        <v>30</v>
      </c>
      <c r="I355" s="15" t="s">
        <v>674</v>
      </c>
      <c r="J355" s="15" t="s">
        <v>649</v>
      </c>
      <c r="K355" s="31">
        <v>4985</v>
      </c>
      <c r="L355" s="19" t="s">
        <v>189</v>
      </c>
      <c r="M355" s="20">
        <v>0.6</v>
      </c>
      <c r="N355" s="78">
        <f t="shared" si="14"/>
        <v>2991</v>
      </c>
      <c r="O355" s="22">
        <f>N355*[1]TC!$C$4</f>
        <v>59820</v>
      </c>
      <c r="P355" s="24" t="s">
        <v>34</v>
      </c>
      <c r="Q355" s="24" t="s">
        <v>34</v>
      </c>
      <c r="R355" s="134">
        <f t="shared" si="15"/>
        <v>1994</v>
      </c>
      <c r="S355" s="26">
        <f>R355*[1]TC!$C$4</f>
        <v>39880</v>
      </c>
      <c r="T355" s="135">
        <f>[1]TC!F4</f>
        <v>1100</v>
      </c>
      <c r="U355" s="70">
        <f>T355*[1]TC!$C$4</f>
        <v>22000</v>
      </c>
      <c r="V355" s="15" t="s">
        <v>749</v>
      </c>
      <c r="W355" s="28" t="s">
        <v>750</v>
      </c>
      <c r="X355" s="29"/>
    </row>
    <row r="356" spans="1:24" ht="15.75" customHeight="1">
      <c r="A356" s="14" t="s">
        <v>481</v>
      </c>
      <c r="B356" s="15" t="s">
        <v>671</v>
      </c>
      <c r="C356" s="16" t="s">
        <v>751</v>
      </c>
      <c r="D356" s="14" t="s">
        <v>26</v>
      </c>
      <c r="E356" s="15" t="s">
        <v>232</v>
      </c>
      <c r="F356" s="14" t="s">
        <v>38</v>
      </c>
      <c r="G356" s="14" t="s">
        <v>116</v>
      </c>
      <c r="H356" s="15" t="s">
        <v>30</v>
      </c>
      <c r="I356" s="15" t="s">
        <v>674</v>
      </c>
      <c r="J356" s="15" t="s">
        <v>649</v>
      </c>
      <c r="K356" s="136">
        <v>6885</v>
      </c>
      <c r="L356" s="19" t="s">
        <v>189</v>
      </c>
      <c r="M356" s="20">
        <v>0.4</v>
      </c>
      <c r="N356" s="78">
        <f t="shared" si="14"/>
        <v>2754</v>
      </c>
      <c r="O356" s="22">
        <f>N356*[1]TC!$C$4</f>
        <v>55080</v>
      </c>
      <c r="P356" s="24" t="s">
        <v>34</v>
      </c>
      <c r="Q356" s="24" t="s">
        <v>34</v>
      </c>
      <c r="R356" s="134">
        <f t="shared" si="15"/>
        <v>4131</v>
      </c>
      <c r="S356" s="26">
        <f>R356*[1]TC!$C$4</f>
        <v>82620</v>
      </c>
      <c r="T356" s="135">
        <f>[1]TC!F4</f>
        <v>1100</v>
      </c>
      <c r="U356" s="70">
        <f>T356*[1]TC!$C$4</f>
        <v>22000</v>
      </c>
      <c r="V356" s="15" t="s">
        <v>749</v>
      </c>
      <c r="W356" s="28" t="s">
        <v>750</v>
      </c>
      <c r="X356" s="29"/>
    </row>
    <row r="357" spans="1:24" ht="15.75" customHeight="1">
      <c r="A357" s="14" t="s">
        <v>481</v>
      </c>
      <c r="B357" s="15" t="s">
        <v>671</v>
      </c>
      <c r="C357" s="16" t="s">
        <v>752</v>
      </c>
      <c r="D357" s="14" t="s">
        <v>26</v>
      </c>
      <c r="E357" s="15" t="s">
        <v>232</v>
      </c>
      <c r="F357" s="14" t="s">
        <v>38</v>
      </c>
      <c r="G357" s="14" t="s">
        <v>116</v>
      </c>
      <c r="H357" s="15" t="s">
        <v>30</v>
      </c>
      <c r="I357" s="15" t="s">
        <v>674</v>
      </c>
      <c r="J357" s="15" t="s">
        <v>649</v>
      </c>
      <c r="K357" s="31">
        <v>4985</v>
      </c>
      <c r="L357" s="19" t="s">
        <v>189</v>
      </c>
      <c r="M357" s="20">
        <v>0.6</v>
      </c>
      <c r="N357" s="78">
        <f t="shared" si="14"/>
        <v>2991</v>
      </c>
      <c r="O357" s="22">
        <f>N357*[1]TC!$C$4</f>
        <v>59820</v>
      </c>
      <c r="P357" s="24" t="s">
        <v>34</v>
      </c>
      <c r="Q357" s="24" t="s">
        <v>34</v>
      </c>
      <c r="R357" s="134">
        <f t="shared" si="15"/>
        <v>1994</v>
      </c>
      <c r="S357" s="26">
        <f>R357*[1]TC!$C$4</f>
        <v>39880</v>
      </c>
      <c r="T357" s="135">
        <f>[1]TC!F4</f>
        <v>1100</v>
      </c>
      <c r="U357" s="70">
        <f>T357*[1]TC!$C$4</f>
        <v>22000</v>
      </c>
      <c r="V357" s="15" t="s">
        <v>753</v>
      </c>
      <c r="W357" s="28" t="s">
        <v>754</v>
      </c>
      <c r="X357" s="29"/>
    </row>
    <row r="358" spans="1:24" ht="15.75" customHeight="1">
      <c r="A358" s="14" t="s">
        <v>481</v>
      </c>
      <c r="B358" s="15" t="s">
        <v>671</v>
      </c>
      <c r="C358" s="16" t="s">
        <v>755</v>
      </c>
      <c r="D358" s="14" t="s">
        <v>26</v>
      </c>
      <c r="E358" s="15" t="s">
        <v>232</v>
      </c>
      <c r="F358" s="14" t="s">
        <v>38</v>
      </c>
      <c r="G358" s="14" t="s">
        <v>135</v>
      </c>
      <c r="H358" s="15" t="s">
        <v>30</v>
      </c>
      <c r="I358" s="15" t="s">
        <v>674</v>
      </c>
      <c r="J358" s="15" t="s">
        <v>649</v>
      </c>
      <c r="K358" s="31">
        <v>4985</v>
      </c>
      <c r="L358" s="19" t="s">
        <v>189</v>
      </c>
      <c r="M358" s="20">
        <v>0.6</v>
      </c>
      <c r="N358" s="78">
        <f t="shared" si="14"/>
        <v>2991</v>
      </c>
      <c r="O358" s="22">
        <f>N358*[1]TC!$C$4</f>
        <v>59820</v>
      </c>
      <c r="P358" s="24" t="s">
        <v>34</v>
      </c>
      <c r="Q358" s="24" t="s">
        <v>34</v>
      </c>
      <c r="R358" s="134">
        <f t="shared" si="15"/>
        <v>1994</v>
      </c>
      <c r="S358" s="26">
        <f>R358*[1]TC!$C$4</f>
        <v>39880</v>
      </c>
      <c r="T358" s="135">
        <f>[1]TC!F4</f>
        <v>1100</v>
      </c>
      <c r="U358" s="70">
        <f>T358*[1]TC!$C$4</f>
        <v>22000</v>
      </c>
      <c r="V358" s="15" t="s">
        <v>756</v>
      </c>
      <c r="W358" s="28" t="s">
        <v>757</v>
      </c>
      <c r="X358" s="29"/>
    </row>
    <row r="359" spans="1:24" ht="15.75" customHeight="1">
      <c r="A359" s="14" t="s">
        <v>481</v>
      </c>
      <c r="B359" s="15" t="s">
        <v>671</v>
      </c>
      <c r="C359" s="16" t="s">
        <v>758</v>
      </c>
      <c r="D359" s="14" t="s">
        <v>26</v>
      </c>
      <c r="E359" s="15" t="s">
        <v>232</v>
      </c>
      <c r="F359" s="14" t="s">
        <v>50</v>
      </c>
      <c r="G359" s="14" t="s">
        <v>135</v>
      </c>
      <c r="H359" s="15" t="s">
        <v>30</v>
      </c>
      <c r="I359" s="15" t="s">
        <v>674</v>
      </c>
      <c r="J359" s="15" t="s">
        <v>649</v>
      </c>
      <c r="K359" s="31">
        <v>4985</v>
      </c>
      <c r="L359" s="19" t="s">
        <v>189</v>
      </c>
      <c r="M359" s="20">
        <v>0.6</v>
      </c>
      <c r="N359" s="78">
        <f t="shared" si="14"/>
        <v>2991</v>
      </c>
      <c r="O359" s="22">
        <f>N359*[1]TC!$C$4</f>
        <v>59820</v>
      </c>
      <c r="P359" s="24" t="s">
        <v>34</v>
      </c>
      <c r="Q359" s="24" t="s">
        <v>34</v>
      </c>
      <c r="R359" s="134">
        <f t="shared" si="15"/>
        <v>1994</v>
      </c>
      <c r="S359" s="26">
        <f>R359*[1]TC!$C$4</f>
        <v>39880</v>
      </c>
      <c r="T359" s="135">
        <f>[1]TC!F4</f>
        <v>1100</v>
      </c>
      <c r="U359" s="70">
        <f>T359*[1]TC!$C$4</f>
        <v>22000</v>
      </c>
      <c r="V359" s="15" t="s">
        <v>759</v>
      </c>
      <c r="W359" s="28" t="s">
        <v>760</v>
      </c>
      <c r="X359" s="29"/>
    </row>
    <row r="360" spans="1:24" ht="15.75" customHeight="1">
      <c r="A360" s="14" t="s">
        <v>481</v>
      </c>
      <c r="B360" s="15" t="s">
        <v>671</v>
      </c>
      <c r="C360" s="16" t="s">
        <v>761</v>
      </c>
      <c r="D360" s="14" t="s">
        <v>26</v>
      </c>
      <c r="E360" s="15" t="s">
        <v>232</v>
      </c>
      <c r="F360" s="14" t="s">
        <v>211</v>
      </c>
      <c r="G360" s="14" t="s">
        <v>135</v>
      </c>
      <c r="H360" s="15" t="s">
        <v>30</v>
      </c>
      <c r="I360" s="15" t="s">
        <v>674</v>
      </c>
      <c r="J360" s="15" t="s">
        <v>649</v>
      </c>
      <c r="K360" s="31">
        <v>4985</v>
      </c>
      <c r="L360" s="19" t="s">
        <v>189</v>
      </c>
      <c r="M360" s="20">
        <v>0.4</v>
      </c>
      <c r="N360" s="78">
        <f t="shared" si="14"/>
        <v>1994</v>
      </c>
      <c r="O360" s="22">
        <f>N360*[1]TC!$C$4</f>
        <v>39880</v>
      </c>
      <c r="P360" s="24" t="s">
        <v>34</v>
      </c>
      <c r="Q360" s="24" t="s">
        <v>34</v>
      </c>
      <c r="R360" s="134">
        <f t="shared" si="15"/>
        <v>2991</v>
      </c>
      <c r="S360" s="26">
        <f>R360*[1]TC!$C$4</f>
        <v>59820</v>
      </c>
      <c r="T360" s="135">
        <f>[1]TC!F4</f>
        <v>1100</v>
      </c>
      <c r="U360" s="70">
        <f>T360*[1]TC!$C$4</f>
        <v>22000</v>
      </c>
      <c r="V360" s="15" t="s">
        <v>762</v>
      </c>
      <c r="W360" s="28" t="s">
        <v>763</v>
      </c>
      <c r="X360" s="29"/>
    </row>
    <row r="361" spans="1:24" ht="15.75" customHeight="1">
      <c r="A361" s="14" t="s">
        <v>481</v>
      </c>
      <c r="B361" s="15" t="s">
        <v>671</v>
      </c>
      <c r="C361" s="16" t="s">
        <v>764</v>
      </c>
      <c r="D361" s="14" t="s">
        <v>26</v>
      </c>
      <c r="E361" s="15" t="s">
        <v>232</v>
      </c>
      <c r="F361" s="14" t="s">
        <v>50</v>
      </c>
      <c r="G361" s="14" t="s">
        <v>135</v>
      </c>
      <c r="H361" s="15" t="s">
        <v>30</v>
      </c>
      <c r="I361" s="15" t="s">
        <v>674</v>
      </c>
      <c r="J361" s="15" t="s">
        <v>649</v>
      </c>
      <c r="K361" s="31">
        <v>4985</v>
      </c>
      <c r="L361" s="19" t="s">
        <v>189</v>
      </c>
      <c r="M361" s="20">
        <v>0.4</v>
      </c>
      <c r="N361" s="78">
        <f t="shared" si="14"/>
        <v>1994</v>
      </c>
      <c r="O361" s="22">
        <f>N361*[1]TC!$C$4</f>
        <v>39880</v>
      </c>
      <c r="P361" s="24" t="s">
        <v>34</v>
      </c>
      <c r="Q361" s="24" t="s">
        <v>34</v>
      </c>
      <c r="R361" s="134">
        <f t="shared" si="15"/>
        <v>2991</v>
      </c>
      <c r="S361" s="26">
        <f>R361*[1]TC!$C$4</f>
        <v>59820</v>
      </c>
      <c r="T361" s="135">
        <f>[1]TC!F4</f>
        <v>1100</v>
      </c>
      <c r="U361" s="70">
        <f>T361*[1]TC!$C$4</f>
        <v>22000</v>
      </c>
      <c r="V361" s="15" t="s">
        <v>765</v>
      </c>
      <c r="W361" s="28" t="s">
        <v>766</v>
      </c>
      <c r="X361" s="29"/>
    </row>
    <row r="362" spans="1:24" ht="15.75" customHeight="1">
      <c r="A362" s="14" t="s">
        <v>481</v>
      </c>
      <c r="B362" s="15" t="s">
        <v>671</v>
      </c>
      <c r="C362" s="16" t="s">
        <v>767</v>
      </c>
      <c r="D362" s="14" t="s">
        <v>26</v>
      </c>
      <c r="E362" s="15" t="s">
        <v>232</v>
      </c>
      <c r="F362" s="14" t="s">
        <v>208</v>
      </c>
      <c r="G362" s="14" t="s">
        <v>29</v>
      </c>
      <c r="H362" s="15" t="s">
        <v>30</v>
      </c>
      <c r="I362" s="15" t="s">
        <v>674</v>
      </c>
      <c r="J362" s="15" t="s">
        <v>649</v>
      </c>
      <c r="K362" s="31">
        <v>4985</v>
      </c>
      <c r="L362" s="19" t="s">
        <v>189</v>
      </c>
      <c r="M362" s="20">
        <v>0.4</v>
      </c>
      <c r="N362" s="78">
        <f t="shared" si="14"/>
        <v>1994</v>
      </c>
      <c r="O362" s="22">
        <f>N362*[1]TC!$C$4</f>
        <v>39880</v>
      </c>
      <c r="P362" s="24" t="s">
        <v>34</v>
      </c>
      <c r="Q362" s="24" t="s">
        <v>34</v>
      </c>
      <c r="R362" s="134">
        <f t="shared" si="15"/>
        <v>2991</v>
      </c>
      <c r="S362" s="26">
        <f>R362*[1]TC!$C$4</f>
        <v>59820</v>
      </c>
      <c r="T362" s="135">
        <f>[1]TC!F4</f>
        <v>1100</v>
      </c>
      <c r="U362" s="70">
        <f>T362*[1]TC!$C$4</f>
        <v>22000</v>
      </c>
      <c r="V362" s="15" t="s">
        <v>768</v>
      </c>
      <c r="W362" s="28" t="s">
        <v>769</v>
      </c>
      <c r="X362" s="29"/>
    </row>
    <row r="363" spans="1:24" ht="15.75" customHeight="1">
      <c r="A363" s="14" t="s">
        <v>481</v>
      </c>
      <c r="B363" s="15" t="s">
        <v>671</v>
      </c>
      <c r="C363" s="16" t="s">
        <v>770</v>
      </c>
      <c r="D363" s="14" t="s">
        <v>26</v>
      </c>
      <c r="E363" s="15" t="s">
        <v>232</v>
      </c>
      <c r="F363" s="14" t="s">
        <v>215</v>
      </c>
      <c r="G363" s="14" t="s">
        <v>29</v>
      </c>
      <c r="H363" s="15" t="s">
        <v>30</v>
      </c>
      <c r="I363" s="15" t="s">
        <v>674</v>
      </c>
      <c r="J363" s="15" t="s">
        <v>649</v>
      </c>
      <c r="K363" s="31">
        <v>4985</v>
      </c>
      <c r="L363" s="19" t="s">
        <v>189</v>
      </c>
      <c r="M363" s="20">
        <v>0.4</v>
      </c>
      <c r="N363" s="78">
        <f t="shared" si="14"/>
        <v>1994</v>
      </c>
      <c r="O363" s="22">
        <f>N363*[1]TC!$C$4</f>
        <v>39880</v>
      </c>
      <c r="P363" s="24" t="s">
        <v>34</v>
      </c>
      <c r="Q363" s="24" t="s">
        <v>34</v>
      </c>
      <c r="R363" s="134">
        <f t="shared" si="15"/>
        <v>2991</v>
      </c>
      <c r="S363" s="26">
        <f>R363*[1]TC!$C$4</f>
        <v>59820</v>
      </c>
      <c r="T363" s="135">
        <f>[1]TC!F4</f>
        <v>1100</v>
      </c>
      <c r="U363" s="70">
        <f>T363*[1]TC!$C$4</f>
        <v>22000</v>
      </c>
      <c r="V363" s="15" t="s">
        <v>771</v>
      </c>
      <c r="W363" s="28" t="s">
        <v>772</v>
      </c>
      <c r="X363" s="29"/>
    </row>
    <row r="364" spans="1:24" ht="15.75" customHeight="1">
      <c r="A364" s="14" t="s">
        <v>481</v>
      </c>
      <c r="B364" s="15" t="s">
        <v>671</v>
      </c>
      <c r="C364" s="16" t="s">
        <v>773</v>
      </c>
      <c r="D364" s="14" t="s">
        <v>26</v>
      </c>
      <c r="E364" s="15" t="s">
        <v>232</v>
      </c>
      <c r="F364" s="14" t="s">
        <v>319</v>
      </c>
      <c r="G364" s="14" t="s">
        <v>215</v>
      </c>
      <c r="H364" s="15" t="s">
        <v>30</v>
      </c>
      <c r="I364" s="15" t="s">
        <v>674</v>
      </c>
      <c r="J364" s="15" t="s">
        <v>649</v>
      </c>
      <c r="K364" s="31">
        <v>4985</v>
      </c>
      <c r="L364" s="19" t="s">
        <v>189</v>
      </c>
      <c r="M364" s="20">
        <v>0.4</v>
      </c>
      <c r="N364" s="78">
        <f t="shared" ref="N364:N389" si="16">K364*M364</f>
        <v>1994</v>
      </c>
      <c r="O364" s="22">
        <f>N364*[1]TC!$C$4</f>
        <v>39880</v>
      </c>
      <c r="P364" s="24" t="s">
        <v>34</v>
      </c>
      <c r="Q364" s="24" t="s">
        <v>34</v>
      </c>
      <c r="R364" s="134">
        <f t="shared" si="15"/>
        <v>2991</v>
      </c>
      <c r="S364" s="26">
        <f>R364*[1]TC!$C$4</f>
        <v>59820</v>
      </c>
      <c r="T364" s="135">
        <f>[1]TC!F4</f>
        <v>1100</v>
      </c>
      <c r="U364" s="70">
        <f>T364*[1]TC!$C$4</f>
        <v>22000</v>
      </c>
      <c r="V364" s="15" t="s">
        <v>771</v>
      </c>
      <c r="W364" s="28" t="s">
        <v>774</v>
      </c>
      <c r="X364" s="29"/>
    </row>
    <row r="365" spans="1:24" ht="15.75" customHeight="1">
      <c r="A365" s="14" t="s">
        <v>481</v>
      </c>
      <c r="B365" s="15" t="s">
        <v>671</v>
      </c>
      <c r="C365" s="16" t="s">
        <v>775</v>
      </c>
      <c r="D365" s="14" t="s">
        <v>26</v>
      </c>
      <c r="E365" s="15" t="s">
        <v>232</v>
      </c>
      <c r="F365" s="14" t="s">
        <v>519</v>
      </c>
      <c r="G365" s="14" t="s">
        <v>215</v>
      </c>
      <c r="H365" s="15" t="s">
        <v>30</v>
      </c>
      <c r="I365" s="15" t="s">
        <v>674</v>
      </c>
      <c r="J365" s="15" t="s">
        <v>649</v>
      </c>
      <c r="K365" s="31">
        <v>4985</v>
      </c>
      <c r="L365" s="19" t="s">
        <v>189</v>
      </c>
      <c r="M365" s="20">
        <v>0.4</v>
      </c>
      <c r="N365" s="78">
        <f t="shared" si="16"/>
        <v>1994</v>
      </c>
      <c r="O365" s="22">
        <f>N365*[1]TC!$C$4</f>
        <v>39880</v>
      </c>
      <c r="P365" s="24" t="s">
        <v>34</v>
      </c>
      <c r="Q365" s="24" t="s">
        <v>34</v>
      </c>
      <c r="R365" s="134">
        <f t="shared" si="15"/>
        <v>2991</v>
      </c>
      <c r="S365" s="26">
        <f>R365*[1]TC!$C$4</f>
        <v>59820</v>
      </c>
      <c r="T365" s="135">
        <f>[1]TC!F4</f>
        <v>1100</v>
      </c>
      <c r="U365" s="70">
        <f>T365*[1]TC!$C$4</f>
        <v>22000</v>
      </c>
      <c r="V365" s="15" t="s">
        <v>776</v>
      </c>
      <c r="W365" s="28" t="s">
        <v>777</v>
      </c>
      <c r="X365" s="29"/>
    </row>
    <row r="366" spans="1:24" ht="15.75" customHeight="1">
      <c r="A366" s="14" t="s">
        <v>481</v>
      </c>
      <c r="B366" s="15" t="s">
        <v>671</v>
      </c>
      <c r="C366" s="16" t="s">
        <v>778</v>
      </c>
      <c r="D366" s="14" t="s">
        <v>26</v>
      </c>
      <c r="E366" s="15" t="s">
        <v>232</v>
      </c>
      <c r="F366" s="14" t="s">
        <v>105</v>
      </c>
      <c r="G366" s="14" t="s">
        <v>519</v>
      </c>
      <c r="H366" s="15" t="s">
        <v>30</v>
      </c>
      <c r="I366" s="15" t="s">
        <v>674</v>
      </c>
      <c r="J366" s="15" t="s">
        <v>649</v>
      </c>
      <c r="K366" s="31">
        <v>4985</v>
      </c>
      <c r="L366" s="19" t="s">
        <v>189</v>
      </c>
      <c r="M366" s="20">
        <v>0.4</v>
      </c>
      <c r="N366" s="78">
        <f t="shared" si="16"/>
        <v>1994</v>
      </c>
      <c r="O366" s="22">
        <f>N366*[1]TC!$C$4</f>
        <v>39880</v>
      </c>
      <c r="P366" s="24" t="s">
        <v>34</v>
      </c>
      <c r="Q366" s="24" t="s">
        <v>34</v>
      </c>
      <c r="R366" s="134">
        <f t="shared" si="15"/>
        <v>2991</v>
      </c>
      <c r="S366" s="26">
        <f>R366*[1]TC!$C$4</f>
        <v>59820</v>
      </c>
      <c r="T366" s="135">
        <f>[1]TC!F4</f>
        <v>1100</v>
      </c>
      <c r="U366" s="70">
        <f>T366*[1]TC!$C$4</f>
        <v>22000</v>
      </c>
      <c r="V366" s="15" t="s">
        <v>779</v>
      </c>
      <c r="W366" s="28" t="s">
        <v>780</v>
      </c>
      <c r="X366" s="29"/>
    </row>
    <row r="367" spans="1:24" ht="15.75" customHeight="1">
      <c r="A367" s="14" t="s">
        <v>481</v>
      </c>
      <c r="B367" s="15" t="s">
        <v>671</v>
      </c>
      <c r="C367" s="16" t="s">
        <v>781</v>
      </c>
      <c r="D367" s="14" t="s">
        <v>26</v>
      </c>
      <c r="E367" s="15" t="s">
        <v>232</v>
      </c>
      <c r="F367" s="14" t="s">
        <v>105</v>
      </c>
      <c r="G367" s="14" t="s">
        <v>519</v>
      </c>
      <c r="H367" s="15" t="s">
        <v>30</v>
      </c>
      <c r="I367" s="15" t="s">
        <v>674</v>
      </c>
      <c r="J367" s="15" t="s">
        <v>649</v>
      </c>
      <c r="K367" s="136">
        <v>6885</v>
      </c>
      <c r="L367" s="19" t="s">
        <v>189</v>
      </c>
      <c r="M367" s="20">
        <v>0.4</v>
      </c>
      <c r="N367" s="78">
        <f t="shared" si="16"/>
        <v>2754</v>
      </c>
      <c r="O367" s="22">
        <f>N367*[1]TC!$C$4</f>
        <v>55080</v>
      </c>
      <c r="P367" s="24" t="s">
        <v>34</v>
      </c>
      <c r="Q367" s="24" t="s">
        <v>34</v>
      </c>
      <c r="R367" s="134">
        <f t="shared" si="15"/>
        <v>4131</v>
      </c>
      <c r="S367" s="26">
        <f>R367*[1]TC!$C$4</f>
        <v>82620</v>
      </c>
      <c r="T367" s="135">
        <f>[1]TC!F4</f>
        <v>1100</v>
      </c>
      <c r="U367" s="70">
        <f>T367*[1]TC!$C$4</f>
        <v>22000</v>
      </c>
      <c r="V367" s="15" t="s">
        <v>779</v>
      </c>
      <c r="W367" s="28" t="s">
        <v>780</v>
      </c>
      <c r="X367" s="29"/>
    </row>
    <row r="368" spans="1:24" ht="15.75" customHeight="1">
      <c r="A368" s="14" t="s">
        <v>481</v>
      </c>
      <c r="B368" s="15" t="s">
        <v>671</v>
      </c>
      <c r="C368" s="16" t="s">
        <v>782</v>
      </c>
      <c r="D368" s="14" t="s">
        <v>26</v>
      </c>
      <c r="E368" s="15" t="s">
        <v>232</v>
      </c>
      <c r="F368" s="14" t="s">
        <v>319</v>
      </c>
      <c r="G368" s="14" t="s">
        <v>215</v>
      </c>
      <c r="H368" s="15" t="s">
        <v>30</v>
      </c>
      <c r="I368" s="15" t="s">
        <v>674</v>
      </c>
      <c r="J368" s="15" t="s">
        <v>649</v>
      </c>
      <c r="K368" s="31">
        <v>4985</v>
      </c>
      <c r="L368" s="19" t="s">
        <v>189</v>
      </c>
      <c r="M368" s="20">
        <v>0.4</v>
      </c>
      <c r="N368" s="78">
        <f t="shared" si="16"/>
        <v>1994</v>
      </c>
      <c r="O368" s="22">
        <f>N368*[1]TC!$C$4</f>
        <v>39880</v>
      </c>
      <c r="P368" s="24" t="s">
        <v>34</v>
      </c>
      <c r="Q368" s="24" t="s">
        <v>34</v>
      </c>
      <c r="R368" s="134">
        <f t="shared" si="15"/>
        <v>2991</v>
      </c>
      <c r="S368" s="26">
        <f>R368*[1]TC!$C$4</f>
        <v>59820</v>
      </c>
      <c r="T368" s="135">
        <f>[1]TC!F4</f>
        <v>1100</v>
      </c>
      <c r="U368" s="70">
        <f>T368*[1]TC!$C$4</f>
        <v>22000</v>
      </c>
      <c r="V368" s="15" t="s">
        <v>783</v>
      </c>
      <c r="W368" s="28" t="s">
        <v>784</v>
      </c>
      <c r="X368" s="29"/>
    </row>
    <row r="369" spans="1:24" ht="15.75" customHeight="1">
      <c r="A369" s="14" t="s">
        <v>481</v>
      </c>
      <c r="B369" s="15" t="s">
        <v>671</v>
      </c>
      <c r="C369" s="16" t="s">
        <v>785</v>
      </c>
      <c r="D369" s="14" t="s">
        <v>26</v>
      </c>
      <c r="E369" s="15" t="s">
        <v>232</v>
      </c>
      <c r="F369" s="14" t="s">
        <v>28</v>
      </c>
      <c r="G369" s="14" t="s">
        <v>105</v>
      </c>
      <c r="H369" s="15" t="s">
        <v>30</v>
      </c>
      <c r="I369" s="15" t="s">
        <v>674</v>
      </c>
      <c r="J369" s="15" t="s">
        <v>649</v>
      </c>
      <c r="K369" s="31">
        <v>4985</v>
      </c>
      <c r="L369" s="19" t="s">
        <v>189</v>
      </c>
      <c r="M369" s="20">
        <v>0.4</v>
      </c>
      <c r="N369" s="78">
        <f t="shared" si="16"/>
        <v>1994</v>
      </c>
      <c r="O369" s="22">
        <f>N369*[1]TC!$C$4</f>
        <v>39880</v>
      </c>
      <c r="P369" s="24" t="s">
        <v>34</v>
      </c>
      <c r="Q369" s="24" t="s">
        <v>34</v>
      </c>
      <c r="R369" s="134">
        <f t="shared" si="15"/>
        <v>2991</v>
      </c>
      <c r="S369" s="26">
        <f>R369*[1]TC!$C$4</f>
        <v>59820</v>
      </c>
      <c r="T369" s="135">
        <f>[1]TC!F4</f>
        <v>1100</v>
      </c>
      <c r="U369" s="70">
        <f>T369*[1]TC!$C$4</f>
        <v>22000</v>
      </c>
      <c r="V369" s="15" t="s">
        <v>786</v>
      </c>
      <c r="W369" s="28" t="s">
        <v>787</v>
      </c>
      <c r="X369" s="29"/>
    </row>
    <row r="370" spans="1:24" ht="15.75" customHeight="1">
      <c r="A370" s="14" t="s">
        <v>481</v>
      </c>
      <c r="B370" s="15" t="s">
        <v>671</v>
      </c>
      <c r="C370" s="16" t="s">
        <v>788</v>
      </c>
      <c r="D370" s="14" t="s">
        <v>26</v>
      </c>
      <c r="E370" s="15" t="s">
        <v>232</v>
      </c>
      <c r="F370" s="14" t="s">
        <v>295</v>
      </c>
      <c r="G370" s="14" t="s">
        <v>789</v>
      </c>
      <c r="H370" s="15" t="s">
        <v>30</v>
      </c>
      <c r="I370" s="15" t="s">
        <v>674</v>
      </c>
      <c r="J370" s="15" t="s">
        <v>649</v>
      </c>
      <c r="K370" s="31">
        <v>4985</v>
      </c>
      <c r="L370" s="19" t="s">
        <v>189</v>
      </c>
      <c r="M370" s="20">
        <v>0.4</v>
      </c>
      <c r="N370" s="78">
        <f t="shared" si="16"/>
        <v>1994</v>
      </c>
      <c r="O370" s="22">
        <f>N370*[1]TC!$C$4</f>
        <v>39880</v>
      </c>
      <c r="P370" s="24" t="s">
        <v>34</v>
      </c>
      <c r="Q370" s="24" t="s">
        <v>34</v>
      </c>
      <c r="R370" s="134">
        <f t="shared" si="15"/>
        <v>2991</v>
      </c>
      <c r="S370" s="26">
        <f>R370*[1]TC!$C$4</f>
        <v>59820</v>
      </c>
      <c r="T370" s="135">
        <f>[1]TC!F4</f>
        <v>1100</v>
      </c>
      <c r="U370" s="70">
        <f>T370*[1]TC!$C$4</f>
        <v>22000</v>
      </c>
      <c r="V370" s="15" t="s">
        <v>790</v>
      </c>
      <c r="W370" s="28" t="s">
        <v>791</v>
      </c>
      <c r="X370" s="29"/>
    </row>
    <row r="371" spans="1:24" ht="15.75" customHeight="1">
      <c r="A371" s="14" t="s">
        <v>481</v>
      </c>
      <c r="B371" s="15" t="s">
        <v>671</v>
      </c>
      <c r="C371" s="16" t="s">
        <v>792</v>
      </c>
      <c r="D371" s="14" t="s">
        <v>26</v>
      </c>
      <c r="E371" s="15" t="s">
        <v>232</v>
      </c>
      <c r="F371" s="14" t="s">
        <v>295</v>
      </c>
      <c r="G371" s="14" t="s">
        <v>789</v>
      </c>
      <c r="H371" s="15" t="s">
        <v>30</v>
      </c>
      <c r="I371" s="15" t="s">
        <v>674</v>
      </c>
      <c r="J371" s="15" t="s">
        <v>649</v>
      </c>
      <c r="K371" s="136">
        <v>6885</v>
      </c>
      <c r="L371" s="19" t="s">
        <v>189</v>
      </c>
      <c r="M371" s="20">
        <v>0.4</v>
      </c>
      <c r="N371" s="78">
        <f t="shared" si="16"/>
        <v>2754</v>
      </c>
      <c r="O371" s="22">
        <f>N371*[1]TC!$C$4</f>
        <v>55080</v>
      </c>
      <c r="P371" s="24" t="s">
        <v>34</v>
      </c>
      <c r="Q371" s="24" t="s">
        <v>34</v>
      </c>
      <c r="R371" s="134">
        <f t="shared" si="15"/>
        <v>4131</v>
      </c>
      <c r="S371" s="26">
        <f>R371*[1]TC!$C$4</f>
        <v>82620</v>
      </c>
      <c r="T371" s="135">
        <f>[1]TC!F4</f>
        <v>1100</v>
      </c>
      <c r="U371" s="70">
        <f>T371*[1]TC!$C$4</f>
        <v>22000</v>
      </c>
      <c r="V371" s="15" t="s">
        <v>790</v>
      </c>
      <c r="W371" s="28" t="s">
        <v>791</v>
      </c>
      <c r="X371" s="29"/>
    </row>
    <row r="372" spans="1:24" ht="15.75" customHeight="1">
      <c r="A372" s="14" t="s">
        <v>481</v>
      </c>
      <c r="B372" s="15" t="s">
        <v>671</v>
      </c>
      <c r="C372" s="16" t="s">
        <v>793</v>
      </c>
      <c r="D372" s="14" t="s">
        <v>26</v>
      </c>
      <c r="E372" s="15" t="s">
        <v>232</v>
      </c>
      <c r="F372" s="14" t="s">
        <v>519</v>
      </c>
      <c r="G372" s="14" t="s">
        <v>350</v>
      </c>
      <c r="H372" s="15" t="s">
        <v>30</v>
      </c>
      <c r="I372" s="15" t="s">
        <v>674</v>
      </c>
      <c r="J372" s="15" t="s">
        <v>649</v>
      </c>
      <c r="K372" s="31">
        <v>4985</v>
      </c>
      <c r="L372" s="19" t="s">
        <v>189</v>
      </c>
      <c r="M372" s="20">
        <v>0.4</v>
      </c>
      <c r="N372" s="78">
        <f t="shared" si="16"/>
        <v>1994</v>
      </c>
      <c r="O372" s="22">
        <f>N372*[1]TC!$C$4</f>
        <v>39880</v>
      </c>
      <c r="P372" s="24" t="s">
        <v>34</v>
      </c>
      <c r="Q372" s="24" t="s">
        <v>34</v>
      </c>
      <c r="R372" s="134">
        <f t="shared" ref="R372:R387" si="17">K372-N372</f>
        <v>2991</v>
      </c>
      <c r="S372" s="26">
        <f>R372*[1]TC!$C$4</f>
        <v>59820</v>
      </c>
      <c r="T372" s="135">
        <f>[1]TC!F4</f>
        <v>1100</v>
      </c>
      <c r="U372" s="70">
        <f>T372*[1]TC!$C$4</f>
        <v>22000</v>
      </c>
      <c r="V372" s="15" t="s">
        <v>794</v>
      </c>
      <c r="W372" s="28" t="s">
        <v>795</v>
      </c>
      <c r="X372" s="29"/>
    </row>
    <row r="373" spans="1:24" ht="15.75" customHeight="1">
      <c r="A373" s="14" t="s">
        <v>481</v>
      </c>
      <c r="B373" s="15" t="s">
        <v>671</v>
      </c>
      <c r="C373" s="16" t="s">
        <v>796</v>
      </c>
      <c r="D373" s="14" t="s">
        <v>26</v>
      </c>
      <c r="E373" s="15" t="s">
        <v>232</v>
      </c>
      <c r="F373" s="14" t="s">
        <v>135</v>
      </c>
      <c r="G373" s="14" t="s">
        <v>29</v>
      </c>
      <c r="H373" s="15" t="s">
        <v>30</v>
      </c>
      <c r="I373" s="15" t="s">
        <v>674</v>
      </c>
      <c r="J373" s="15" t="s">
        <v>649</v>
      </c>
      <c r="K373" s="136">
        <v>6885</v>
      </c>
      <c r="L373" s="19" t="s">
        <v>189</v>
      </c>
      <c r="M373" s="20">
        <v>0.4</v>
      </c>
      <c r="N373" s="78">
        <f t="shared" si="16"/>
        <v>2754</v>
      </c>
      <c r="O373" s="22">
        <f>N373*[1]TC!$C$4</f>
        <v>55080</v>
      </c>
      <c r="P373" s="24" t="s">
        <v>34</v>
      </c>
      <c r="Q373" s="24" t="s">
        <v>34</v>
      </c>
      <c r="R373" s="134">
        <f t="shared" si="17"/>
        <v>4131</v>
      </c>
      <c r="S373" s="26">
        <f>R373*[1]TC!$C$4</f>
        <v>82620</v>
      </c>
      <c r="T373" s="135">
        <f>[1]TC!F4</f>
        <v>1100</v>
      </c>
      <c r="U373" s="70">
        <f>T373*[1]TC!$C$4</f>
        <v>22000</v>
      </c>
      <c r="V373" s="15" t="s">
        <v>794</v>
      </c>
      <c r="W373" s="28" t="s">
        <v>795</v>
      </c>
      <c r="X373" s="29"/>
    </row>
    <row r="374" spans="1:24" ht="15.75" customHeight="1">
      <c r="A374" s="14" t="s">
        <v>481</v>
      </c>
      <c r="B374" s="15" t="s">
        <v>671</v>
      </c>
      <c r="C374" s="16" t="s">
        <v>797</v>
      </c>
      <c r="D374" s="14" t="s">
        <v>26</v>
      </c>
      <c r="E374" s="15" t="s">
        <v>232</v>
      </c>
      <c r="F374" s="14" t="s">
        <v>28</v>
      </c>
      <c r="G374" s="14" t="s">
        <v>506</v>
      </c>
      <c r="H374" s="15" t="s">
        <v>30</v>
      </c>
      <c r="I374" s="15" t="s">
        <v>674</v>
      </c>
      <c r="J374" s="15" t="s">
        <v>649</v>
      </c>
      <c r="K374" s="31">
        <v>4985</v>
      </c>
      <c r="L374" s="19" t="s">
        <v>189</v>
      </c>
      <c r="M374" s="20">
        <v>0.4</v>
      </c>
      <c r="N374" s="78">
        <f t="shared" si="16"/>
        <v>1994</v>
      </c>
      <c r="O374" s="22">
        <f>N374*[1]TC!$C$4</f>
        <v>39880</v>
      </c>
      <c r="P374" s="24" t="s">
        <v>34</v>
      </c>
      <c r="Q374" s="24" t="s">
        <v>34</v>
      </c>
      <c r="R374" s="134">
        <f t="shared" si="17"/>
        <v>2991</v>
      </c>
      <c r="S374" s="26">
        <f>R374*[1]TC!$C$4</f>
        <v>59820</v>
      </c>
      <c r="T374" s="135">
        <f>[1]TC!F4</f>
        <v>1100</v>
      </c>
      <c r="U374" s="70">
        <f>T374*[1]TC!$C$4</f>
        <v>22000</v>
      </c>
      <c r="V374" s="15" t="s">
        <v>798</v>
      </c>
      <c r="W374" s="28" t="s">
        <v>799</v>
      </c>
      <c r="X374" s="29"/>
    </row>
    <row r="375" spans="1:24" ht="15.75" customHeight="1">
      <c r="A375" s="14" t="s">
        <v>481</v>
      </c>
      <c r="B375" s="15" t="s">
        <v>671</v>
      </c>
      <c r="C375" s="16" t="s">
        <v>800</v>
      </c>
      <c r="D375" s="14" t="s">
        <v>26</v>
      </c>
      <c r="E375" s="15" t="s">
        <v>232</v>
      </c>
      <c r="F375" s="14" t="s">
        <v>127</v>
      </c>
      <c r="G375" s="14" t="s">
        <v>133</v>
      </c>
      <c r="H375" s="15" t="s">
        <v>30</v>
      </c>
      <c r="I375" s="15" t="s">
        <v>674</v>
      </c>
      <c r="J375" s="15" t="s">
        <v>649</v>
      </c>
      <c r="K375" s="31">
        <v>4985</v>
      </c>
      <c r="L375" s="19" t="s">
        <v>189</v>
      </c>
      <c r="M375" s="20">
        <v>0.4</v>
      </c>
      <c r="N375" s="78">
        <f t="shared" si="16"/>
        <v>1994</v>
      </c>
      <c r="O375" s="22">
        <f>N375*[1]TC!$C$4</f>
        <v>39880</v>
      </c>
      <c r="P375" s="24" t="s">
        <v>34</v>
      </c>
      <c r="Q375" s="24" t="s">
        <v>34</v>
      </c>
      <c r="R375" s="134">
        <f t="shared" si="17"/>
        <v>2991</v>
      </c>
      <c r="S375" s="26">
        <f>R375*[1]TC!$C$4</f>
        <v>59820</v>
      </c>
      <c r="T375" s="135">
        <f>[1]TC!F4</f>
        <v>1100</v>
      </c>
      <c r="U375" s="70">
        <f>T375*[1]TC!$C$4</f>
        <v>22000</v>
      </c>
      <c r="V375" s="15" t="s">
        <v>801</v>
      </c>
      <c r="W375" s="28" t="s">
        <v>802</v>
      </c>
      <c r="X375" s="29"/>
    </row>
    <row r="376" spans="1:24" ht="15.75" customHeight="1">
      <c r="A376" s="14" t="s">
        <v>481</v>
      </c>
      <c r="B376" s="15" t="s">
        <v>671</v>
      </c>
      <c r="C376" s="16" t="s">
        <v>803</v>
      </c>
      <c r="D376" s="14" t="s">
        <v>26</v>
      </c>
      <c r="E376" s="15" t="s">
        <v>232</v>
      </c>
      <c r="F376" s="14" t="s">
        <v>128</v>
      </c>
      <c r="G376" s="14" t="s">
        <v>804</v>
      </c>
      <c r="H376" s="15" t="s">
        <v>30</v>
      </c>
      <c r="I376" s="15" t="s">
        <v>674</v>
      </c>
      <c r="J376" s="15" t="s">
        <v>649</v>
      </c>
      <c r="K376" s="31">
        <v>4985</v>
      </c>
      <c r="L376" s="19" t="s">
        <v>189</v>
      </c>
      <c r="M376" s="20">
        <v>0.4</v>
      </c>
      <c r="N376" s="78">
        <f t="shared" si="16"/>
        <v>1994</v>
      </c>
      <c r="O376" s="22">
        <f>N376*[1]TC!$C$4</f>
        <v>39880</v>
      </c>
      <c r="P376" s="24" t="s">
        <v>34</v>
      </c>
      <c r="Q376" s="24" t="s">
        <v>34</v>
      </c>
      <c r="R376" s="134">
        <f t="shared" si="17"/>
        <v>2991</v>
      </c>
      <c r="S376" s="26">
        <f>R376*[1]TC!$C$4</f>
        <v>59820</v>
      </c>
      <c r="T376" s="135">
        <f>[1]TC!F4</f>
        <v>1100</v>
      </c>
      <c r="U376" s="70">
        <f>T376*[1]TC!$C$4</f>
        <v>22000</v>
      </c>
      <c r="V376" s="15" t="s">
        <v>805</v>
      </c>
      <c r="W376" s="28" t="s">
        <v>806</v>
      </c>
      <c r="X376" s="29"/>
    </row>
    <row r="377" spans="1:24" ht="15.75" customHeight="1">
      <c r="A377" s="14" t="s">
        <v>481</v>
      </c>
      <c r="B377" s="15" t="s">
        <v>671</v>
      </c>
      <c r="C377" s="16" t="s">
        <v>807</v>
      </c>
      <c r="D377" s="14" t="s">
        <v>26</v>
      </c>
      <c r="E377" s="15" t="s">
        <v>232</v>
      </c>
      <c r="F377" s="14" t="s">
        <v>204</v>
      </c>
      <c r="G377" s="14" t="s">
        <v>120</v>
      </c>
      <c r="H377" s="15" t="s">
        <v>30</v>
      </c>
      <c r="I377" s="15" t="s">
        <v>674</v>
      </c>
      <c r="J377" s="15" t="s">
        <v>649</v>
      </c>
      <c r="K377" s="31">
        <v>4985</v>
      </c>
      <c r="L377" s="19" t="s">
        <v>189</v>
      </c>
      <c r="M377" s="20">
        <v>0.4</v>
      </c>
      <c r="N377" s="78">
        <f t="shared" si="16"/>
        <v>1994</v>
      </c>
      <c r="O377" s="22">
        <f>N377*[1]TC!$C$4</f>
        <v>39880</v>
      </c>
      <c r="P377" s="24" t="s">
        <v>34</v>
      </c>
      <c r="Q377" s="24" t="s">
        <v>34</v>
      </c>
      <c r="R377" s="134">
        <f t="shared" si="17"/>
        <v>2991</v>
      </c>
      <c r="S377" s="26">
        <f>R377*[1]TC!$C$4</f>
        <v>59820</v>
      </c>
      <c r="T377" s="135">
        <f>[1]TC!F4</f>
        <v>1100</v>
      </c>
      <c r="U377" s="70">
        <f>T377*[1]TC!$C$4</f>
        <v>22000</v>
      </c>
      <c r="V377" s="15" t="s">
        <v>808</v>
      </c>
      <c r="W377" s="28" t="s">
        <v>809</v>
      </c>
      <c r="X377" s="29"/>
    </row>
    <row r="378" spans="1:24" ht="15.75" customHeight="1">
      <c r="A378" s="14" t="s">
        <v>481</v>
      </c>
      <c r="B378" s="15" t="s">
        <v>671</v>
      </c>
      <c r="C378" s="16" t="s">
        <v>810</v>
      </c>
      <c r="D378" s="14" t="s">
        <v>26</v>
      </c>
      <c r="E378" s="15" t="s">
        <v>232</v>
      </c>
      <c r="F378" s="14" t="s">
        <v>204</v>
      </c>
      <c r="G378" s="14" t="s">
        <v>120</v>
      </c>
      <c r="H378" s="15" t="s">
        <v>30</v>
      </c>
      <c r="I378" s="15" t="s">
        <v>674</v>
      </c>
      <c r="J378" s="15" t="s">
        <v>649</v>
      </c>
      <c r="K378" s="31">
        <v>4985</v>
      </c>
      <c r="L378" s="19" t="s">
        <v>189</v>
      </c>
      <c r="M378" s="20">
        <v>0.4</v>
      </c>
      <c r="N378" s="78">
        <f t="shared" si="16"/>
        <v>1994</v>
      </c>
      <c r="O378" s="22">
        <f>N378*[1]TC!$C$4</f>
        <v>39880</v>
      </c>
      <c r="P378" s="24" t="s">
        <v>34</v>
      </c>
      <c r="Q378" s="24" t="s">
        <v>34</v>
      </c>
      <c r="R378" s="134">
        <f t="shared" si="17"/>
        <v>2991</v>
      </c>
      <c r="S378" s="26">
        <f>R378*[1]TC!$C$4</f>
        <v>59820</v>
      </c>
      <c r="T378" s="135">
        <f>[1]TC!F4</f>
        <v>1100</v>
      </c>
      <c r="U378" s="70">
        <f>T378*[1]TC!$C$4</f>
        <v>22000</v>
      </c>
      <c r="V378" s="15" t="s">
        <v>811</v>
      </c>
      <c r="W378" s="28" t="s">
        <v>812</v>
      </c>
      <c r="X378" s="29"/>
    </row>
    <row r="379" spans="1:24" ht="15.75" customHeight="1">
      <c r="A379" s="14" t="s">
        <v>481</v>
      </c>
      <c r="B379" s="15" t="s">
        <v>671</v>
      </c>
      <c r="C379" s="16" t="s">
        <v>813</v>
      </c>
      <c r="D379" s="14" t="s">
        <v>26</v>
      </c>
      <c r="E379" s="15" t="s">
        <v>232</v>
      </c>
      <c r="F379" s="14" t="s">
        <v>389</v>
      </c>
      <c r="G379" s="14" t="s">
        <v>389</v>
      </c>
      <c r="H379" s="15" t="s">
        <v>30</v>
      </c>
      <c r="I379" s="15" t="s">
        <v>674</v>
      </c>
      <c r="J379" s="15" t="s">
        <v>649</v>
      </c>
      <c r="K379" s="31">
        <v>4985</v>
      </c>
      <c r="L379" s="19" t="s">
        <v>189</v>
      </c>
      <c r="M379" s="20">
        <v>0.4</v>
      </c>
      <c r="N379" s="78">
        <f t="shared" si="16"/>
        <v>1994</v>
      </c>
      <c r="O379" s="22">
        <f>N379*[1]TC!$C$4</f>
        <v>39880</v>
      </c>
      <c r="P379" s="24" t="s">
        <v>34</v>
      </c>
      <c r="Q379" s="24" t="s">
        <v>34</v>
      </c>
      <c r="R379" s="134">
        <f t="shared" si="17"/>
        <v>2991</v>
      </c>
      <c r="S379" s="26">
        <f>R379*[1]TC!$C$4</f>
        <v>59820</v>
      </c>
      <c r="T379" s="135">
        <f>[1]TC!F4</f>
        <v>1100</v>
      </c>
      <c r="U379" s="70">
        <f>T379*[1]TC!$C$4</f>
        <v>22000</v>
      </c>
      <c r="V379" s="15" t="s">
        <v>771</v>
      </c>
      <c r="W379" s="28" t="s">
        <v>814</v>
      </c>
      <c r="X379" s="29"/>
    </row>
    <row r="380" spans="1:24" ht="15.75" customHeight="1">
      <c r="A380" s="14" t="s">
        <v>481</v>
      </c>
      <c r="B380" s="15" t="s">
        <v>671</v>
      </c>
      <c r="C380" s="16" t="s">
        <v>815</v>
      </c>
      <c r="D380" s="14" t="s">
        <v>26</v>
      </c>
      <c r="E380" s="15" t="s">
        <v>232</v>
      </c>
      <c r="F380" s="14" t="s">
        <v>132</v>
      </c>
      <c r="G380" s="14" t="s">
        <v>211</v>
      </c>
      <c r="H380" s="15" t="s">
        <v>30</v>
      </c>
      <c r="I380" s="15" t="s">
        <v>674</v>
      </c>
      <c r="J380" s="15" t="s">
        <v>649</v>
      </c>
      <c r="K380" s="31">
        <v>4985</v>
      </c>
      <c r="L380" s="19" t="s">
        <v>189</v>
      </c>
      <c r="M380" s="20">
        <v>0.4</v>
      </c>
      <c r="N380" s="78">
        <f t="shared" si="16"/>
        <v>1994</v>
      </c>
      <c r="O380" s="22">
        <f>N380*[1]TC!$C$4</f>
        <v>39880</v>
      </c>
      <c r="P380" s="24" t="s">
        <v>34</v>
      </c>
      <c r="Q380" s="24" t="s">
        <v>34</v>
      </c>
      <c r="R380" s="134">
        <f t="shared" si="17"/>
        <v>2991</v>
      </c>
      <c r="S380" s="26">
        <f>R380*[1]TC!$C$4</f>
        <v>59820</v>
      </c>
      <c r="T380" s="135">
        <f>[1]TC!F4</f>
        <v>1100</v>
      </c>
      <c r="U380" s="70">
        <f>T380*[1]TC!$C$4</f>
        <v>22000</v>
      </c>
      <c r="V380" s="15" t="s">
        <v>771</v>
      </c>
      <c r="W380" s="28" t="s">
        <v>816</v>
      </c>
      <c r="X380" s="29"/>
    </row>
    <row r="381" spans="1:24" ht="15.75" customHeight="1">
      <c r="A381" s="14" t="s">
        <v>481</v>
      </c>
      <c r="B381" s="15" t="s">
        <v>671</v>
      </c>
      <c r="C381" s="16" t="s">
        <v>817</v>
      </c>
      <c r="D381" s="14" t="s">
        <v>26</v>
      </c>
      <c r="E381" s="15" t="s">
        <v>232</v>
      </c>
      <c r="F381" s="14" t="s">
        <v>46</v>
      </c>
      <c r="G381" s="14" t="s">
        <v>170</v>
      </c>
      <c r="H381" s="15" t="s">
        <v>30</v>
      </c>
      <c r="I381" s="15" t="s">
        <v>674</v>
      </c>
      <c r="J381" s="15" t="s">
        <v>649</v>
      </c>
      <c r="K381" s="31">
        <v>4985</v>
      </c>
      <c r="L381" s="19" t="s">
        <v>189</v>
      </c>
      <c r="M381" s="20">
        <v>0.4</v>
      </c>
      <c r="N381" s="78">
        <f t="shared" si="16"/>
        <v>1994</v>
      </c>
      <c r="O381" s="22">
        <f>N381*[1]TC!$C$4</f>
        <v>39880</v>
      </c>
      <c r="P381" s="24" t="s">
        <v>34</v>
      </c>
      <c r="Q381" s="24" t="s">
        <v>34</v>
      </c>
      <c r="R381" s="134">
        <f t="shared" si="17"/>
        <v>2991</v>
      </c>
      <c r="S381" s="26">
        <f>R381*[1]TC!$C$4</f>
        <v>59820</v>
      </c>
      <c r="T381" s="135">
        <f>[1]TC!F4</f>
        <v>1100</v>
      </c>
      <c r="U381" s="70">
        <f>T381*[1]TC!$C$4</f>
        <v>22000</v>
      </c>
      <c r="V381" s="15" t="s">
        <v>771</v>
      </c>
      <c r="W381" s="28" t="s">
        <v>818</v>
      </c>
      <c r="X381" s="29"/>
    </row>
    <row r="382" spans="1:24" ht="15.75" customHeight="1">
      <c r="A382" s="14" t="s">
        <v>481</v>
      </c>
      <c r="B382" s="15" t="s">
        <v>671</v>
      </c>
      <c r="C382" s="16" t="s">
        <v>819</v>
      </c>
      <c r="D382" s="14" t="s">
        <v>26</v>
      </c>
      <c r="E382" s="15" t="s">
        <v>232</v>
      </c>
      <c r="F382" s="14" t="s">
        <v>673</v>
      </c>
      <c r="G382" s="14" t="s">
        <v>820</v>
      </c>
      <c r="H382" s="15" t="s">
        <v>30</v>
      </c>
      <c r="I382" s="15" t="s">
        <v>674</v>
      </c>
      <c r="J382" s="15" t="s">
        <v>649</v>
      </c>
      <c r="K382" s="31">
        <v>4985</v>
      </c>
      <c r="L382" s="19" t="s">
        <v>189</v>
      </c>
      <c r="M382" s="20">
        <v>0.4</v>
      </c>
      <c r="N382" s="78">
        <f t="shared" si="16"/>
        <v>1994</v>
      </c>
      <c r="O382" s="22">
        <f>N382*[1]TC!$C$4</f>
        <v>39880</v>
      </c>
      <c r="P382" s="24" t="s">
        <v>34</v>
      </c>
      <c r="Q382" s="24" t="s">
        <v>34</v>
      </c>
      <c r="R382" s="134">
        <f t="shared" si="17"/>
        <v>2991</v>
      </c>
      <c r="S382" s="26">
        <f>R382*[1]TC!$C$4</f>
        <v>59820</v>
      </c>
      <c r="T382" s="135">
        <f>[1]TC!F4</f>
        <v>1100</v>
      </c>
      <c r="U382" s="70">
        <f>T382*[1]TC!$C$4</f>
        <v>22000</v>
      </c>
      <c r="V382" s="15" t="s">
        <v>821</v>
      </c>
      <c r="W382" s="28" t="s">
        <v>822</v>
      </c>
      <c r="X382" s="29"/>
    </row>
    <row r="383" spans="1:24" ht="15.75" customHeight="1">
      <c r="A383" s="14" t="s">
        <v>481</v>
      </c>
      <c r="B383" s="15" t="s">
        <v>671</v>
      </c>
      <c r="C383" s="16" t="s">
        <v>823</v>
      </c>
      <c r="D383" s="14" t="s">
        <v>26</v>
      </c>
      <c r="E383" s="15" t="s">
        <v>232</v>
      </c>
      <c r="F383" s="14" t="s">
        <v>673</v>
      </c>
      <c r="G383" s="14" t="s">
        <v>820</v>
      </c>
      <c r="H383" s="15" t="s">
        <v>30</v>
      </c>
      <c r="I383" s="15" t="s">
        <v>674</v>
      </c>
      <c r="J383" s="15" t="s">
        <v>649</v>
      </c>
      <c r="K383" s="31">
        <v>4985</v>
      </c>
      <c r="L383" s="19" t="s">
        <v>189</v>
      </c>
      <c r="M383" s="20">
        <v>0.4</v>
      </c>
      <c r="N383" s="78">
        <f t="shared" si="16"/>
        <v>1994</v>
      </c>
      <c r="O383" s="22">
        <f>N383*[1]TC!$C$4</f>
        <v>39880</v>
      </c>
      <c r="P383" s="24" t="s">
        <v>34</v>
      </c>
      <c r="Q383" s="24" t="s">
        <v>34</v>
      </c>
      <c r="R383" s="134">
        <f t="shared" si="17"/>
        <v>2991</v>
      </c>
      <c r="S383" s="26">
        <f>R383*[1]TC!$C$4</f>
        <v>59820</v>
      </c>
      <c r="T383" s="135">
        <f>[1]TC!F4</f>
        <v>1100</v>
      </c>
      <c r="U383" s="70">
        <f>T383*[1]TC!$C$4</f>
        <v>22000</v>
      </c>
      <c r="V383" s="15" t="s">
        <v>824</v>
      </c>
      <c r="W383" s="28" t="s">
        <v>825</v>
      </c>
      <c r="X383" s="29"/>
    </row>
    <row r="384" spans="1:24" ht="15.75" customHeight="1">
      <c r="A384" s="65" t="s">
        <v>826</v>
      </c>
      <c r="B384" s="40" t="s">
        <v>827</v>
      </c>
      <c r="C384" s="127" t="s">
        <v>828</v>
      </c>
      <c r="D384" s="15" t="s">
        <v>49</v>
      </c>
      <c r="E384" s="41" t="s">
        <v>27</v>
      </c>
      <c r="F384" s="14" t="s">
        <v>29</v>
      </c>
      <c r="G384" s="14" t="s">
        <v>829</v>
      </c>
      <c r="H384" s="66" t="s">
        <v>51</v>
      </c>
      <c r="I384" s="41" t="s">
        <v>830</v>
      </c>
      <c r="J384" s="41"/>
      <c r="K384" s="31">
        <f>9000*3</f>
        <v>27000</v>
      </c>
      <c r="L384" s="43" t="s">
        <v>189</v>
      </c>
      <c r="M384" s="53">
        <v>0.25</v>
      </c>
      <c r="N384" s="80">
        <f t="shared" si="16"/>
        <v>6750</v>
      </c>
      <c r="O384" s="22">
        <f>N384*[1]TC!C4</f>
        <v>135000</v>
      </c>
      <c r="P384" s="23">
        <v>10000</v>
      </c>
      <c r="Q384" s="137" t="s">
        <v>34</v>
      </c>
      <c r="R384" s="138">
        <f t="shared" si="17"/>
        <v>20250</v>
      </c>
      <c r="S384" s="70">
        <f>R384*[1]TC!C4</f>
        <v>405000</v>
      </c>
      <c r="T384" s="26">
        <f>[1]TC!F4</f>
        <v>1100</v>
      </c>
      <c r="U384" s="48">
        <f>[1]TC!G4</f>
        <v>22000</v>
      </c>
      <c r="V384" s="71" t="s">
        <v>831</v>
      </c>
      <c r="W384" s="72" t="s">
        <v>832</v>
      </c>
      <c r="X384" s="29"/>
    </row>
    <row r="385" spans="1:24" ht="15.75" customHeight="1">
      <c r="A385" s="65" t="s">
        <v>289</v>
      </c>
      <c r="B385" s="40" t="s">
        <v>827</v>
      </c>
      <c r="C385" s="127" t="s">
        <v>833</v>
      </c>
      <c r="D385" s="41" t="s">
        <v>49</v>
      </c>
      <c r="E385" s="41" t="s">
        <v>27</v>
      </c>
      <c r="F385" s="14" t="s">
        <v>29</v>
      </c>
      <c r="G385" s="14" t="s">
        <v>73</v>
      </c>
      <c r="H385" s="41" t="s">
        <v>51</v>
      </c>
      <c r="I385" s="41" t="s">
        <v>830</v>
      </c>
      <c r="J385" s="41"/>
      <c r="K385" s="31">
        <f>9000*3</f>
        <v>27000</v>
      </c>
      <c r="L385" s="43" t="s">
        <v>189</v>
      </c>
      <c r="M385" s="53">
        <v>0.25</v>
      </c>
      <c r="N385" s="80">
        <f t="shared" si="16"/>
        <v>6750</v>
      </c>
      <c r="O385" s="22">
        <f>N385*[1]TC!C4</f>
        <v>135000</v>
      </c>
      <c r="P385" s="23">
        <v>10000</v>
      </c>
      <c r="Q385" s="137" t="s">
        <v>34</v>
      </c>
      <c r="R385" s="138">
        <f t="shared" si="17"/>
        <v>20250</v>
      </c>
      <c r="S385" s="70">
        <f>R385*[1]TC!C4</f>
        <v>405000</v>
      </c>
      <c r="T385" s="26">
        <f>[1]TC!F4</f>
        <v>1100</v>
      </c>
      <c r="U385" s="48">
        <f>[1]TC!G4</f>
        <v>22000</v>
      </c>
      <c r="V385" s="71" t="s">
        <v>831</v>
      </c>
      <c r="W385" s="73" t="s">
        <v>832</v>
      </c>
      <c r="X385" s="29"/>
    </row>
    <row r="386" spans="1:24" ht="15.75" customHeight="1">
      <c r="A386" s="65" t="s">
        <v>289</v>
      </c>
      <c r="B386" s="40" t="s">
        <v>827</v>
      </c>
      <c r="C386" s="127" t="s">
        <v>834</v>
      </c>
      <c r="D386" s="41" t="s">
        <v>49</v>
      </c>
      <c r="E386" s="41" t="s">
        <v>27</v>
      </c>
      <c r="F386" s="14" t="s">
        <v>29</v>
      </c>
      <c r="G386" s="14" t="s">
        <v>653</v>
      </c>
      <c r="H386" s="41" t="s">
        <v>51</v>
      </c>
      <c r="I386" s="41" t="s">
        <v>830</v>
      </c>
      <c r="J386" s="41"/>
      <c r="K386" s="31">
        <f>9000*3</f>
        <v>27000</v>
      </c>
      <c r="L386" s="43" t="s">
        <v>189</v>
      </c>
      <c r="M386" s="53">
        <v>0.25</v>
      </c>
      <c r="N386" s="80">
        <f t="shared" si="16"/>
        <v>6750</v>
      </c>
      <c r="O386" s="22">
        <f>N386*[1]TC!C4</f>
        <v>135000</v>
      </c>
      <c r="P386" s="23">
        <v>10000</v>
      </c>
      <c r="Q386" s="137" t="s">
        <v>34</v>
      </c>
      <c r="R386" s="138">
        <f t="shared" si="17"/>
        <v>20250</v>
      </c>
      <c r="S386" s="70">
        <f>R386*[1]TC!C4</f>
        <v>405000</v>
      </c>
      <c r="T386" s="26">
        <f>[1]TC!F4</f>
        <v>1100</v>
      </c>
      <c r="U386" s="48">
        <f>[1]TC!G4</f>
        <v>22000</v>
      </c>
      <c r="V386" s="71" t="s">
        <v>831</v>
      </c>
      <c r="W386" s="72" t="s">
        <v>832</v>
      </c>
      <c r="X386" s="29"/>
    </row>
    <row r="387" spans="1:24" ht="15.75" customHeight="1">
      <c r="A387" s="65" t="s">
        <v>289</v>
      </c>
      <c r="B387" s="40" t="s">
        <v>827</v>
      </c>
      <c r="C387" s="127" t="s">
        <v>835</v>
      </c>
      <c r="D387" s="41" t="s">
        <v>26</v>
      </c>
      <c r="E387" s="41" t="s">
        <v>27</v>
      </c>
      <c r="F387" s="14" t="s">
        <v>29</v>
      </c>
      <c r="G387" s="14" t="s">
        <v>116</v>
      </c>
      <c r="H387" s="66" t="s">
        <v>113</v>
      </c>
      <c r="I387" s="41" t="s">
        <v>836</v>
      </c>
      <c r="J387" s="41"/>
      <c r="K387" s="31">
        <f>10000*2</f>
        <v>20000</v>
      </c>
      <c r="L387" s="43" t="s">
        <v>189</v>
      </c>
      <c r="M387" s="53">
        <v>0.25</v>
      </c>
      <c r="N387" s="80">
        <f t="shared" si="16"/>
        <v>5000</v>
      </c>
      <c r="O387" s="22">
        <f>N387*[1]TC!C4</f>
        <v>100000</v>
      </c>
      <c r="P387" s="23">
        <v>10000</v>
      </c>
      <c r="Q387" s="137" t="s">
        <v>34</v>
      </c>
      <c r="R387" s="138">
        <f t="shared" si="17"/>
        <v>15000</v>
      </c>
      <c r="S387" s="70">
        <f>R387*[1]TC!C4</f>
        <v>300000</v>
      </c>
      <c r="T387" s="26">
        <f>[1]TC!F4</f>
        <v>1100</v>
      </c>
      <c r="U387" s="48">
        <f>T387*[1]TC!C4</f>
        <v>22000</v>
      </c>
      <c r="V387" s="71" t="s">
        <v>831</v>
      </c>
      <c r="W387" s="73" t="s">
        <v>837</v>
      </c>
      <c r="X387" s="29"/>
    </row>
    <row r="388" spans="1:24" ht="15.75" customHeight="1">
      <c r="A388" s="65" t="s">
        <v>289</v>
      </c>
      <c r="B388" s="40" t="s">
        <v>827</v>
      </c>
      <c r="C388" s="127" t="s">
        <v>838</v>
      </c>
      <c r="D388" s="41" t="s">
        <v>26</v>
      </c>
      <c r="E388" s="41" t="s">
        <v>27</v>
      </c>
      <c r="F388" s="14" t="s">
        <v>29</v>
      </c>
      <c r="G388" s="14" t="s">
        <v>73</v>
      </c>
      <c r="H388" s="41" t="s">
        <v>113</v>
      </c>
      <c r="I388" s="41" t="s">
        <v>836</v>
      </c>
      <c r="J388" s="41"/>
      <c r="K388" s="31">
        <f>10000*2</f>
        <v>20000</v>
      </c>
      <c r="L388" s="43" t="s">
        <v>189</v>
      </c>
      <c r="M388" s="53">
        <v>0.25</v>
      </c>
      <c r="N388" s="80">
        <f t="shared" si="16"/>
        <v>5000</v>
      </c>
      <c r="O388" s="22">
        <f>N388*[1]TC!C4</f>
        <v>100000</v>
      </c>
      <c r="P388" s="23">
        <v>10000</v>
      </c>
      <c r="Q388" s="137" t="s">
        <v>34</v>
      </c>
      <c r="R388" s="138">
        <f>K388*M388</f>
        <v>5000</v>
      </c>
      <c r="S388" s="70">
        <f>R388*[1]TC!C4</f>
        <v>100000</v>
      </c>
      <c r="T388" s="26">
        <f>[1]TC!F4</f>
        <v>1100</v>
      </c>
      <c r="U388" s="48">
        <f>T388*[1]TC!C4</f>
        <v>22000</v>
      </c>
      <c r="V388" s="71" t="s">
        <v>831</v>
      </c>
      <c r="W388" s="73" t="s">
        <v>837</v>
      </c>
      <c r="X388" s="29"/>
    </row>
    <row r="389" spans="1:24" ht="15.75" customHeight="1">
      <c r="A389" s="65" t="s">
        <v>289</v>
      </c>
      <c r="B389" s="40" t="s">
        <v>827</v>
      </c>
      <c r="C389" s="127" t="s">
        <v>839</v>
      </c>
      <c r="D389" s="41" t="s">
        <v>26</v>
      </c>
      <c r="E389" s="41" t="s">
        <v>27</v>
      </c>
      <c r="F389" s="14" t="s">
        <v>29</v>
      </c>
      <c r="G389" s="14" t="s">
        <v>62</v>
      </c>
      <c r="H389" s="41" t="s">
        <v>113</v>
      </c>
      <c r="I389" s="41" t="s">
        <v>836</v>
      </c>
      <c r="J389" s="41"/>
      <c r="K389" s="31">
        <f>10000*2</f>
        <v>20000</v>
      </c>
      <c r="L389" s="43" t="s">
        <v>189</v>
      </c>
      <c r="M389" s="53">
        <v>0.25</v>
      </c>
      <c r="N389" s="80">
        <f t="shared" si="16"/>
        <v>5000</v>
      </c>
      <c r="O389" s="22">
        <f>N389*[1]TC!C4</f>
        <v>100000</v>
      </c>
      <c r="P389" s="23">
        <v>10000</v>
      </c>
      <c r="Q389" s="137" t="s">
        <v>34</v>
      </c>
      <c r="R389" s="138">
        <f>K389*M389</f>
        <v>5000</v>
      </c>
      <c r="S389" s="70">
        <f>R389*[1]TC!C4</f>
        <v>100000</v>
      </c>
      <c r="T389" s="26">
        <f>[1]TC!F4</f>
        <v>1100</v>
      </c>
      <c r="U389" s="48">
        <f>T389*[1]TC!C4</f>
        <v>22000</v>
      </c>
      <c r="V389" s="71" t="s">
        <v>831</v>
      </c>
      <c r="W389" s="73" t="s">
        <v>837</v>
      </c>
      <c r="X389" s="29"/>
    </row>
    <row r="390" spans="1:24" ht="15.75" customHeight="1">
      <c r="A390" s="65" t="s">
        <v>289</v>
      </c>
      <c r="B390" s="40" t="s">
        <v>827</v>
      </c>
      <c r="C390" s="127" t="s">
        <v>840</v>
      </c>
      <c r="D390" s="41" t="s">
        <v>26</v>
      </c>
      <c r="E390" s="41" t="s">
        <v>27</v>
      </c>
      <c r="F390" s="14" t="s">
        <v>29</v>
      </c>
      <c r="G390" s="14" t="s">
        <v>29</v>
      </c>
      <c r="H390" s="66" t="s">
        <v>113</v>
      </c>
      <c r="I390" s="41" t="s">
        <v>836</v>
      </c>
      <c r="J390" s="41"/>
      <c r="K390" s="31">
        <f>8500*2</f>
        <v>17000</v>
      </c>
      <c r="L390" s="43" t="s">
        <v>189</v>
      </c>
      <c r="M390" s="53">
        <v>0.25</v>
      </c>
      <c r="N390" s="80">
        <f>K390*M391</f>
        <v>4250</v>
      </c>
      <c r="O390" s="22">
        <f>N390*[1]TC!C4</f>
        <v>85000</v>
      </c>
      <c r="P390" s="23">
        <v>10000</v>
      </c>
      <c r="Q390" s="137" t="s">
        <v>34</v>
      </c>
      <c r="R390" s="138">
        <f>K390*M391</f>
        <v>4250</v>
      </c>
      <c r="S390" s="70">
        <f>R390*[1]TC!C4</f>
        <v>85000</v>
      </c>
      <c r="T390" s="26">
        <f>[1]TC!F4</f>
        <v>1100</v>
      </c>
      <c r="U390" s="48">
        <f>T390*[1]TC!C4</f>
        <v>22000</v>
      </c>
      <c r="V390" s="71" t="s">
        <v>831</v>
      </c>
      <c r="W390" s="73" t="s">
        <v>837</v>
      </c>
      <c r="X390" s="29"/>
    </row>
    <row r="391" spans="1:24" ht="15.75" customHeight="1">
      <c r="A391" s="65" t="s">
        <v>289</v>
      </c>
      <c r="B391" s="40" t="s">
        <v>827</v>
      </c>
      <c r="C391" s="127" t="s">
        <v>841</v>
      </c>
      <c r="D391" s="15" t="s">
        <v>362</v>
      </c>
      <c r="E391" s="41" t="s">
        <v>27</v>
      </c>
      <c r="F391" s="14" t="s">
        <v>829</v>
      </c>
      <c r="G391" s="14" t="s">
        <v>29</v>
      </c>
      <c r="H391" s="41" t="s">
        <v>51</v>
      </c>
      <c r="I391" s="41" t="s">
        <v>836</v>
      </c>
      <c r="J391" s="41"/>
      <c r="K391" s="31">
        <f>7000*3</f>
        <v>21000</v>
      </c>
      <c r="L391" s="43" t="s">
        <v>189</v>
      </c>
      <c r="M391" s="53">
        <v>0.25</v>
      </c>
      <c r="N391" s="80">
        <f t="shared" ref="N391:N402" si="18">K391*M391</f>
        <v>5250</v>
      </c>
      <c r="O391" s="22">
        <f>N391*[1]TC!C4</f>
        <v>105000</v>
      </c>
      <c r="P391" s="137" t="s">
        <v>34</v>
      </c>
      <c r="Q391" s="137" t="s">
        <v>34</v>
      </c>
      <c r="R391" s="138">
        <f>K391*M391</f>
        <v>5250</v>
      </c>
      <c r="S391" s="70">
        <f>R391*[1]TC!C4</f>
        <v>105000</v>
      </c>
      <c r="T391" s="26">
        <f>[1]TC!F4</f>
        <v>1100</v>
      </c>
      <c r="U391" s="48">
        <f>T391*[1]TC!C4</f>
        <v>22000</v>
      </c>
      <c r="V391" s="71" t="s">
        <v>831</v>
      </c>
      <c r="W391" s="73" t="s">
        <v>837</v>
      </c>
      <c r="X391" s="29"/>
    </row>
    <row r="392" spans="1:24" ht="15.75" customHeight="1">
      <c r="A392" s="65" t="s">
        <v>289</v>
      </c>
      <c r="B392" s="40" t="s">
        <v>827</v>
      </c>
      <c r="C392" s="127" t="s">
        <v>842</v>
      </c>
      <c r="D392" s="15" t="s">
        <v>362</v>
      </c>
      <c r="E392" s="41" t="s">
        <v>27</v>
      </c>
      <c r="F392" s="14" t="s">
        <v>29</v>
      </c>
      <c r="G392" s="14" t="s">
        <v>73</v>
      </c>
      <c r="H392" s="41" t="s">
        <v>51</v>
      </c>
      <c r="I392" s="41" t="s">
        <v>836</v>
      </c>
      <c r="J392" s="41"/>
      <c r="K392" s="31">
        <f>7000*3</f>
        <v>21000</v>
      </c>
      <c r="L392" s="43" t="s">
        <v>189</v>
      </c>
      <c r="M392" s="53">
        <v>0.25</v>
      </c>
      <c r="N392" s="80">
        <f t="shared" si="18"/>
        <v>5250</v>
      </c>
      <c r="O392" s="22">
        <f>N392*[1]TC!C4</f>
        <v>105000</v>
      </c>
      <c r="P392" s="137" t="s">
        <v>34</v>
      </c>
      <c r="Q392" s="137" t="s">
        <v>34</v>
      </c>
      <c r="R392" s="138">
        <f>K392*M392</f>
        <v>5250</v>
      </c>
      <c r="S392" s="70">
        <f>R392*[1]TC!C4</f>
        <v>105000</v>
      </c>
      <c r="T392" s="26">
        <f>[1]TC!F4</f>
        <v>1100</v>
      </c>
      <c r="U392" s="48">
        <f>T392*[1]TC!C4</f>
        <v>22000</v>
      </c>
      <c r="V392" s="71" t="s">
        <v>831</v>
      </c>
      <c r="W392" s="73" t="s">
        <v>837</v>
      </c>
      <c r="X392" s="29"/>
    </row>
    <row r="393" spans="1:24" ht="15.75" customHeight="1">
      <c r="A393" s="65" t="s">
        <v>289</v>
      </c>
      <c r="B393" s="40" t="s">
        <v>827</v>
      </c>
      <c r="C393" s="127" t="s">
        <v>843</v>
      </c>
      <c r="D393" s="15" t="s">
        <v>362</v>
      </c>
      <c r="E393" s="41" t="s">
        <v>27</v>
      </c>
      <c r="F393" s="14" t="s">
        <v>29</v>
      </c>
      <c r="G393" s="14" t="s">
        <v>29</v>
      </c>
      <c r="H393" s="66" t="s">
        <v>51</v>
      </c>
      <c r="I393" s="41" t="s">
        <v>836</v>
      </c>
      <c r="J393" s="41"/>
      <c r="K393" s="31">
        <f>7000*3</f>
        <v>21000</v>
      </c>
      <c r="L393" s="43" t="s">
        <v>189</v>
      </c>
      <c r="M393" s="53">
        <v>0.25</v>
      </c>
      <c r="N393" s="80">
        <f t="shared" si="18"/>
        <v>5250</v>
      </c>
      <c r="O393" s="22">
        <f>N393*[1]TC!C4</f>
        <v>105000</v>
      </c>
      <c r="P393" s="24" t="s">
        <v>34</v>
      </c>
      <c r="Q393" s="24" t="s">
        <v>34</v>
      </c>
      <c r="R393" s="138">
        <f>K393*M393</f>
        <v>5250</v>
      </c>
      <c r="S393" s="70">
        <f>R393*[1]TC!C4</f>
        <v>105000</v>
      </c>
      <c r="T393" s="26">
        <f>[1]TC!F4</f>
        <v>1100</v>
      </c>
      <c r="U393" s="48">
        <f>T393*[1]TC!C4</f>
        <v>22000</v>
      </c>
      <c r="V393" s="71" t="s">
        <v>831</v>
      </c>
      <c r="W393" s="73" t="s">
        <v>837</v>
      </c>
      <c r="X393" s="29"/>
    </row>
    <row r="394" spans="1:24" ht="15.75" customHeight="1">
      <c r="A394" s="76" t="s">
        <v>640</v>
      </c>
      <c r="B394" s="76" t="s">
        <v>844</v>
      </c>
      <c r="C394" s="139" t="s">
        <v>845</v>
      </c>
      <c r="D394" s="41" t="s">
        <v>26</v>
      </c>
      <c r="E394" s="14" t="s">
        <v>232</v>
      </c>
      <c r="F394" s="14" t="s">
        <v>29</v>
      </c>
      <c r="G394" s="14" t="s">
        <v>29</v>
      </c>
      <c r="H394" s="76" t="s">
        <v>846</v>
      </c>
      <c r="I394" s="41" t="s">
        <v>847</v>
      </c>
      <c r="J394" s="41"/>
      <c r="K394" s="55">
        <v>870000</v>
      </c>
      <c r="L394" s="43" t="s">
        <v>643</v>
      </c>
      <c r="M394" s="140">
        <v>0.2</v>
      </c>
      <c r="N394" s="67">
        <f t="shared" si="18"/>
        <v>174000</v>
      </c>
      <c r="O394" s="67">
        <f t="shared" ref="O394:O402" si="19">N394</f>
        <v>174000</v>
      </c>
      <c r="P394" s="55">
        <v>0</v>
      </c>
      <c r="Q394" s="46" t="s">
        <v>34</v>
      </c>
      <c r="R394" s="69">
        <f t="shared" ref="R394:R457" si="20">K394-N394</f>
        <v>696000</v>
      </c>
      <c r="S394" s="70">
        <f t="shared" ref="S394:S402" si="21">R394</f>
        <v>696000</v>
      </c>
      <c r="T394" s="70">
        <f>[1]TC!$F$3</f>
        <v>15000</v>
      </c>
      <c r="U394" s="70">
        <f t="shared" ref="U394:U402" si="22">T394</f>
        <v>15000</v>
      </c>
      <c r="V394" s="139" t="s">
        <v>848</v>
      </c>
      <c r="W394" s="141" t="s">
        <v>849</v>
      </c>
      <c r="X394" s="29"/>
    </row>
    <row r="395" spans="1:24" ht="15.75" customHeight="1">
      <c r="A395" s="76" t="s">
        <v>640</v>
      </c>
      <c r="B395" s="40" t="s">
        <v>844</v>
      </c>
      <c r="C395" s="139" t="s">
        <v>850</v>
      </c>
      <c r="D395" s="41" t="s">
        <v>26</v>
      </c>
      <c r="E395" s="14" t="s">
        <v>27</v>
      </c>
      <c r="F395" s="14" t="s">
        <v>29</v>
      </c>
      <c r="G395" s="14" t="s">
        <v>29</v>
      </c>
      <c r="H395" s="76" t="s">
        <v>851</v>
      </c>
      <c r="I395" s="41" t="s">
        <v>847</v>
      </c>
      <c r="J395" s="41"/>
      <c r="K395" s="55">
        <v>870000</v>
      </c>
      <c r="L395" s="43" t="s">
        <v>643</v>
      </c>
      <c r="M395" s="140">
        <v>0.2</v>
      </c>
      <c r="N395" s="67">
        <f t="shared" si="18"/>
        <v>174000</v>
      </c>
      <c r="O395" s="67">
        <f t="shared" si="19"/>
        <v>174000</v>
      </c>
      <c r="P395" s="55">
        <v>0</v>
      </c>
      <c r="Q395" s="46" t="s">
        <v>34</v>
      </c>
      <c r="R395" s="69">
        <f t="shared" si="20"/>
        <v>696000</v>
      </c>
      <c r="S395" s="70">
        <f t="shared" si="21"/>
        <v>696000</v>
      </c>
      <c r="T395" s="70">
        <f>[1]TC!$F$3</f>
        <v>15000</v>
      </c>
      <c r="U395" s="70">
        <f t="shared" si="22"/>
        <v>15000</v>
      </c>
      <c r="V395" s="139" t="s">
        <v>852</v>
      </c>
      <c r="W395" s="141" t="s">
        <v>853</v>
      </c>
      <c r="X395" s="29"/>
    </row>
    <row r="396" spans="1:24" ht="15.75" customHeight="1">
      <c r="A396" s="76" t="s">
        <v>640</v>
      </c>
      <c r="B396" s="40" t="s">
        <v>844</v>
      </c>
      <c r="C396" s="139" t="s">
        <v>854</v>
      </c>
      <c r="D396" s="41" t="s">
        <v>26</v>
      </c>
      <c r="E396" s="14" t="s">
        <v>232</v>
      </c>
      <c r="F396" s="14" t="s">
        <v>204</v>
      </c>
      <c r="G396" s="14" t="s">
        <v>29</v>
      </c>
      <c r="H396" s="76" t="s">
        <v>851</v>
      </c>
      <c r="I396" s="41" t="s">
        <v>847</v>
      </c>
      <c r="J396" s="41"/>
      <c r="K396" s="55">
        <v>630000</v>
      </c>
      <c r="L396" s="43" t="s">
        <v>643</v>
      </c>
      <c r="M396" s="140">
        <v>0.2</v>
      </c>
      <c r="N396" s="67">
        <f t="shared" si="18"/>
        <v>126000</v>
      </c>
      <c r="O396" s="67">
        <f t="shared" si="19"/>
        <v>126000</v>
      </c>
      <c r="P396" s="55">
        <v>0</v>
      </c>
      <c r="Q396" s="46" t="s">
        <v>34</v>
      </c>
      <c r="R396" s="69">
        <f t="shared" si="20"/>
        <v>504000</v>
      </c>
      <c r="S396" s="70">
        <f t="shared" si="21"/>
        <v>504000</v>
      </c>
      <c r="T396" s="70">
        <f>[1]TC!$F$3</f>
        <v>15000</v>
      </c>
      <c r="U396" s="70">
        <f t="shared" si="22"/>
        <v>15000</v>
      </c>
      <c r="V396" s="139" t="s">
        <v>852</v>
      </c>
      <c r="W396" s="141" t="s">
        <v>855</v>
      </c>
      <c r="X396" s="29"/>
    </row>
    <row r="397" spans="1:24" ht="15.75" customHeight="1">
      <c r="A397" s="76" t="s">
        <v>640</v>
      </c>
      <c r="B397" s="40" t="s">
        <v>844</v>
      </c>
      <c r="C397" s="139" t="s">
        <v>856</v>
      </c>
      <c r="D397" s="41" t="s">
        <v>26</v>
      </c>
      <c r="E397" s="14" t="s">
        <v>27</v>
      </c>
      <c r="F397" s="14" t="s">
        <v>116</v>
      </c>
      <c r="G397" s="14" t="s">
        <v>116</v>
      </c>
      <c r="H397" s="76" t="s">
        <v>851</v>
      </c>
      <c r="I397" s="41" t="s">
        <v>847</v>
      </c>
      <c r="J397" s="41"/>
      <c r="K397" s="55">
        <v>665000</v>
      </c>
      <c r="L397" s="43" t="s">
        <v>643</v>
      </c>
      <c r="M397" s="140">
        <v>0.2</v>
      </c>
      <c r="N397" s="67">
        <f t="shared" si="18"/>
        <v>133000</v>
      </c>
      <c r="O397" s="67">
        <f t="shared" si="19"/>
        <v>133000</v>
      </c>
      <c r="P397" s="55">
        <v>0</v>
      </c>
      <c r="Q397" s="46" t="s">
        <v>34</v>
      </c>
      <c r="R397" s="69">
        <f t="shared" si="20"/>
        <v>532000</v>
      </c>
      <c r="S397" s="70">
        <f t="shared" si="21"/>
        <v>532000</v>
      </c>
      <c r="T397" s="70">
        <f>[1]TC!$F$3</f>
        <v>15000</v>
      </c>
      <c r="U397" s="70">
        <f t="shared" si="22"/>
        <v>15000</v>
      </c>
      <c r="V397" s="139" t="s">
        <v>857</v>
      </c>
      <c r="W397" s="142" t="s">
        <v>858</v>
      </c>
      <c r="X397" s="29"/>
    </row>
    <row r="398" spans="1:24" ht="15.75" customHeight="1">
      <c r="A398" s="76" t="s">
        <v>640</v>
      </c>
      <c r="B398" s="40" t="s">
        <v>844</v>
      </c>
      <c r="C398" s="139" t="s">
        <v>859</v>
      </c>
      <c r="D398" s="41" t="s">
        <v>26</v>
      </c>
      <c r="E398" s="14" t="s">
        <v>232</v>
      </c>
      <c r="F398" s="14" t="s">
        <v>116</v>
      </c>
      <c r="G398" s="14" t="s">
        <v>116</v>
      </c>
      <c r="H398" s="76" t="s">
        <v>851</v>
      </c>
      <c r="I398" s="41" t="s">
        <v>847</v>
      </c>
      <c r="J398" s="41"/>
      <c r="K398" s="55">
        <v>665000</v>
      </c>
      <c r="L398" s="43" t="s">
        <v>643</v>
      </c>
      <c r="M398" s="140">
        <v>0.2</v>
      </c>
      <c r="N398" s="67">
        <f t="shared" si="18"/>
        <v>133000</v>
      </c>
      <c r="O398" s="67">
        <f t="shared" si="19"/>
        <v>133000</v>
      </c>
      <c r="P398" s="55">
        <v>0</v>
      </c>
      <c r="Q398" s="46" t="s">
        <v>34</v>
      </c>
      <c r="R398" s="69">
        <f t="shared" si="20"/>
        <v>532000</v>
      </c>
      <c r="S398" s="70">
        <f t="shared" si="21"/>
        <v>532000</v>
      </c>
      <c r="T398" s="70">
        <f>[1]TC!$F$3</f>
        <v>15000</v>
      </c>
      <c r="U398" s="70">
        <f t="shared" si="22"/>
        <v>15000</v>
      </c>
      <c r="V398" s="139" t="s">
        <v>860</v>
      </c>
      <c r="W398" s="142" t="s">
        <v>858</v>
      </c>
      <c r="X398" s="29"/>
    </row>
    <row r="399" spans="1:24" ht="15.75" customHeight="1">
      <c r="A399" s="76" t="s">
        <v>640</v>
      </c>
      <c r="B399" s="40" t="s">
        <v>844</v>
      </c>
      <c r="C399" s="139" t="s">
        <v>861</v>
      </c>
      <c r="D399" s="41" t="s">
        <v>26</v>
      </c>
      <c r="E399" s="14" t="s">
        <v>232</v>
      </c>
      <c r="F399" s="14" t="s">
        <v>215</v>
      </c>
      <c r="G399" s="14" t="s">
        <v>116</v>
      </c>
      <c r="H399" s="76" t="s">
        <v>862</v>
      </c>
      <c r="I399" s="41" t="s">
        <v>847</v>
      </c>
      <c r="J399" s="41"/>
      <c r="K399" s="55">
        <v>420300</v>
      </c>
      <c r="L399" s="43" t="s">
        <v>643</v>
      </c>
      <c r="M399" s="140">
        <v>0.2</v>
      </c>
      <c r="N399" s="67">
        <f t="shared" si="18"/>
        <v>84060</v>
      </c>
      <c r="O399" s="67">
        <f t="shared" si="19"/>
        <v>84060</v>
      </c>
      <c r="P399" s="55">
        <v>0</v>
      </c>
      <c r="Q399" s="46" t="s">
        <v>34</v>
      </c>
      <c r="R399" s="69">
        <f t="shared" si="20"/>
        <v>336240</v>
      </c>
      <c r="S399" s="70">
        <f t="shared" si="21"/>
        <v>336240</v>
      </c>
      <c r="T399" s="70">
        <f>[1]TC!$F$3</f>
        <v>15000</v>
      </c>
      <c r="U399" s="70">
        <f t="shared" si="22"/>
        <v>15000</v>
      </c>
      <c r="V399" s="139" t="s">
        <v>863</v>
      </c>
      <c r="W399" s="141" t="s">
        <v>864</v>
      </c>
      <c r="X399" s="29"/>
    </row>
    <row r="400" spans="1:24" ht="15.75" customHeight="1">
      <c r="A400" s="76" t="s">
        <v>640</v>
      </c>
      <c r="B400" s="40" t="s">
        <v>844</v>
      </c>
      <c r="C400" s="139" t="s">
        <v>865</v>
      </c>
      <c r="D400" s="41" t="s">
        <v>26</v>
      </c>
      <c r="E400" s="14" t="s">
        <v>232</v>
      </c>
      <c r="F400" s="14" t="s">
        <v>28</v>
      </c>
      <c r="G400" s="14" t="s">
        <v>105</v>
      </c>
      <c r="H400" s="76" t="s">
        <v>851</v>
      </c>
      <c r="I400" s="41" t="s">
        <v>847</v>
      </c>
      <c r="J400" s="41"/>
      <c r="K400" s="55">
        <v>630000</v>
      </c>
      <c r="L400" s="43" t="s">
        <v>643</v>
      </c>
      <c r="M400" s="140">
        <v>0.2</v>
      </c>
      <c r="N400" s="67">
        <f t="shared" si="18"/>
        <v>126000</v>
      </c>
      <c r="O400" s="67">
        <f t="shared" si="19"/>
        <v>126000</v>
      </c>
      <c r="P400" s="55">
        <v>0</v>
      </c>
      <c r="Q400" s="46" t="s">
        <v>34</v>
      </c>
      <c r="R400" s="69">
        <f t="shared" si="20"/>
        <v>504000</v>
      </c>
      <c r="S400" s="70">
        <f t="shared" si="21"/>
        <v>504000</v>
      </c>
      <c r="T400" s="70">
        <f>[1]TC!$F$3</f>
        <v>15000</v>
      </c>
      <c r="U400" s="70">
        <f t="shared" si="22"/>
        <v>15000</v>
      </c>
      <c r="V400" s="139" t="s">
        <v>866</v>
      </c>
      <c r="W400" s="141" t="s">
        <v>867</v>
      </c>
      <c r="X400" s="29"/>
    </row>
    <row r="401" spans="1:24" ht="15.75" customHeight="1">
      <c r="A401" s="76" t="s">
        <v>640</v>
      </c>
      <c r="B401" s="40" t="s">
        <v>844</v>
      </c>
      <c r="C401" s="139" t="s">
        <v>868</v>
      </c>
      <c r="D401" s="41" t="s">
        <v>26</v>
      </c>
      <c r="E401" s="14" t="s">
        <v>27</v>
      </c>
      <c r="F401" s="14" t="s">
        <v>38</v>
      </c>
      <c r="G401" s="14" t="s">
        <v>29</v>
      </c>
      <c r="H401" s="76" t="s">
        <v>869</v>
      </c>
      <c r="I401" s="41" t="s">
        <v>870</v>
      </c>
      <c r="J401" s="41"/>
      <c r="K401" s="55">
        <v>970000</v>
      </c>
      <c r="L401" s="43" t="s">
        <v>643</v>
      </c>
      <c r="M401" s="140">
        <v>0.2</v>
      </c>
      <c r="N401" s="67">
        <f t="shared" si="18"/>
        <v>194000</v>
      </c>
      <c r="O401" s="67">
        <f t="shared" si="19"/>
        <v>194000</v>
      </c>
      <c r="P401" s="55">
        <v>0</v>
      </c>
      <c r="Q401" s="46" t="s">
        <v>34</v>
      </c>
      <c r="R401" s="69">
        <f t="shared" si="20"/>
        <v>776000</v>
      </c>
      <c r="S401" s="70">
        <f t="shared" si="21"/>
        <v>776000</v>
      </c>
      <c r="T401" s="70">
        <f>[1]TC!$F$3</f>
        <v>15000</v>
      </c>
      <c r="U401" s="70">
        <f t="shared" si="22"/>
        <v>15000</v>
      </c>
      <c r="V401" s="143" t="s">
        <v>871</v>
      </c>
      <c r="W401" s="141" t="s">
        <v>872</v>
      </c>
      <c r="X401" s="29"/>
    </row>
    <row r="402" spans="1:24" ht="15.75" customHeight="1">
      <c r="A402" s="76" t="s">
        <v>640</v>
      </c>
      <c r="B402" s="40" t="s">
        <v>873</v>
      </c>
      <c r="C402" s="139" t="s">
        <v>874</v>
      </c>
      <c r="D402" s="41" t="s">
        <v>26</v>
      </c>
      <c r="E402" s="14" t="s">
        <v>232</v>
      </c>
      <c r="F402" s="14" t="s">
        <v>875</v>
      </c>
      <c r="G402" s="14" t="s">
        <v>875</v>
      </c>
      <c r="H402" s="76" t="s">
        <v>862</v>
      </c>
      <c r="I402" s="41" t="s">
        <v>847</v>
      </c>
      <c r="J402" s="41"/>
      <c r="K402" s="55">
        <v>428000</v>
      </c>
      <c r="L402" s="43" t="s">
        <v>643</v>
      </c>
      <c r="M402" s="140">
        <v>0.05</v>
      </c>
      <c r="N402" s="67">
        <f t="shared" si="18"/>
        <v>21400</v>
      </c>
      <c r="O402" s="67">
        <f t="shared" si="19"/>
        <v>21400</v>
      </c>
      <c r="P402" s="55">
        <v>0</v>
      </c>
      <c r="Q402" s="46" t="s">
        <v>34</v>
      </c>
      <c r="R402" s="69">
        <f t="shared" si="20"/>
        <v>406600</v>
      </c>
      <c r="S402" s="70">
        <f t="shared" si="21"/>
        <v>406600</v>
      </c>
      <c r="T402" s="70">
        <f>[1]TC!$F$3</f>
        <v>15000</v>
      </c>
      <c r="U402" s="70">
        <f t="shared" si="22"/>
        <v>15000</v>
      </c>
      <c r="V402" s="139" t="s">
        <v>876</v>
      </c>
      <c r="W402" s="144" t="s">
        <v>877</v>
      </c>
      <c r="X402" s="29"/>
    </row>
    <row r="403" spans="1:24" ht="15.75" customHeight="1">
      <c r="A403" s="40" t="s">
        <v>481</v>
      </c>
      <c r="B403" s="40" t="s">
        <v>878</v>
      </c>
      <c r="C403" s="145" t="s">
        <v>879</v>
      </c>
      <c r="D403" s="41" t="s">
        <v>26</v>
      </c>
      <c r="E403" s="41" t="s">
        <v>27</v>
      </c>
      <c r="F403" s="14" t="s">
        <v>29</v>
      </c>
      <c r="G403" s="14" t="s">
        <v>56</v>
      </c>
      <c r="H403" s="41" t="s">
        <v>880</v>
      </c>
      <c r="I403" s="41" t="s">
        <v>31</v>
      </c>
      <c r="J403" s="41"/>
      <c r="K403" s="146">
        <v>10900</v>
      </c>
      <c r="L403" s="43" t="s">
        <v>189</v>
      </c>
      <c r="M403" s="53">
        <v>0.3</v>
      </c>
      <c r="N403" s="80">
        <f t="shared" ref="N403:N427" si="23">(K403*M403)</f>
        <v>3270</v>
      </c>
      <c r="O403" s="22">
        <f>N403*[1]TC!$C$4</f>
        <v>65400</v>
      </c>
      <c r="P403" s="55">
        <v>0</v>
      </c>
      <c r="Q403" s="46" t="s">
        <v>881</v>
      </c>
      <c r="R403" s="135">
        <f t="shared" si="20"/>
        <v>7630</v>
      </c>
      <c r="S403" s="48">
        <f>R403*[1]TC!$C$4</f>
        <v>152600</v>
      </c>
      <c r="T403" s="135">
        <f>[1]TC!F$4</f>
        <v>1100</v>
      </c>
      <c r="U403" s="70">
        <f>T403*[1]TC!$C$4</f>
        <v>22000</v>
      </c>
      <c r="V403" s="71"/>
      <c r="W403" s="147" t="s">
        <v>882</v>
      </c>
      <c r="X403" s="29"/>
    </row>
    <row r="404" spans="1:24" ht="15.75" customHeight="1">
      <c r="A404" s="40" t="s">
        <v>481</v>
      </c>
      <c r="B404" s="40" t="s">
        <v>878</v>
      </c>
      <c r="C404" s="145" t="s">
        <v>879</v>
      </c>
      <c r="D404" s="41" t="s">
        <v>26</v>
      </c>
      <c r="E404" s="41" t="s">
        <v>357</v>
      </c>
      <c r="F404" s="14" t="s">
        <v>29</v>
      </c>
      <c r="G404" s="14" t="s">
        <v>56</v>
      </c>
      <c r="H404" s="41" t="s">
        <v>880</v>
      </c>
      <c r="I404" s="41" t="s">
        <v>31</v>
      </c>
      <c r="J404" s="41"/>
      <c r="K404" s="146">
        <v>11500</v>
      </c>
      <c r="L404" s="43" t="s">
        <v>189</v>
      </c>
      <c r="M404" s="53">
        <v>0.3</v>
      </c>
      <c r="N404" s="80">
        <f t="shared" si="23"/>
        <v>3450</v>
      </c>
      <c r="O404" s="22">
        <f>N404*[1]TC!$C$4</f>
        <v>69000</v>
      </c>
      <c r="P404" s="55">
        <v>0</v>
      </c>
      <c r="Q404" s="46" t="s">
        <v>34</v>
      </c>
      <c r="R404" s="135">
        <f t="shared" si="20"/>
        <v>8050</v>
      </c>
      <c r="S404" s="48">
        <f>R404*[1]TC!$C$4</f>
        <v>161000</v>
      </c>
      <c r="T404" s="135">
        <f>[1]TC!F$4</f>
        <v>1100</v>
      </c>
      <c r="U404" s="70">
        <f>T404*[1]TC!$C$4</f>
        <v>22000</v>
      </c>
      <c r="V404" s="71"/>
      <c r="W404" s="147" t="s">
        <v>882</v>
      </c>
      <c r="X404" s="29"/>
    </row>
    <row r="405" spans="1:24" ht="15.75" customHeight="1">
      <c r="A405" s="40" t="s">
        <v>481</v>
      </c>
      <c r="B405" s="40" t="s">
        <v>878</v>
      </c>
      <c r="C405" s="145" t="s">
        <v>879</v>
      </c>
      <c r="D405" s="41" t="s">
        <v>26</v>
      </c>
      <c r="E405" s="41" t="s">
        <v>232</v>
      </c>
      <c r="F405" s="14" t="s">
        <v>29</v>
      </c>
      <c r="G405" s="14" t="s">
        <v>56</v>
      </c>
      <c r="H405" s="41" t="s">
        <v>880</v>
      </c>
      <c r="I405" s="41" t="s">
        <v>31</v>
      </c>
      <c r="J405" s="41"/>
      <c r="K405" s="146">
        <v>11500</v>
      </c>
      <c r="L405" s="43" t="s">
        <v>189</v>
      </c>
      <c r="M405" s="53">
        <v>0.3</v>
      </c>
      <c r="N405" s="80">
        <f t="shared" si="23"/>
        <v>3450</v>
      </c>
      <c r="O405" s="22">
        <f>N405*[1]TC!$C$4</f>
        <v>69000</v>
      </c>
      <c r="P405" s="55">
        <v>0</v>
      </c>
      <c r="Q405" s="46" t="s">
        <v>34</v>
      </c>
      <c r="R405" s="135">
        <f t="shared" si="20"/>
        <v>8050</v>
      </c>
      <c r="S405" s="48">
        <f>R405*[1]TC!$C$4</f>
        <v>161000</v>
      </c>
      <c r="T405" s="135">
        <f>[1]TC!F$4</f>
        <v>1100</v>
      </c>
      <c r="U405" s="70">
        <f>T405*[1]TC!$C$4</f>
        <v>22000</v>
      </c>
      <c r="V405" s="71"/>
      <c r="W405" s="147" t="s">
        <v>882</v>
      </c>
      <c r="X405" s="29"/>
    </row>
    <row r="406" spans="1:24" ht="15.75" customHeight="1">
      <c r="A406" s="40" t="s">
        <v>481</v>
      </c>
      <c r="B406" s="40" t="s">
        <v>878</v>
      </c>
      <c r="C406" s="145" t="s">
        <v>883</v>
      </c>
      <c r="D406" s="41" t="s">
        <v>26</v>
      </c>
      <c r="E406" s="41" t="s">
        <v>27</v>
      </c>
      <c r="F406" s="14" t="s">
        <v>319</v>
      </c>
      <c r="G406" s="14" t="s">
        <v>875</v>
      </c>
      <c r="H406" s="41" t="s">
        <v>880</v>
      </c>
      <c r="I406" s="41" t="s">
        <v>31</v>
      </c>
      <c r="J406" s="41"/>
      <c r="K406" s="146">
        <v>10900</v>
      </c>
      <c r="L406" s="43" t="s">
        <v>189</v>
      </c>
      <c r="M406" s="53">
        <v>0.3</v>
      </c>
      <c r="N406" s="80">
        <f t="shared" si="23"/>
        <v>3270</v>
      </c>
      <c r="O406" s="22">
        <f>N406*[1]TC!$C$4</f>
        <v>65400</v>
      </c>
      <c r="P406" s="55">
        <v>0</v>
      </c>
      <c r="Q406" s="46" t="s">
        <v>881</v>
      </c>
      <c r="R406" s="135">
        <f t="shared" si="20"/>
        <v>7630</v>
      </c>
      <c r="S406" s="48">
        <f>R406*[1]TC!$C$4</f>
        <v>152600</v>
      </c>
      <c r="T406" s="135">
        <f>[1]TC!F$4</f>
        <v>1100</v>
      </c>
      <c r="U406" s="70">
        <f>T406*[1]TC!$C$4</f>
        <v>22000</v>
      </c>
      <c r="V406" s="71"/>
      <c r="W406" s="147" t="s">
        <v>884</v>
      </c>
      <c r="X406" s="29"/>
    </row>
    <row r="407" spans="1:24" ht="15.75" customHeight="1">
      <c r="A407" s="40" t="s">
        <v>481</v>
      </c>
      <c r="B407" s="40" t="s">
        <v>878</v>
      </c>
      <c r="C407" s="145" t="s">
        <v>883</v>
      </c>
      <c r="D407" s="41" t="s">
        <v>26</v>
      </c>
      <c r="E407" s="41" t="s">
        <v>357</v>
      </c>
      <c r="F407" s="14" t="s">
        <v>319</v>
      </c>
      <c r="G407" s="14" t="s">
        <v>875</v>
      </c>
      <c r="H407" s="41" t="s">
        <v>880</v>
      </c>
      <c r="I407" s="41" t="s">
        <v>31</v>
      </c>
      <c r="J407" s="41"/>
      <c r="K407" s="146">
        <v>11500</v>
      </c>
      <c r="L407" s="43" t="s">
        <v>189</v>
      </c>
      <c r="M407" s="53">
        <v>0.3</v>
      </c>
      <c r="N407" s="80">
        <f t="shared" si="23"/>
        <v>3450</v>
      </c>
      <c r="O407" s="22">
        <f>N407*[1]TC!$C$4</f>
        <v>69000</v>
      </c>
      <c r="P407" s="55">
        <v>0</v>
      </c>
      <c r="Q407" s="46" t="s">
        <v>34</v>
      </c>
      <c r="R407" s="135">
        <f t="shared" si="20"/>
        <v>8050</v>
      </c>
      <c r="S407" s="48">
        <f>R407*[1]TC!$C$4</f>
        <v>161000</v>
      </c>
      <c r="T407" s="135">
        <f>[1]TC!F$4</f>
        <v>1100</v>
      </c>
      <c r="U407" s="70">
        <f>T407*[1]TC!$C$4</f>
        <v>22000</v>
      </c>
      <c r="V407" s="71"/>
      <c r="W407" s="147" t="s">
        <v>884</v>
      </c>
      <c r="X407" s="29"/>
    </row>
    <row r="408" spans="1:24" ht="15.75" customHeight="1">
      <c r="A408" s="40" t="s">
        <v>481</v>
      </c>
      <c r="B408" s="40" t="s">
        <v>878</v>
      </c>
      <c r="C408" s="145" t="s">
        <v>883</v>
      </c>
      <c r="D408" s="41" t="s">
        <v>26</v>
      </c>
      <c r="E408" s="41" t="s">
        <v>232</v>
      </c>
      <c r="F408" s="14" t="s">
        <v>319</v>
      </c>
      <c r="G408" s="14" t="s">
        <v>875</v>
      </c>
      <c r="H408" s="41" t="s">
        <v>880</v>
      </c>
      <c r="I408" s="41" t="s">
        <v>31</v>
      </c>
      <c r="J408" s="41"/>
      <c r="K408" s="146">
        <v>11500</v>
      </c>
      <c r="L408" s="43" t="s">
        <v>189</v>
      </c>
      <c r="M408" s="53">
        <v>0.3</v>
      </c>
      <c r="N408" s="80">
        <f t="shared" si="23"/>
        <v>3450</v>
      </c>
      <c r="O408" s="22">
        <f>N408*[1]TC!$C$4</f>
        <v>69000</v>
      </c>
      <c r="P408" s="55">
        <v>0</v>
      </c>
      <c r="Q408" s="46" t="s">
        <v>34</v>
      </c>
      <c r="R408" s="135">
        <f t="shared" si="20"/>
        <v>8050</v>
      </c>
      <c r="S408" s="48">
        <f>R408*[1]TC!$C$4</f>
        <v>161000</v>
      </c>
      <c r="T408" s="135">
        <f>[1]TC!F$4</f>
        <v>1100</v>
      </c>
      <c r="U408" s="70">
        <f>T408*[1]TC!$C$4</f>
        <v>22000</v>
      </c>
      <c r="V408" s="71"/>
      <c r="W408" s="147" t="s">
        <v>884</v>
      </c>
      <c r="X408" s="29"/>
    </row>
    <row r="409" spans="1:24" ht="15.75" customHeight="1">
      <c r="A409" s="40" t="s">
        <v>481</v>
      </c>
      <c r="B409" s="40" t="s">
        <v>878</v>
      </c>
      <c r="C409" s="145" t="s">
        <v>885</v>
      </c>
      <c r="D409" s="41" t="s">
        <v>26</v>
      </c>
      <c r="E409" s="41" t="s">
        <v>27</v>
      </c>
      <c r="F409" s="14" t="s">
        <v>42</v>
      </c>
      <c r="G409" s="14" t="s">
        <v>29</v>
      </c>
      <c r="H409" s="41" t="s">
        <v>880</v>
      </c>
      <c r="I409" s="41" t="s">
        <v>31</v>
      </c>
      <c r="J409" s="41"/>
      <c r="K409" s="146">
        <v>10900</v>
      </c>
      <c r="L409" s="43" t="s">
        <v>189</v>
      </c>
      <c r="M409" s="53">
        <v>0.3</v>
      </c>
      <c r="N409" s="80">
        <f t="shared" si="23"/>
        <v>3270</v>
      </c>
      <c r="O409" s="22">
        <f>N409*[1]TC!$C$4</f>
        <v>65400</v>
      </c>
      <c r="P409" s="55">
        <v>0</v>
      </c>
      <c r="Q409" s="46" t="s">
        <v>881</v>
      </c>
      <c r="R409" s="135">
        <f t="shared" si="20"/>
        <v>7630</v>
      </c>
      <c r="S409" s="48">
        <f>R409*[1]TC!$C$4</f>
        <v>152600</v>
      </c>
      <c r="T409" s="135">
        <f>[1]TC!F$4</f>
        <v>1100</v>
      </c>
      <c r="U409" s="70">
        <f>T409*[1]TC!$C$4</f>
        <v>22000</v>
      </c>
      <c r="V409" s="71"/>
      <c r="W409" s="147" t="s">
        <v>886</v>
      </c>
      <c r="X409" s="29"/>
    </row>
    <row r="410" spans="1:24" ht="15.75" customHeight="1">
      <c r="A410" s="40" t="s">
        <v>481</v>
      </c>
      <c r="B410" s="40" t="s">
        <v>878</v>
      </c>
      <c r="C410" s="145" t="s">
        <v>885</v>
      </c>
      <c r="D410" s="41" t="s">
        <v>26</v>
      </c>
      <c r="E410" s="41" t="s">
        <v>357</v>
      </c>
      <c r="F410" s="14" t="s">
        <v>42</v>
      </c>
      <c r="G410" s="14" t="s">
        <v>29</v>
      </c>
      <c r="H410" s="41" t="s">
        <v>880</v>
      </c>
      <c r="I410" s="41" t="s">
        <v>31</v>
      </c>
      <c r="J410" s="41"/>
      <c r="K410" s="146">
        <v>11500</v>
      </c>
      <c r="L410" s="43" t="s">
        <v>189</v>
      </c>
      <c r="M410" s="53">
        <v>0.3</v>
      </c>
      <c r="N410" s="80">
        <f t="shared" si="23"/>
        <v>3450</v>
      </c>
      <c r="O410" s="22">
        <f>N410*[1]TC!$C$4</f>
        <v>69000</v>
      </c>
      <c r="P410" s="55">
        <v>0</v>
      </c>
      <c r="Q410" s="46" t="s">
        <v>34</v>
      </c>
      <c r="R410" s="135">
        <f t="shared" si="20"/>
        <v>8050</v>
      </c>
      <c r="S410" s="48">
        <f>R410*[1]TC!$C$4</f>
        <v>161000</v>
      </c>
      <c r="T410" s="135">
        <f>[1]TC!F$4</f>
        <v>1100</v>
      </c>
      <c r="U410" s="70">
        <f>T410*[1]TC!$C$4</f>
        <v>22000</v>
      </c>
      <c r="V410" s="71"/>
      <c r="W410" s="147" t="s">
        <v>886</v>
      </c>
      <c r="X410" s="29"/>
    </row>
    <row r="411" spans="1:24" ht="15.75" customHeight="1">
      <c r="A411" s="40" t="s">
        <v>481</v>
      </c>
      <c r="B411" s="40" t="s">
        <v>878</v>
      </c>
      <c r="C411" s="145" t="s">
        <v>885</v>
      </c>
      <c r="D411" s="41" t="s">
        <v>26</v>
      </c>
      <c r="E411" s="41" t="s">
        <v>232</v>
      </c>
      <c r="F411" s="14" t="s">
        <v>42</v>
      </c>
      <c r="G411" s="14" t="s">
        <v>29</v>
      </c>
      <c r="H411" s="41" t="s">
        <v>880</v>
      </c>
      <c r="I411" s="41" t="s">
        <v>31</v>
      </c>
      <c r="J411" s="41"/>
      <c r="K411" s="146">
        <v>11500</v>
      </c>
      <c r="L411" s="43" t="s">
        <v>189</v>
      </c>
      <c r="M411" s="53">
        <v>0.3</v>
      </c>
      <c r="N411" s="80">
        <f t="shared" si="23"/>
        <v>3450</v>
      </c>
      <c r="O411" s="22">
        <f>N411*[1]TC!$C$4</f>
        <v>69000</v>
      </c>
      <c r="P411" s="55">
        <v>0</v>
      </c>
      <c r="Q411" s="46" t="s">
        <v>34</v>
      </c>
      <c r="R411" s="135">
        <f t="shared" si="20"/>
        <v>8050</v>
      </c>
      <c r="S411" s="48">
        <f>R411*[1]TC!$C$4</f>
        <v>161000</v>
      </c>
      <c r="T411" s="135">
        <f>[1]TC!F$4</f>
        <v>1100</v>
      </c>
      <c r="U411" s="70">
        <f>T411*[1]TC!$C$4</f>
        <v>22000</v>
      </c>
      <c r="V411" s="71"/>
      <c r="W411" s="147" t="s">
        <v>886</v>
      </c>
      <c r="X411" s="29"/>
    </row>
    <row r="412" spans="1:24" ht="15.75" customHeight="1">
      <c r="A412" s="40" t="s">
        <v>481</v>
      </c>
      <c r="B412" s="40" t="s">
        <v>878</v>
      </c>
      <c r="C412" s="145" t="s">
        <v>887</v>
      </c>
      <c r="D412" s="41" t="s">
        <v>26</v>
      </c>
      <c r="E412" s="41" t="s">
        <v>27</v>
      </c>
      <c r="F412" s="14" t="s">
        <v>42</v>
      </c>
      <c r="G412" s="14" t="s">
        <v>319</v>
      </c>
      <c r="H412" s="41" t="s">
        <v>880</v>
      </c>
      <c r="I412" s="41" t="s">
        <v>31</v>
      </c>
      <c r="J412" s="41"/>
      <c r="K412" s="146">
        <v>10900</v>
      </c>
      <c r="L412" s="43" t="s">
        <v>189</v>
      </c>
      <c r="M412" s="53">
        <v>0.3</v>
      </c>
      <c r="N412" s="80">
        <f t="shared" si="23"/>
        <v>3270</v>
      </c>
      <c r="O412" s="22">
        <f>N412*[1]TC!$C$4</f>
        <v>65400</v>
      </c>
      <c r="P412" s="55">
        <v>0</v>
      </c>
      <c r="Q412" s="46" t="s">
        <v>881</v>
      </c>
      <c r="R412" s="135">
        <f t="shared" si="20"/>
        <v>7630</v>
      </c>
      <c r="S412" s="48">
        <f>R412*[1]TC!$C$4</f>
        <v>152600</v>
      </c>
      <c r="T412" s="135">
        <f>[1]TC!F$4</f>
        <v>1100</v>
      </c>
      <c r="U412" s="70">
        <f>T412*[1]TC!$C$4</f>
        <v>22000</v>
      </c>
      <c r="V412" s="71"/>
      <c r="W412" s="147" t="s">
        <v>888</v>
      </c>
      <c r="X412" s="29"/>
    </row>
    <row r="413" spans="1:24" ht="15.75" customHeight="1">
      <c r="A413" s="40" t="s">
        <v>481</v>
      </c>
      <c r="B413" s="40" t="s">
        <v>878</v>
      </c>
      <c r="C413" s="145" t="s">
        <v>887</v>
      </c>
      <c r="D413" s="41" t="s">
        <v>26</v>
      </c>
      <c r="E413" s="41" t="s">
        <v>357</v>
      </c>
      <c r="F413" s="14" t="s">
        <v>42</v>
      </c>
      <c r="G413" s="14" t="s">
        <v>319</v>
      </c>
      <c r="H413" s="41" t="s">
        <v>880</v>
      </c>
      <c r="I413" s="41" t="s">
        <v>31</v>
      </c>
      <c r="J413" s="41"/>
      <c r="K413" s="146">
        <v>11500</v>
      </c>
      <c r="L413" s="43" t="s">
        <v>189</v>
      </c>
      <c r="M413" s="53">
        <v>0.3</v>
      </c>
      <c r="N413" s="80">
        <f t="shared" si="23"/>
        <v>3450</v>
      </c>
      <c r="O413" s="22">
        <f>N413*[1]TC!$C$4</f>
        <v>69000</v>
      </c>
      <c r="P413" s="55">
        <v>0</v>
      </c>
      <c r="Q413" s="46" t="s">
        <v>34</v>
      </c>
      <c r="R413" s="135">
        <f t="shared" si="20"/>
        <v>8050</v>
      </c>
      <c r="S413" s="48">
        <f>R413*[1]TC!$C$4</f>
        <v>161000</v>
      </c>
      <c r="T413" s="135">
        <f>[1]TC!F$4</f>
        <v>1100</v>
      </c>
      <c r="U413" s="70">
        <f>T413*[1]TC!$C$4</f>
        <v>22000</v>
      </c>
      <c r="V413" s="71"/>
      <c r="W413" s="147" t="s">
        <v>888</v>
      </c>
      <c r="X413" s="29"/>
    </row>
    <row r="414" spans="1:24" ht="15.75" customHeight="1">
      <c r="A414" s="40" t="s">
        <v>481</v>
      </c>
      <c r="B414" s="40" t="s">
        <v>878</v>
      </c>
      <c r="C414" s="145" t="s">
        <v>887</v>
      </c>
      <c r="D414" s="41" t="s">
        <v>26</v>
      </c>
      <c r="E414" s="41" t="s">
        <v>232</v>
      </c>
      <c r="F414" s="14" t="s">
        <v>42</v>
      </c>
      <c r="G414" s="14" t="s">
        <v>319</v>
      </c>
      <c r="H414" s="41" t="s">
        <v>880</v>
      </c>
      <c r="I414" s="41" t="s">
        <v>31</v>
      </c>
      <c r="J414" s="41"/>
      <c r="K414" s="146">
        <v>11500</v>
      </c>
      <c r="L414" s="43" t="s">
        <v>189</v>
      </c>
      <c r="M414" s="53">
        <v>0.3</v>
      </c>
      <c r="N414" s="80">
        <f t="shared" si="23"/>
        <v>3450</v>
      </c>
      <c r="O414" s="22">
        <f>N414*[1]TC!$C$4</f>
        <v>69000</v>
      </c>
      <c r="P414" s="55">
        <v>0</v>
      </c>
      <c r="Q414" s="46" t="s">
        <v>34</v>
      </c>
      <c r="R414" s="135">
        <f t="shared" si="20"/>
        <v>8050</v>
      </c>
      <c r="S414" s="48">
        <f>R414*[1]TC!$C$4</f>
        <v>161000</v>
      </c>
      <c r="T414" s="135">
        <f>[1]TC!F$4</f>
        <v>1100</v>
      </c>
      <c r="U414" s="70">
        <f>T414*[1]TC!$C$4</f>
        <v>22000</v>
      </c>
      <c r="V414" s="71"/>
      <c r="W414" s="147" t="s">
        <v>888</v>
      </c>
      <c r="X414" s="29"/>
    </row>
    <row r="415" spans="1:24" ht="15.75" customHeight="1">
      <c r="A415" s="40" t="s">
        <v>481</v>
      </c>
      <c r="B415" s="40" t="s">
        <v>878</v>
      </c>
      <c r="C415" s="145" t="s">
        <v>889</v>
      </c>
      <c r="D415" s="41" t="s">
        <v>26</v>
      </c>
      <c r="E415" s="41" t="s">
        <v>27</v>
      </c>
      <c r="F415" s="14" t="s">
        <v>295</v>
      </c>
      <c r="G415" s="14" t="s">
        <v>29</v>
      </c>
      <c r="H415" s="41" t="s">
        <v>880</v>
      </c>
      <c r="I415" s="41" t="s">
        <v>498</v>
      </c>
      <c r="J415" s="41"/>
      <c r="K415" s="146">
        <v>9700</v>
      </c>
      <c r="L415" s="43" t="s">
        <v>189</v>
      </c>
      <c r="M415" s="53">
        <v>0.3</v>
      </c>
      <c r="N415" s="80">
        <f t="shared" si="23"/>
        <v>2910</v>
      </c>
      <c r="O415" s="22">
        <f>N415*[1]TC!$C$4</f>
        <v>58200</v>
      </c>
      <c r="P415" s="55">
        <v>0</v>
      </c>
      <c r="Q415" s="46" t="s">
        <v>34</v>
      </c>
      <c r="R415" s="135">
        <f t="shared" si="20"/>
        <v>6790</v>
      </c>
      <c r="S415" s="48">
        <f>R415*[1]TC!$C$4</f>
        <v>135800</v>
      </c>
      <c r="T415" s="135">
        <f>[1]TC!F$4</f>
        <v>1100</v>
      </c>
      <c r="U415" s="70">
        <f>T415*[1]TC!$C$4</f>
        <v>22000</v>
      </c>
      <c r="V415" s="71"/>
      <c r="W415" s="147" t="s">
        <v>890</v>
      </c>
      <c r="X415" s="29"/>
    </row>
    <row r="416" spans="1:24" ht="15.75" customHeight="1">
      <c r="A416" s="40" t="s">
        <v>481</v>
      </c>
      <c r="B416" s="40" t="s">
        <v>878</v>
      </c>
      <c r="C416" s="145" t="s">
        <v>889</v>
      </c>
      <c r="D416" s="41" t="s">
        <v>26</v>
      </c>
      <c r="E416" s="41" t="s">
        <v>357</v>
      </c>
      <c r="F416" s="14" t="s">
        <v>295</v>
      </c>
      <c r="G416" s="14" t="s">
        <v>29</v>
      </c>
      <c r="H416" s="41" t="s">
        <v>880</v>
      </c>
      <c r="I416" s="41" t="s">
        <v>498</v>
      </c>
      <c r="J416" s="41"/>
      <c r="K416" s="146">
        <v>11500</v>
      </c>
      <c r="L416" s="43" t="s">
        <v>189</v>
      </c>
      <c r="M416" s="53">
        <v>0.3</v>
      </c>
      <c r="N416" s="80">
        <f t="shared" si="23"/>
        <v>3450</v>
      </c>
      <c r="O416" s="22">
        <f>N416*[1]TC!$C$4</f>
        <v>69000</v>
      </c>
      <c r="P416" s="55">
        <v>0</v>
      </c>
      <c r="Q416" s="46" t="s">
        <v>34</v>
      </c>
      <c r="R416" s="135">
        <f t="shared" si="20"/>
        <v>8050</v>
      </c>
      <c r="S416" s="48">
        <f>R416*[1]TC!$C$4</f>
        <v>161000</v>
      </c>
      <c r="T416" s="135">
        <f>[1]TC!F$4</f>
        <v>1100</v>
      </c>
      <c r="U416" s="70">
        <f>T416*[1]TC!$C$4</f>
        <v>22000</v>
      </c>
      <c r="V416" s="71"/>
      <c r="W416" s="147" t="s">
        <v>890</v>
      </c>
      <c r="X416" s="29"/>
    </row>
    <row r="417" spans="1:24" ht="15.75" customHeight="1">
      <c r="A417" s="40" t="s">
        <v>481</v>
      </c>
      <c r="B417" s="40" t="s">
        <v>878</v>
      </c>
      <c r="C417" s="145" t="s">
        <v>889</v>
      </c>
      <c r="D417" s="41" t="s">
        <v>26</v>
      </c>
      <c r="E417" s="41" t="s">
        <v>232</v>
      </c>
      <c r="F417" s="14" t="s">
        <v>295</v>
      </c>
      <c r="G417" s="14" t="s">
        <v>29</v>
      </c>
      <c r="H417" s="41" t="s">
        <v>880</v>
      </c>
      <c r="I417" s="41" t="s">
        <v>498</v>
      </c>
      <c r="J417" s="41"/>
      <c r="K417" s="146">
        <v>11500</v>
      </c>
      <c r="L417" s="43" t="s">
        <v>189</v>
      </c>
      <c r="M417" s="53">
        <v>0.3</v>
      </c>
      <c r="N417" s="80">
        <f t="shared" si="23"/>
        <v>3450</v>
      </c>
      <c r="O417" s="22">
        <f>N417*[1]TC!$C$4</f>
        <v>69000</v>
      </c>
      <c r="P417" s="55">
        <v>0</v>
      </c>
      <c r="Q417" s="46" t="s">
        <v>34</v>
      </c>
      <c r="R417" s="135">
        <f t="shared" si="20"/>
        <v>8050</v>
      </c>
      <c r="S417" s="48">
        <f>R417*[1]TC!$C$4</f>
        <v>161000</v>
      </c>
      <c r="T417" s="135">
        <f>[1]TC!F$4</f>
        <v>1100</v>
      </c>
      <c r="U417" s="70">
        <f>T417*[1]TC!$C$4</f>
        <v>22000</v>
      </c>
      <c r="V417" s="71"/>
      <c r="W417" s="147" t="s">
        <v>890</v>
      </c>
      <c r="X417" s="29"/>
    </row>
    <row r="418" spans="1:24" ht="15.75" customHeight="1">
      <c r="A418" s="40" t="s">
        <v>481</v>
      </c>
      <c r="B418" s="40" t="s">
        <v>878</v>
      </c>
      <c r="C418" s="145" t="s">
        <v>891</v>
      </c>
      <c r="D418" s="41" t="s">
        <v>26</v>
      </c>
      <c r="E418" s="41" t="s">
        <v>27</v>
      </c>
      <c r="F418" s="14" t="s">
        <v>116</v>
      </c>
      <c r="G418" s="14" t="s">
        <v>29</v>
      </c>
      <c r="H418" s="41" t="s">
        <v>880</v>
      </c>
      <c r="I418" s="41" t="s">
        <v>498</v>
      </c>
      <c r="J418" s="41"/>
      <c r="K418" s="146">
        <v>8700</v>
      </c>
      <c r="L418" s="43" t="s">
        <v>189</v>
      </c>
      <c r="M418" s="53">
        <v>0.3</v>
      </c>
      <c r="N418" s="80">
        <f t="shared" si="23"/>
        <v>2610</v>
      </c>
      <c r="O418" s="22">
        <f>N418*[1]TC!$C$4</f>
        <v>52200</v>
      </c>
      <c r="P418" s="55">
        <v>0</v>
      </c>
      <c r="Q418" s="46" t="s">
        <v>34</v>
      </c>
      <c r="R418" s="135">
        <f t="shared" si="20"/>
        <v>6090</v>
      </c>
      <c r="S418" s="48">
        <f>R418*[1]TC!$C$4</f>
        <v>121800</v>
      </c>
      <c r="T418" s="135">
        <f>[1]TC!F$4</f>
        <v>1100</v>
      </c>
      <c r="U418" s="70">
        <f>T418*[1]TC!$C$4</f>
        <v>22000</v>
      </c>
      <c r="V418" s="71"/>
      <c r="W418" s="147" t="s">
        <v>892</v>
      </c>
      <c r="X418" s="29"/>
    </row>
    <row r="419" spans="1:24" ht="15.75" customHeight="1">
      <c r="A419" s="40" t="s">
        <v>481</v>
      </c>
      <c r="B419" s="40" t="s">
        <v>878</v>
      </c>
      <c r="C419" s="145" t="s">
        <v>891</v>
      </c>
      <c r="D419" s="41" t="s">
        <v>26</v>
      </c>
      <c r="E419" s="41" t="s">
        <v>357</v>
      </c>
      <c r="F419" s="14" t="s">
        <v>116</v>
      </c>
      <c r="G419" s="14" t="s">
        <v>29</v>
      </c>
      <c r="H419" s="41" t="s">
        <v>880</v>
      </c>
      <c r="I419" s="41" t="s">
        <v>498</v>
      </c>
      <c r="J419" s="41"/>
      <c r="K419" s="146">
        <v>11500</v>
      </c>
      <c r="L419" s="43" t="s">
        <v>189</v>
      </c>
      <c r="M419" s="53">
        <v>0.3</v>
      </c>
      <c r="N419" s="80">
        <f t="shared" si="23"/>
        <v>3450</v>
      </c>
      <c r="O419" s="22">
        <f>N419*[1]TC!$C$4</f>
        <v>69000</v>
      </c>
      <c r="P419" s="55">
        <v>0</v>
      </c>
      <c r="Q419" s="46" t="s">
        <v>34</v>
      </c>
      <c r="R419" s="135">
        <f t="shared" si="20"/>
        <v>8050</v>
      </c>
      <c r="S419" s="48">
        <f>R419*[1]TC!$C$4</f>
        <v>161000</v>
      </c>
      <c r="T419" s="135">
        <f>[1]TC!F$4</f>
        <v>1100</v>
      </c>
      <c r="U419" s="70">
        <f>T419*[1]TC!$C$4</f>
        <v>22000</v>
      </c>
      <c r="V419" s="71"/>
      <c r="W419" s="147" t="s">
        <v>892</v>
      </c>
      <c r="X419" s="29"/>
    </row>
    <row r="420" spans="1:24" ht="15.75" customHeight="1">
      <c r="A420" s="40" t="s">
        <v>481</v>
      </c>
      <c r="B420" s="40" t="s">
        <v>878</v>
      </c>
      <c r="C420" s="145" t="s">
        <v>891</v>
      </c>
      <c r="D420" s="41" t="s">
        <v>26</v>
      </c>
      <c r="E420" s="41" t="s">
        <v>232</v>
      </c>
      <c r="F420" s="14" t="s">
        <v>116</v>
      </c>
      <c r="G420" s="14" t="s">
        <v>29</v>
      </c>
      <c r="H420" s="41" t="s">
        <v>880</v>
      </c>
      <c r="I420" s="41" t="s">
        <v>498</v>
      </c>
      <c r="J420" s="41"/>
      <c r="K420" s="146">
        <v>11500</v>
      </c>
      <c r="L420" s="43" t="s">
        <v>189</v>
      </c>
      <c r="M420" s="53">
        <v>0.3</v>
      </c>
      <c r="N420" s="80">
        <f t="shared" si="23"/>
        <v>3450</v>
      </c>
      <c r="O420" s="22">
        <f>N420*[1]TC!$C$4</f>
        <v>69000</v>
      </c>
      <c r="P420" s="55">
        <v>0</v>
      </c>
      <c r="Q420" s="46" t="s">
        <v>34</v>
      </c>
      <c r="R420" s="135">
        <f t="shared" si="20"/>
        <v>8050</v>
      </c>
      <c r="S420" s="48">
        <f>R420*[1]TC!$C$4</f>
        <v>161000</v>
      </c>
      <c r="T420" s="135">
        <f>[1]TC!F$4</f>
        <v>1100</v>
      </c>
      <c r="U420" s="70">
        <f>T420*[1]TC!$C$4</f>
        <v>22000</v>
      </c>
      <c r="V420" s="71"/>
      <c r="W420" s="147" t="s">
        <v>892</v>
      </c>
      <c r="X420" s="29"/>
    </row>
    <row r="421" spans="1:24" ht="15.75" customHeight="1">
      <c r="A421" s="40" t="s">
        <v>481</v>
      </c>
      <c r="B421" s="40" t="s">
        <v>878</v>
      </c>
      <c r="C421" s="145" t="s">
        <v>893</v>
      </c>
      <c r="D421" s="41" t="s">
        <v>26</v>
      </c>
      <c r="E421" s="41" t="s">
        <v>27</v>
      </c>
      <c r="F421" s="14" t="s">
        <v>158</v>
      </c>
      <c r="G421" s="14" t="s">
        <v>147</v>
      </c>
      <c r="H421" s="41" t="s">
        <v>880</v>
      </c>
      <c r="I421" s="41" t="s">
        <v>498</v>
      </c>
      <c r="J421" s="41"/>
      <c r="K421" s="146">
        <v>8900</v>
      </c>
      <c r="L421" s="43" t="s">
        <v>189</v>
      </c>
      <c r="M421" s="53">
        <v>0.30000000000000099</v>
      </c>
      <c r="N421" s="80">
        <f t="shared" si="23"/>
        <v>2670.0000000000086</v>
      </c>
      <c r="O421" s="22">
        <f>N421*[1]TC!$C$4</f>
        <v>53400.000000000175</v>
      </c>
      <c r="P421" s="55">
        <v>0</v>
      </c>
      <c r="Q421" s="46" t="s">
        <v>34</v>
      </c>
      <c r="R421" s="135">
        <f t="shared" si="20"/>
        <v>6229.9999999999909</v>
      </c>
      <c r="S421" s="48">
        <f>R421*[1]TC!$C$4</f>
        <v>124599.99999999983</v>
      </c>
      <c r="T421" s="135">
        <f>[1]TC!F$4</f>
        <v>1100</v>
      </c>
      <c r="U421" s="70">
        <f>T421*[1]TC!$C$4</f>
        <v>22000</v>
      </c>
      <c r="V421" s="71"/>
      <c r="W421" s="147" t="s">
        <v>894</v>
      </c>
      <c r="X421" s="29"/>
    </row>
    <row r="422" spans="1:24" ht="15.75" customHeight="1">
      <c r="A422" s="40" t="s">
        <v>481</v>
      </c>
      <c r="B422" s="40" t="s">
        <v>878</v>
      </c>
      <c r="C422" s="145" t="s">
        <v>893</v>
      </c>
      <c r="D422" s="41" t="s">
        <v>26</v>
      </c>
      <c r="E422" s="41" t="s">
        <v>357</v>
      </c>
      <c r="F422" s="14" t="s">
        <v>158</v>
      </c>
      <c r="G422" s="14" t="s">
        <v>147</v>
      </c>
      <c r="H422" s="41" t="s">
        <v>880</v>
      </c>
      <c r="I422" s="41" t="s">
        <v>498</v>
      </c>
      <c r="J422" s="41"/>
      <c r="K422" s="146">
        <v>11500</v>
      </c>
      <c r="L422" s="43" t="s">
        <v>189</v>
      </c>
      <c r="M422" s="53">
        <v>0.30000000000000099</v>
      </c>
      <c r="N422" s="80">
        <f t="shared" si="23"/>
        <v>3450.0000000000114</v>
      </c>
      <c r="O422" s="22">
        <f>N422*[1]TC!$C$4</f>
        <v>69000.000000000233</v>
      </c>
      <c r="P422" s="55">
        <v>0</v>
      </c>
      <c r="Q422" s="46" t="s">
        <v>34</v>
      </c>
      <c r="R422" s="135">
        <f t="shared" si="20"/>
        <v>8049.9999999999891</v>
      </c>
      <c r="S422" s="48">
        <f>R422*[1]TC!$C$4</f>
        <v>160999.99999999977</v>
      </c>
      <c r="T422" s="135">
        <f>[1]TC!F$4</f>
        <v>1100</v>
      </c>
      <c r="U422" s="70">
        <f>T422*[1]TC!$C$4</f>
        <v>22000</v>
      </c>
      <c r="V422" s="71"/>
      <c r="W422" s="147" t="s">
        <v>894</v>
      </c>
      <c r="X422" s="29"/>
    </row>
    <row r="423" spans="1:24" ht="15.75" customHeight="1">
      <c r="A423" s="40" t="s">
        <v>481</v>
      </c>
      <c r="B423" s="40" t="s">
        <v>878</v>
      </c>
      <c r="C423" s="145" t="s">
        <v>893</v>
      </c>
      <c r="D423" s="41" t="s">
        <v>26</v>
      </c>
      <c r="E423" s="41" t="s">
        <v>232</v>
      </c>
      <c r="F423" s="14" t="s">
        <v>158</v>
      </c>
      <c r="G423" s="14" t="s">
        <v>147</v>
      </c>
      <c r="H423" s="41" t="s">
        <v>880</v>
      </c>
      <c r="I423" s="41" t="s">
        <v>498</v>
      </c>
      <c r="J423" s="41"/>
      <c r="K423" s="146">
        <v>11500</v>
      </c>
      <c r="L423" s="43" t="s">
        <v>189</v>
      </c>
      <c r="M423" s="53">
        <v>0.30000000000000099</v>
      </c>
      <c r="N423" s="80">
        <f t="shared" si="23"/>
        <v>3450.0000000000114</v>
      </c>
      <c r="O423" s="22">
        <f>N423*[1]TC!$C$4</f>
        <v>69000.000000000233</v>
      </c>
      <c r="P423" s="55">
        <v>0</v>
      </c>
      <c r="Q423" s="46" t="s">
        <v>34</v>
      </c>
      <c r="R423" s="135">
        <f t="shared" si="20"/>
        <v>8049.9999999999891</v>
      </c>
      <c r="S423" s="48">
        <f>R423*[1]TC!$C$4</f>
        <v>160999.99999999977</v>
      </c>
      <c r="T423" s="135">
        <f>[1]TC!F$4</f>
        <v>1100</v>
      </c>
      <c r="U423" s="70">
        <f>T423*[1]TC!$C$4</f>
        <v>22000</v>
      </c>
      <c r="V423" s="71"/>
      <c r="W423" s="147" t="s">
        <v>894</v>
      </c>
      <c r="X423" s="29"/>
    </row>
    <row r="424" spans="1:24" ht="15.75" customHeight="1">
      <c r="A424" s="40" t="s">
        <v>481</v>
      </c>
      <c r="B424" s="40" t="s">
        <v>878</v>
      </c>
      <c r="C424" s="145" t="s">
        <v>895</v>
      </c>
      <c r="D424" s="41" t="s">
        <v>26</v>
      </c>
      <c r="E424" s="41" t="s">
        <v>27</v>
      </c>
      <c r="F424" s="14" t="s">
        <v>28</v>
      </c>
      <c r="G424" s="14" t="s">
        <v>789</v>
      </c>
      <c r="H424" s="41" t="s">
        <v>880</v>
      </c>
      <c r="I424" s="41" t="s">
        <v>498</v>
      </c>
      <c r="J424" s="41"/>
      <c r="K424" s="146">
        <v>8700</v>
      </c>
      <c r="L424" s="43" t="s">
        <v>189</v>
      </c>
      <c r="M424" s="53">
        <v>0.30000000000000099</v>
      </c>
      <c r="N424" s="80">
        <f t="shared" si="23"/>
        <v>2610.0000000000086</v>
      </c>
      <c r="O424" s="22">
        <f>N424*[1]TC!$C$4</f>
        <v>52200.000000000175</v>
      </c>
      <c r="P424" s="55">
        <v>0</v>
      </c>
      <c r="Q424" s="46" t="s">
        <v>34</v>
      </c>
      <c r="R424" s="135">
        <f t="shared" si="20"/>
        <v>6089.9999999999909</v>
      </c>
      <c r="S424" s="48">
        <f>R424*[1]TC!$C$4</f>
        <v>121799.99999999983</v>
      </c>
      <c r="T424" s="135">
        <f>[1]TC!F$4</f>
        <v>1100</v>
      </c>
      <c r="U424" s="70">
        <f>T424*[1]TC!$C$4</f>
        <v>22000</v>
      </c>
      <c r="V424" s="71"/>
      <c r="W424" s="147" t="s">
        <v>896</v>
      </c>
      <c r="X424" s="29"/>
    </row>
    <row r="425" spans="1:24" ht="15.75" customHeight="1">
      <c r="A425" s="40" t="s">
        <v>481</v>
      </c>
      <c r="B425" s="40" t="s">
        <v>878</v>
      </c>
      <c r="C425" s="145" t="s">
        <v>895</v>
      </c>
      <c r="D425" s="41" t="s">
        <v>26</v>
      </c>
      <c r="E425" s="41" t="s">
        <v>357</v>
      </c>
      <c r="F425" s="14" t="s">
        <v>28</v>
      </c>
      <c r="G425" s="14" t="s">
        <v>789</v>
      </c>
      <c r="H425" s="41" t="s">
        <v>880</v>
      </c>
      <c r="I425" s="41" t="s">
        <v>498</v>
      </c>
      <c r="J425" s="41"/>
      <c r="K425" s="146">
        <v>11500</v>
      </c>
      <c r="L425" s="43" t="s">
        <v>189</v>
      </c>
      <c r="M425" s="53">
        <v>0.30000000000000099</v>
      </c>
      <c r="N425" s="80">
        <f t="shared" si="23"/>
        <v>3450.0000000000114</v>
      </c>
      <c r="O425" s="22">
        <f>N425*[1]TC!$C$4</f>
        <v>69000.000000000233</v>
      </c>
      <c r="P425" s="55">
        <v>0</v>
      </c>
      <c r="Q425" s="46" t="s">
        <v>34</v>
      </c>
      <c r="R425" s="135">
        <f t="shared" si="20"/>
        <v>8049.9999999999891</v>
      </c>
      <c r="S425" s="48">
        <f>R425*[1]TC!$C$4</f>
        <v>160999.99999999977</v>
      </c>
      <c r="T425" s="135">
        <f>[1]TC!F$4</f>
        <v>1100</v>
      </c>
      <c r="U425" s="70">
        <f>T425*[1]TC!$C$4</f>
        <v>22000</v>
      </c>
      <c r="V425" s="71"/>
      <c r="W425" s="147" t="s">
        <v>896</v>
      </c>
      <c r="X425" s="29"/>
    </row>
    <row r="426" spans="1:24" ht="15.75" customHeight="1">
      <c r="A426" s="40" t="s">
        <v>481</v>
      </c>
      <c r="B426" s="40" t="s">
        <v>878</v>
      </c>
      <c r="C426" s="145" t="s">
        <v>895</v>
      </c>
      <c r="D426" s="41" t="s">
        <v>26</v>
      </c>
      <c r="E426" s="41" t="s">
        <v>232</v>
      </c>
      <c r="F426" s="14" t="s">
        <v>28</v>
      </c>
      <c r="G426" s="14" t="s">
        <v>789</v>
      </c>
      <c r="H426" s="41" t="s">
        <v>880</v>
      </c>
      <c r="I426" s="41" t="s">
        <v>498</v>
      </c>
      <c r="J426" s="41"/>
      <c r="K426" s="146">
        <v>11500</v>
      </c>
      <c r="L426" s="43" t="s">
        <v>189</v>
      </c>
      <c r="M426" s="53">
        <v>0.30000000000000099</v>
      </c>
      <c r="N426" s="80">
        <f t="shared" si="23"/>
        <v>3450.0000000000114</v>
      </c>
      <c r="O426" s="22">
        <f>N426*[1]TC!$C$4</f>
        <v>69000.000000000233</v>
      </c>
      <c r="P426" s="55">
        <v>0</v>
      </c>
      <c r="Q426" s="46" t="s">
        <v>34</v>
      </c>
      <c r="R426" s="135">
        <f t="shared" si="20"/>
        <v>8049.9999999999891</v>
      </c>
      <c r="S426" s="48">
        <f>R426*[1]TC!$C$4</f>
        <v>160999.99999999977</v>
      </c>
      <c r="T426" s="135">
        <f>[1]TC!F$4</f>
        <v>1100</v>
      </c>
      <c r="U426" s="70">
        <f>T426*[1]TC!$C$4</f>
        <v>22000</v>
      </c>
      <c r="V426" s="71"/>
      <c r="W426" s="147" t="s">
        <v>896</v>
      </c>
      <c r="X426" s="29"/>
    </row>
    <row r="427" spans="1:24" ht="15.75" customHeight="1">
      <c r="A427" s="40" t="s">
        <v>481</v>
      </c>
      <c r="B427" s="40" t="s">
        <v>878</v>
      </c>
      <c r="C427" s="145" t="s">
        <v>897</v>
      </c>
      <c r="D427" s="41" t="s">
        <v>26</v>
      </c>
      <c r="E427" s="41" t="s">
        <v>232</v>
      </c>
      <c r="F427" s="14" t="s">
        <v>38</v>
      </c>
      <c r="G427" s="14" t="s">
        <v>215</v>
      </c>
      <c r="H427" s="41" t="s">
        <v>880</v>
      </c>
      <c r="I427" s="41" t="s">
        <v>31</v>
      </c>
      <c r="J427" s="41"/>
      <c r="K427" s="146">
        <v>11500</v>
      </c>
      <c r="L427" s="43" t="s">
        <v>189</v>
      </c>
      <c r="M427" s="53">
        <v>0.30000000000000099</v>
      </c>
      <c r="N427" s="80">
        <f t="shared" si="23"/>
        <v>3450.0000000000114</v>
      </c>
      <c r="O427" s="22">
        <f>N427*[1]TC!$C$4</f>
        <v>69000.000000000233</v>
      </c>
      <c r="P427" s="55">
        <v>0</v>
      </c>
      <c r="Q427" s="46" t="s">
        <v>34</v>
      </c>
      <c r="R427" s="135">
        <f t="shared" si="20"/>
        <v>8049.9999999999891</v>
      </c>
      <c r="S427" s="48">
        <f>R427*[1]TC!$C$4</f>
        <v>160999.99999999977</v>
      </c>
      <c r="T427" s="135">
        <f>[1]TC!F$4</f>
        <v>1100</v>
      </c>
      <c r="U427" s="70">
        <f>T427*[1]TC!$C$4</f>
        <v>22000</v>
      </c>
      <c r="V427" s="71"/>
      <c r="W427" s="148" t="s">
        <v>898</v>
      </c>
      <c r="X427" s="29"/>
    </row>
    <row r="428" spans="1:24" ht="15.75" customHeight="1">
      <c r="A428" s="14" t="s">
        <v>481</v>
      </c>
      <c r="B428" s="14" t="s">
        <v>899</v>
      </c>
      <c r="C428" s="51" t="s">
        <v>900</v>
      </c>
      <c r="D428" s="14" t="s">
        <v>26</v>
      </c>
      <c r="E428" s="14" t="s">
        <v>27</v>
      </c>
      <c r="F428" s="14" t="s">
        <v>519</v>
      </c>
      <c r="G428" s="14" t="s">
        <v>519</v>
      </c>
      <c r="H428" s="15" t="s">
        <v>880</v>
      </c>
      <c r="I428" s="15" t="s">
        <v>31</v>
      </c>
      <c r="J428" s="15" t="s">
        <v>649</v>
      </c>
      <c r="K428" s="39">
        <v>15500</v>
      </c>
      <c r="L428" s="19" t="s">
        <v>189</v>
      </c>
      <c r="M428" s="20">
        <v>0.35</v>
      </c>
      <c r="N428" s="34">
        <f t="shared" ref="N428:N491" si="24">K428*M428</f>
        <v>5425</v>
      </c>
      <c r="O428" s="22">
        <f>N428*[1]TC!C4</f>
        <v>108500</v>
      </c>
      <c r="P428" s="23">
        <v>10000</v>
      </c>
      <c r="Q428" s="24" t="s">
        <v>34</v>
      </c>
      <c r="R428" s="36">
        <f t="shared" si="20"/>
        <v>10075</v>
      </c>
      <c r="S428" s="26">
        <f>R428*[1]TC!C4</f>
        <v>201500</v>
      </c>
      <c r="T428" s="36">
        <f>[1]TC!F4</f>
        <v>1100</v>
      </c>
      <c r="U428" s="26">
        <f>T428*[1]TC!C4</f>
        <v>22000</v>
      </c>
      <c r="V428" s="15" t="s">
        <v>36</v>
      </c>
      <c r="W428" s="28" t="s">
        <v>36</v>
      </c>
      <c r="X428" s="29"/>
    </row>
    <row r="429" spans="1:24" ht="15.75" customHeight="1">
      <c r="A429" s="14" t="s">
        <v>481</v>
      </c>
      <c r="B429" s="14" t="s">
        <v>899</v>
      </c>
      <c r="C429" s="51" t="s">
        <v>900</v>
      </c>
      <c r="D429" s="14" t="s">
        <v>26</v>
      </c>
      <c r="E429" s="14" t="s">
        <v>27</v>
      </c>
      <c r="F429" s="14" t="s">
        <v>519</v>
      </c>
      <c r="G429" s="14" t="s">
        <v>519</v>
      </c>
      <c r="H429" s="14" t="s">
        <v>901</v>
      </c>
      <c r="I429" s="15" t="s">
        <v>498</v>
      </c>
      <c r="J429" s="15" t="s">
        <v>649</v>
      </c>
      <c r="K429" s="39">
        <v>15500</v>
      </c>
      <c r="L429" s="19" t="s">
        <v>189</v>
      </c>
      <c r="M429" s="20">
        <v>0.35</v>
      </c>
      <c r="N429" s="34">
        <f t="shared" si="24"/>
        <v>5425</v>
      </c>
      <c r="O429" s="22">
        <f>N429*[1]TC!C5</f>
        <v>86745.75</v>
      </c>
      <c r="P429" s="35">
        <v>10000</v>
      </c>
      <c r="Q429" s="24" t="s">
        <v>34</v>
      </c>
      <c r="R429" s="36">
        <f t="shared" si="20"/>
        <v>10075</v>
      </c>
      <c r="S429" s="26">
        <f>R429*[1]TC!C5</f>
        <v>161099.25</v>
      </c>
      <c r="T429" s="36">
        <f>T428</f>
        <v>1100</v>
      </c>
      <c r="U429" s="26">
        <f>T429*[1]TC!C4</f>
        <v>22000</v>
      </c>
      <c r="V429" s="15" t="s">
        <v>36</v>
      </c>
      <c r="W429" s="28" t="s">
        <v>36</v>
      </c>
      <c r="X429" s="29"/>
    </row>
    <row r="430" spans="1:24" ht="15.75" customHeight="1">
      <c r="A430" s="14" t="s">
        <v>481</v>
      </c>
      <c r="B430" s="14" t="s">
        <v>899</v>
      </c>
      <c r="C430" s="51" t="s">
        <v>902</v>
      </c>
      <c r="D430" s="14" t="s">
        <v>26</v>
      </c>
      <c r="E430" s="14" t="s">
        <v>232</v>
      </c>
      <c r="F430" s="14" t="s">
        <v>519</v>
      </c>
      <c r="G430" s="14" t="s">
        <v>519</v>
      </c>
      <c r="H430" s="14" t="s">
        <v>903</v>
      </c>
      <c r="I430" s="15" t="s">
        <v>904</v>
      </c>
      <c r="J430" s="15" t="s">
        <v>905</v>
      </c>
      <c r="K430" s="31">
        <v>10200</v>
      </c>
      <c r="L430" s="19" t="s">
        <v>189</v>
      </c>
      <c r="M430" s="20">
        <v>0.35</v>
      </c>
      <c r="N430" s="34">
        <f t="shared" si="24"/>
        <v>3570</v>
      </c>
      <c r="O430" s="22">
        <f>N430*[1]TC!C4</f>
        <v>71400</v>
      </c>
      <c r="P430" s="24" t="s">
        <v>34</v>
      </c>
      <c r="Q430" s="24" t="s">
        <v>34</v>
      </c>
      <c r="R430" s="36">
        <f t="shared" si="20"/>
        <v>6630</v>
      </c>
      <c r="S430" s="26">
        <f>R430*[1]TC!C4</f>
        <v>132600</v>
      </c>
      <c r="T430" s="36">
        <f>T429</f>
        <v>1100</v>
      </c>
      <c r="U430" s="26">
        <f>T430*[1]TC!C4</f>
        <v>22000</v>
      </c>
      <c r="V430" s="15" t="s">
        <v>36</v>
      </c>
      <c r="W430" s="28" t="s">
        <v>36</v>
      </c>
      <c r="X430" s="29"/>
    </row>
    <row r="431" spans="1:24" ht="15.75" customHeight="1">
      <c r="A431" s="14" t="s">
        <v>481</v>
      </c>
      <c r="B431" s="14" t="s">
        <v>899</v>
      </c>
      <c r="C431" s="51" t="s">
        <v>906</v>
      </c>
      <c r="D431" s="14" t="s">
        <v>26</v>
      </c>
      <c r="E431" s="14" t="s">
        <v>27</v>
      </c>
      <c r="F431" s="14" t="s">
        <v>350</v>
      </c>
      <c r="G431" s="14" t="s">
        <v>907</v>
      </c>
      <c r="H431" s="15" t="s">
        <v>880</v>
      </c>
      <c r="I431" s="15" t="s">
        <v>31</v>
      </c>
      <c r="J431" s="15" t="s">
        <v>649</v>
      </c>
      <c r="K431" s="39">
        <v>15500</v>
      </c>
      <c r="L431" s="19" t="s">
        <v>189</v>
      </c>
      <c r="M431" s="20">
        <v>0.35</v>
      </c>
      <c r="N431" s="34">
        <f t="shared" si="24"/>
        <v>5425</v>
      </c>
      <c r="O431" s="22">
        <f>N431*[1]TC!C4</f>
        <v>108500</v>
      </c>
      <c r="P431" s="35">
        <v>10000</v>
      </c>
      <c r="Q431" s="24" t="s">
        <v>34</v>
      </c>
      <c r="R431" s="36">
        <f t="shared" si="20"/>
        <v>10075</v>
      </c>
      <c r="S431" s="26">
        <f>R431*[1]TC!C4</f>
        <v>201500</v>
      </c>
      <c r="T431" s="36">
        <f>[1]TC!F4</f>
        <v>1100</v>
      </c>
      <c r="U431" s="26">
        <f>T431*[1]TC!C4</f>
        <v>22000</v>
      </c>
      <c r="V431" s="15" t="s">
        <v>36</v>
      </c>
      <c r="W431" s="28" t="s">
        <v>36</v>
      </c>
      <c r="X431" s="29"/>
    </row>
    <row r="432" spans="1:24" ht="15.75" customHeight="1">
      <c r="A432" s="14" t="s">
        <v>481</v>
      </c>
      <c r="B432" s="14" t="s">
        <v>899</v>
      </c>
      <c r="C432" s="51" t="s">
        <v>908</v>
      </c>
      <c r="D432" s="14" t="s">
        <v>26</v>
      </c>
      <c r="E432" s="14" t="s">
        <v>232</v>
      </c>
      <c r="F432" s="14" t="s">
        <v>350</v>
      </c>
      <c r="G432" s="14" t="s">
        <v>389</v>
      </c>
      <c r="H432" s="15" t="s">
        <v>30</v>
      </c>
      <c r="I432" s="15" t="s">
        <v>498</v>
      </c>
      <c r="J432" s="15" t="s">
        <v>484</v>
      </c>
      <c r="K432" s="39">
        <v>10200</v>
      </c>
      <c r="L432" s="19" t="s">
        <v>189</v>
      </c>
      <c r="M432" s="20">
        <v>0.35</v>
      </c>
      <c r="N432" s="34">
        <f t="shared" si="24"/>
        <v>3570</v>
      </c>
      <c r="O432" s="22">
        <f>N432*[1]TC!C4</f>
        <v>71400</v>
      </c>
      <c r="P432" s="24" t="s">
        <v>34</v>
      </c>
      <c r="Q432" s="24" t="s">
        <v>34</v>
      </c>
      <c r="R432" s="36">
        <f t="shared" si="20"/>
        <v>6630</v>
      </c>
      <c r="S432" s="26">
        <f>R432*[1]TC!C4</f>
        <v>132600</v>
      </c>
      <c r="T432" s="36">
        <v>0</v>
      </c>
      <c r="U432" s="26">
        <f>T432*[1]TC!C4</f>
        <v>0</v>
      </c>
      <c r="V432" s="15" t="s">
        <v>36</v>
      </c>
      <c r="W432" s="28" t="s">
        <v>36</v>
      </c>
      <c r="X432" s="29"/>
    </row>
    <row r="433" spans="1:24" ht="15.75" customHeight="1">
      <c r="A433" s="14" t="s">
        <v>481</v>
      </c>
      <c r="B433" s="14" t="s">
        <v>899</v>
      </c>
      <c r="C433" s="51" t="s">
        <v>909</v>
      </c>
      <c r="D433" s="14" t="s">
        <v>26</v>
      </c>
      <c r="E433" s="14" t="s">
        <v>27</v>
      </c>
      <c r="F433" s="14" t="s">
        <v>907</v>
      </c>
      <c r="G433" s="14" t="s">
        <v>350</v>
      </c>
      <c r="H433" s="15" t="s">
        <v>880</v>
      </c>
      <c r="I433" s="15" t="s">
        <v>31</v>
      </c>
      <c r="J433" s="15" t="s">
        <v>649</v>
      </c>
      <c r="K433" s="39">
        <v>15500</v>
      </c>
      <c r="L433" s="19" t="s">
        <v>189</v>
      </c>
      <c r="M433" s="20">
        <v>0.35</v>
      </c>
      <c r="N433" s="34">
        <f t="shared" si="24"/>
        <v>5425</v>
      </c>
      <c r="O433" s="22">
        <f>N433*[1]TC!C4</f>
        <v>108500</v>
      </c>
      <c r="P433" s="35">
        <v>10000</v>
      </c>
      <c r="Q433" s="24" t="s">
        <v>34</v>
      </c>
      <c r="R433" s="36">
        <f t="shared" si="20"/>
        <v>10075</v>
      </c>
      <c r="S433" s="26">
        <f>R433*[1]TC!C4</f>
        <v>201500</v>
      </c>
      <c r="T433" s="36">
        <f>[1]TC!F4</f>
        <v>1100</v>
      </c>
      <c r="U433" s="26">
        <f>T433*[1]TC!C4</f>
        <v>22000</v>
      </c>
      <c r="V433" s="15" t="s">
        <v>36</v>
      </c>
      <c r="W433" s="28" t="s">
        <v>36</v>
      </c>
      <c r="X433" s="29"/>
    </row>
    <row r="434" spans="1:24" ht="15.75" customHeight="1">
      <c r="A434" s="14" t="s">
        <v>481</v>
      </c>
      <c r="B434" s="14" t="s">
        <v>899</v>
      </c>
      <c r="C434" s="51" t="s">
        <v>910</v>
      </c>
      <c r="D434" s="14" t="s">
        <v>26</v>
      </c>
      <c r="E434" s="14" t="s">
        <v>27</v>
      </c>
      <c r="F434" s="14" t="s">
        <v>161</v>
      </c>
      <c r="G434" s="14" t="s">
        <v>153</v>
      </c>
      <c r="H434" s="15" t="s">
        <v>880</v>
      </c>
      <c r="I434" s="15" t="s">
        <v>31</v>
      </c>
      <c r="J434" s="15" t="s">
        <v>649</v>
      </c>
      <c r="K434" s="39">
        <v>15500</v>
      </c>
      <c r="L434" s="19" t="s">
        <v>189</v>
      </c>
      <c r="M434" s="20">
        <v>0.35</v>
      </c>
      <c r="N434" s="34">
        <f t="shared" si="24"/>
        <v>5425</v>
      </c>
      <c r="O434" s="22">
        <f>N434*[1]TC!C4</f>
        <v>108500</v>
      </c>
      <c r="P434" s="35">
        <v>10000</v>
      </c>
      <c r="Q434" s="24" t="s">
        <v>34</v>
      </c>
      <c r="R434" s="36">
        <f t="shared" si="20"/>
        <v>10075</v>
      </c>
      <c r="S434" s="26">
        <f>R434*[1]TC!C4</f>
        <v>201500</v>
      </c>
      <c r="T434" s="36">
        <f>[1]TC!F4</f>
        <v>1100</v>
      </c>
      <c r="U434" s="26">
        <f>T434*[1]TC!C4</f>
        <v>22000</v>
      </c>
      <c r="V434" s="15" t="s">
        <v>36</v>
      </c>
      <c r="W434" s="28" t="s">
        <v>36</v>
      </c>
      <c r="X434" s="29"/>
    </row>
    <row r="435" spans="1:24" ht="15.75" customHeight="1">
      <c r="A435" s="14" t="s">
        <v>481</v>
      </c>
      <c r="B435" s="14" t="s">
        <v>899</v>
      </c>
      <c r="C435" s="51" t="s">
        <v>911</v>
      </c>
      <c r="D435" s="14" t="s">
        <v>26</v>
      </c>
      <c r="E435" s="14" t="s">
        <v>232</v>
      </c>
      <c r="F435" s="14" t="s">
        <v>161</v>
      </c>
      <c r="G435" s="14" t="s">
        <v>153</v>
      </c>
      <c r="H435" s="15" t="s">
        <v>903</v>
      </c>
      <c r="I435" s="15" t="s">
        <v>904</v>
      </c>
      <c r="J435" s="15" t="s">
        <v>905</v>
      </c>
      <c r="K435" s="39">
        <v>10200</v>
      </c>
      <c r="L435" s="19" t="s">
        <v>189</v>
      </c>
      <c r="M435" s="20">
        <v>0.35</v>
      </c>
      <c r="N435" s="34">
        <f t="shared" si="24"/>
        <v>3570</v>
      </c>
      <c r="O435" s="22">
        <f>N435*[1]TC!C4</f>
        <v>71400</v>
      </c>
      <c r="P435" s="24" t="s">
        <v>34</v>
      </c>
      <c r="Q435" s="24" t="s">
        <v>34</v>
      </c>
      <c r="R435" s="36">
        <f t="shared" si="20"/>
        <v>6630</v>
      </c>
      <c r="S435" s="26">
        <f>R435*[1]TC!C4</f>
        <v>132600</v>
      </c>
      <c r="T435" s="36">
        <v>0</v>
      </c>
      <c r="U435" s="26">
        <f>T435*[1]TC!C4</f>
        <v>0</v>
      </c>
      <c r="V435" s="15" t="s">
        <v>36</v>
      </c>
      <c r="W435" s="28" t="s">
        <v>36</v>
      </c>
      <c r="X435" s="29"/>
    </row>
    <row r="436" spans="1:24" ht="15.75" customHeight="1">
      <c r="A436" s="14" t="s">
        <v>481</v>
      </c>
      <c r="B436" s="14" t="s">
        <v>899</v>
      </c>
      <c r="C436" s="51" t="s">
        <v>912</v>
      </c>
      <c r="D436" s="14" t="s">
        <v>26</v>
      </c>
      <c r="E436" s="14" t="s">
        <v>232</v>
      </c>
      <c r="F436" s="14" t="s">
        <v>829</v>
      </c>
      <c r="G436" s="14" t="s">
        <v>519</v>
      </c>
      <c r="H436" s="15" t="s">
        <v>30</v>
      </c>
      <c r="I436" s="15" t="s">
        <v>498</v>
      </c>
      <c r="J436" s="15" t="s">
        <v>484</v>
      </c>
      <c r="K436" s="39">
        <v>10200</v>
      </c>
      <c r="L436" s="19" t="s">
        <v>189</v>
      </c>
      <c r="M436" s="20">
        <v>0.35</v>
      </c>
      <c r="N436" s="34">
        <f t="shared" si="24"/>
        <v>3570</v>
      </c>
      <c r="O436" s="22">
        <f>N436*[1]TC!C4</f>
        <v>71400</v>
      </c>
      <c r="P436" s="24" t="s">
        <v>34</v>
      </c>
      <c r="Q436" s="24" t="s">
        <v>34</v>
      </c>
      <c r="R436" s="36">
        <f t="shared" si="20"/>
        <v>6630</v>
      </c>
      <c r="S436" s="26">
        <f>R436*[1]TC!C4</f>
        <v>132600</v>
      </c>
      <c r="T436" s="36">
        <v>0</v>
      </c>
      <c r="U436" s="26">
        <f>T436*[1]TC!C4</f>
        <v>0</v>
      </c>
      <c r="V436" s="15" t="s">
        <v>36</v>
      </c>
      <c r="W436" s="28" t="s">
        <v>36</v>
      </c>
      <c r="X436" s="29"/>
    </row>
    <row r="437" spans="1:24" ht="15.75" customHeight="1">
      <c r="A437" s="14" t="s">
        <v>481</v>
      </c>
      <c r="B437" s="14" t="s">
        <v>899</v>
      </c>
      <c r="C437" s="51" t="s">
        <v>913</v>
      </c>
      <c r="D437" s="14" t="s">
        <v>26</v>
      </c>
      <c r="E437" s="14" t="s">
        <v>27</v>
      </c>
      <c r="F437" s="14" t="s">
        <v>38</v>
      </c>
      <c r="G437" s="14" t="s">
        <v>519</v>
      </c>
      <c r="H437" s="15" t="s">
        <v>880</v>
      </c>
      <c r="I437" s="15" t="s">
        <v>31</v>
      </c>
      <c r="J437" s="15" t="s">
        <v>649</v>
      </c>
      <c r="K437" s="31">
        <v>15500</v>
      </c>
      <c r="L437" s="19" t="s">
        <v>189</v>
      </c>
      <c r="M437" s="20">
        <v>0.35</v>
      </c>
      <c r="N437" s="34">
        <f t="shared" si="24"/>
        <v>5425</v>
      </c>
      <c r="O437" s="22">
        <f>N437*[1]TC!C4</f>
        <v>108500</v>
      </c>
      <c r="P437" s="35">
        <v>10000</v>
      </c>
      <c r="Q437" s="24" t="s">
        <v>34</v>
      </c>
      <c r="R437" s="36">
        <f t="shared" si="20"/>
        <v>10075</v>
      </c>
      <c r="S437" s="26">
        <f>R437*[1]TC!C4</f>
        <v>201500</v>
      </c>
      <c r="T437" s="36">
        <f>T434</f>
        <v>1100</v>
      </c>
      <c r="U437" s="26">
        <f>T437*[1]TC!C4</f>
        <v>22000</v>
      </c>
      <c r="V437" s="15" t="s">
        <v>36</v>
      </c>
      <c r="W437" s="28" t="s">
        <v>36</v>
      </c>
      <c r="X437" s="29"/>
    </row>
    <row r="438" spans="1:24" ht="15.75" customHeight="1">
      <c r="A438" s="14" t="s">
        <v>481</v>
      </c>
      <c r="B438" s="14" t="s">
        <v>899</v>
      </c>
      <c r="C438" s="51" t="s">
        <v>914</v>
      </c>
      <c r="D438" s="14" t="s">
        <v>26</v>
      </c>
      <c r="E438" s="14" t="s">
        <v>27</v>
      </c>
      <c r="F438" s="14" t="s">
        <v>38</v>
      </c>
      <c r="G438" s="14" t="s">
        <v>519</v>
      </c>
      <c r="H438" s="15" t="s">
        <v>901</v>
      </c>
      <c r="I438" s="15" t="s">
        <v>498</v>
      </c>
      <c r="J438" s="15" t="s">
        <v>649</v>
      </c>
      <c r="K438" s="31">
        <v>15500</v>
      </c>
      <c r="L438" s="19" t="s">
        <v>189</v>
      </c>
      <c r="M438" s="20">
        <v>0.35</v>
      </c>
      <c r="N438" s="34">
        <f t="shared" si="24"/>
        <v>5425</v>
      </c>
      <c r="O438" s="22">
        <f>N438*[1]TC!C4</f>
        <v>108500</v>
      </c>
      <c r="P438" s="35">
        <v>10000</v>
      </c>
      <c r="Q438" s="24" t="s">
        <v>34</v>
      </c>
      <c r="R438" s="36">
        <f t="shared" si="20"/>
        <v>10075</v>
      </c>
      <c r="S438" s="26">
        <f>R438*[1]TC!C4</f>
        <v>201500</v>
      </c>
      <c r="T438" s="36">
        <f>T437</f>
        <v>1100</v>
      </c>
      <c r="U438" s="26">
        <f>T438*[1]TC!C4</f>
        <v>22000</v>
      </c>
      <c r="V438" s="15" t="s">
        <v>36</v>
      </c>
      <c r="W438" s="28" t="s">
        <v>36</v>
      </c>
      <c r="X438" s="29"/>
    </row>
    <row r="439" spans="1:24" ht="15.75" customHeight="1">
      <c r="A439" s="14" t="s">
        <v>481</v>
      </c>
      <c r="B439" s="14" t="s">
        <v>899</v>
      </c>
      <c r="C439" s="51" t="s">
        <v>915</v>
      </c>
      <c r="D439" s="14" t="s">
        <v>26</v>
      </c>
      <c r="E439" s="14" t="s">
        <v>232</v>
      </c>
      <c r="F439" s="14" t="s">
        <v>38</v>
      </c>
      <c r="G439" s="14" t="s">
        <v>519</v>
      </c>
      <c r="H439" s="15" t="s">
        <v>30</v>
      </c>
      <c r="I439" s="15" t="s">
        <v>904</v>
      </c>
      <c r="J439" s="15" t="s">
        <v>916</v>
      </c>
      <c r="K439" s="31">
        <v>13500</v>
      </c>
      <c r="L439" s="19" t="s">
        <v>189</v>
      </c>
      <c r="M439" s="20">
        <v>0.35</v>
      </c>
      <c r="N439" s="34">
        <f t="shared" si="24"/>
        <v>4725</v>
      </c>
      <c r="O439" s="22">
        <f>N439*[1]TC!C4</f>
        <v>94500</v>
      </c>
      <c r="P439" s="24" t="s">
        <v>34</v>
      </c>
      <c r="Q439" s="24" t="s">
        <v>34</v>
      </c>
      <c r="R439" s="36">
        <f t="shared" si="20"/>
        <v>8775</v>
      </c>
      <c r="S439" s="26">
        <f>R439*[1]TC!C4</f>
        <v>175500</v>
      </c>
      <c r="T439" s="36">
        <v>0</v>
      </c>
      <c r="U439" s="26">
        <f>T439*[1]TC!C4</f>
        <v>0</v>
      </c>
      <c r="V439" s="15" t="s">
        <v>36</v>
      </c>
      <c r="W439" s="28" t="s">
        <v>36</v>
      </c>
      <c r="X439" s="29"/>
    </row>
    <row r="440" spans="1:24" ht="15.75" customHeight="1">
      <c r="A440" s="14" t="s">
        <v>481</v>
      </c>
      <c r="B440" s="14" t="s">
        <v>899</v>
      </c>
      <c r="C440" s="51" t="s">
        <v>917</v>
      </c>
      <c r="D440" s="14" t="s">
        <v>26</v>
      </c>
      <c r="E440" s="14" t="s">
        <v>232</v>
      </c>
      <c r="F440" s="14" t="s">
        <v>918</v>
      </c>
      <c r="G440" s="14" t="s">
        <v>46</v>
      </c>
      <c r="H440" s="15" t="s">
        <v>919</v>
      </c>
      <c r="I440" s="15" t="s">
        <v>498</v>
      </c>
      <c r="J440" s="15" t="s">
        <v>484</v>
      </c>
      <c r="K440" s="31">
        <v>10200</v>
      </c>
      <c r="L440" s="19" t="s">
        <v>189</v>
      </c>
      <c r="M440" s="20">
        <v>0.35</v>
      </c>
      <c r="N440" s="34">
        <f t="shared" si="24"/>
        <v>3570</v>
      </c>
      <c r="O440" s="22">
        <f>N440*[1]TC!C4</f>
        <v>71400</v>
      </c>
      <c r="P440" s="24" t="s">
        <v>34</v>
      </c>
      <c r="Q440" s="24" t="s">
        <v>34</v>
      </c>
      <c r="R440" s="36">
        <f t="shared" si="20"/>
        <v>6630</v>
      </c>
      <c r="S440" s="26">
        <f>R440*[1]TC!C4</f>
        <v>132600</v>
      </c>
      <c r="T440" s="36">
        <v>0</v>
      </c>
      <c r="U440" s="26">
        <f>T440*[1]TC!C4</f>
        <v>0</v>
      </c>
      <c r="V440" s="15" t="s">
        <v>36</v>
      </c>
      <c r="W440" s="28" t="s">
        <v>36</v>
      </c>
      <c r="X440" s="29"/>
    </row>
    <row r="441" spans="1:24" ht="15.75" customHeight="1">
      <c r="A441" s="14" t="s">
        <v>481</v>
      </c>
      <c r="B441" s="14" t="s">
        <v>899</v>
      </c>
      <c r="C441" s="51" t="s">
        <v>920</v>
      </c>
      <c r="D441" s="14" t="s">
        <v>26</v>
      </c>
      <c r="E441" s="14" t="s">
        <v>27</v>
      </c>
      <c r="F441" s="14" t="s">
        <v>921</v>
      </c>
      <c r="G441" s="14" t="s">
        <v>42</v>
      </c>
      <c r="H441" s="15" t="s">
        <v>880</v>
      </c>
      <c r="I441" s="15" t="s">
        <v>31</v>
      </c>
      <c r="J441" s="15" t="s">
        <v>649</v>
      </c>
      <c r="K441" s="31">
        <v>15500</v>
      </c>
      <c r="L441" s="19" t="s">
        <v>189</v>
      </c>
      <c r="M441" s="20">
        <v>0.35</v>
      </c>
      <c r="N441" s="34">
        <f t="shared" si="24"/>
        <v>5425</v>
      </c>
      <c r="O441" s="22">
        <f>N441*[1]TC!C4</f>
        <v>108500</v>
      </c>
      <c r="P441" s="35">
        <v>10000</v>
      </c>
      <c r="Q441" s="24" t="s">
        <v>34</v>
      </c>
      <c r="R441" s="36">
        <f t="shared" si="20"/>
        <v>10075</v>
      </c>
      <c r="S441" s="26">
        <f>R441*[1]TC!C4</f>
        <v>201500</v>
      </c>
      <c r="T441" s="36">
        <f>T438</f>
        <v>1100</v>
      </c>
      <c r="U441" s="26">
        <f>T441*[1]TC!C4</f>
        <v>22000</v>
      </c>
      <c r="V441" s="15" t="s">
        <v>36</v>
      </c>
      <c r="W441" s="28" t="s">
        <v>36</v>
      </c>
      <c r="X441" s="29"/>
    </row>
    <row r="442" spans="1:24" ht="15.75" customHeight="1">
      <c r="A442" s="14" t="s">
        <v>481</v>
      </c>
      <c r="B442" s="14" t="s">
        <v>899</v>
      </c>
      <c r="C442" s="51" t="s">
        <v>920</v>
      </c>
      <c r="D442" s="14" t="s">
        <v>26</v>
      </c>
      <c r="E442" s="14" t="s">
        <v>232</v>
      </c>
      <c r="F442" s="14" t="s">
        <v>921</v>
      </c>
      <c r="G442" s="14" t="s">
        <v>42</v>
      </c>
      <c r="H442" s="15" t="s">
        <v>903</v>
      </c>
      <c r="I442" s="15" t="s">
        <v>904</v>
      </c>
      <c r="J442" s="15" t="s">
        <v>922</v>
      </c>
      <c r="K442" s="39">
        <v>10200</v>
      </c>
      <c r="L442" s="19" t="s">
        <v>189</v>
      </c>
      <c r="M442" s="20">
        <v>0.35</v>
      </c>
      <c r="N442" s="34">
        <f t="shared" si="24"/>
        <v>3570</v>
      </c>
      <c r="O442" s="22">
        <f>N442*[1]TC!C4</f>
        <v>71400</v>
      </c>
      <c r="P442" s="24" t="s">
        <v>34</v>
      </c>
      <c r="Q442" s="24" t="s">
        <v>34</v>
      </c>
      <c r="R442" s="36">
        <f t="shared" si="20"/>
        <v>6630</v>
      </c>
      <c r="S442" s="26">
        <f>R442*[1]TC!C4</f>
        <v>132600</v>
      </c>
      <c r="T442" s="36">
        <v>0</v>
      </c>
      <c r="U442" s="26">
        <f>T442*[1]TC!C4</f>
        <v>0</v>
      </c>
      <c r="V442" s="15" t="s">
        <v>36</v>
      </c>
      <c r="W442" s="28" t="s">
        <v>36</v>
      </c>
      <c r="X442" s="29"/>
    </row>
    <row r="443" spans="1:24" ht="15.75" customHeight="1">
      <c r="A443" s="14" t="s">
        <v>481</v>
      </c>
      <c r="B443" s="14" t="s">
        <v>899</v>
      </c>
      <c r="C443" s="51" t="s">
        <v>923</v>
      </c>
      <c r="D443" s="14" t="s">
        <v>26</v>
      </c>
      <c r="E443" s="14" t="s">
        <v>232</v>
      </c>
      <c r="F443" s="14" t="s">
        <v>46</v>
      </c>
      <c r="G443" s="14" t="s">
        <v>921</v>
      </c>
      <c r="H443" s="15" t="s">
        <v>30</v>
      </c>
      <c r="I443" s="15" t="s">
        <v>498</v>
      </c>
      <c r="J443" s="15" t="s">
        <v>498</v>
      </c>
      <c r="K443" s="39">
        <v>10200</v>
      </c>
      <c r="L443" s="19" t="s">
        <v>189</v>
      </c>
      <c r="M443" s="20">
        <v>0.35</v>
      </c>
      <c r="N443" s="34">
        <f t="shared" si="24"/>
        <v>3570</v>
      </c>
      <c r="O443" s="22">
        <f>N443*[1]TC!C4</f>
        <v>71400</v>
      </c>
      <c r="P443" s="24" t="s">
        <v>34</v>
      </c>
      <c r="Q443" s="24" t="s">
        <v>34</v>
      </c>
      <c r="R443" s="36">
        <f t="shared" si="20"/>
        <v>6630</v>
      </c>
      <c r="S443" s="26">
        <f>R443*[1]TC!C4</f>
        <v>132600</v>
      </c>
      <c r="T443" s="36">
        <v>0</v>
      </c>
      <c r="U443" s="26">
        <f>T443*[1]TC!C4</f>
        <v>0</v>
      </c>
      <c r="V443" s="15" t="s">
        <v>36</v>
      </c>
      <c r="W443" s="28" t="s">
        <v>36</v>
      </c>
      <c r="X443" s="29"/>
    </row>
    <row r="444" spans="1:24" ht="15.75" customHeight="1">
      <c r="A444" s="14" t="s">
        <v>481</v>
      </c>
      <c r="B444" s="14" t="s">
        <v>924</v>
      </c>
      <c r="C444" s="51" t="s">
        <v>925</v>
      </c>
      <c r="D444" s="14" t="s">
        <v>26</v>
      </c>
      <c r="E444" s="14" t="s">
        <v>27</v>
      </c>
      <c r="F444" s="14" t="s">
        <v>38</v>
      </c>
      <c r="G444" s="14" t="s">
        <v>926</v>
      </c>
      <c r="H444" s="15" t="s">
        <v>901</v>
      </c>
      <c r="I444" s="15" t="s">
        <v>498</v>
      </c>
      <c r="J444" s="15" t="s">
        <v>32</v>
      </c>
      <c r="K444" s="31">
        <v>33100</v>
      </c>
      <c r="L444" s="19" t="s">
        <v>189</v>
      </c>
      <c r="M444" s="20">
        <v>0.25</v>
      </c>
      <c r="N444" s="34">
        <f t="shared" si="24"/>
        <v>8275</v>
      </c>
      <c r="O444" s="22">
        <f>N444*[1]TC!C4</f>
        <v>165500</v>
      </c>
      <c r="P444" s="35">
        <v>10000</v>
      </c>
      <c r="Q444" s="24" t="s">
        <v>34</v>
      </c>
      <c r="R444" s="36">
        <f t="shared" si="20"/>
        <v>24825</v>
      </c>
      <c r="S444" s="26">
        <f>R444*[1]TC!C4</f>
        <v>496500</v>
      </c>
      <c r="T444" s="36">
        <f>[1]TC!F4</f>
        <v>1100</v>
      </c>
      <c r="U444" s="26">
        <f>T444*[1]TC!C4</f>
        <v>22000</v>
      </c>
      <c r="V444" s="15" t="s">
        <v>36</v>
      </c>
      <c r="W444" s="37" t="s">
        <v>927</v>
      </c>
      <c r="X444" s="29"/>
    </row>
    <row r="445" spans="1:24" ht="15.75" customHeight="1">
      <c r="A445" s="14" t="s">
        <v>481</v>
      </c>
      <c r="B445" s="14" t="s">
        <v>924</v>
      </c>
      <c r="C445" s="51" t="s">
        <v>928</v>
      </c>
      <c r="D445" s="14" t="s">
        <v>26</v>
      </c>
      <c r="E445" s="14" t="s">
        <v>27</v>
      </c>
      <c r="F445" s="14" t="s">
        <v>38</v>
      </c>
      <c r="G445" s="14" t="s">
        <v>195</v>
      </c>
      <c r="H445" s="15" t="s">
        <v>901</v>
      </c>
      <c r="I445" s="15" t="s">
        <v>498</v>
      </c>
      <c r="J445" s="15" t="s">
        <v>32</v>
      </c>
      <c r="K445" s="31">
        <v>24600</v>
      </c>
      <c r="L445" s="19" t="s">
        <v>189</v>
      </c>
      <c r="M445" s="20">
        <v>0.25</v>
      </c>
      <c r="N445" s="34">
        <f t="shared" si="24"/>
        <v>6150</v>
      </c>
      <c r="O445" s="22">
        <f>N445*[1]TC!C4</f>
        <v>123000</v>
      </c>
      <c r="P445" s="35">
        <v>10000</v>
      </c>
      <c r="Q445" s="24" t="s">
        <v>34</v>
      </c>
      <c r="R445" s="36">
        <f t="shared" si="20"/>
        <v>18450</v>
      </c>
      <c r="S445" s="26">
        <f>R445*[1]TC!C4</f>
        <v>369000</v>
      </c>
      <c r="T445" s="36">
        <f>[1]TC!F4</f>
        <v>1100</v>
      </c>
      <c r="U445" s="26">
        <f>T445*[1]TC!C4</f>
        <v>22000</v>
      </c>
      <c r="V445" s="15" t="s">
        <v>36</v>
      </c>
      <c r="W445" s="37" t="s">
        <v>929</v>
      </c>
      <c r="X445" s="29"/>
    </row>
    <row r="446" spans="1:24" ht="15.75" customHeight="1">
      <c r="A446" s="14" t="s">
        <v>481</v>
      </c>
      <c r="B446" s="14" t="s">
        <v>924</v>
      </c>
      <c r="C446" s="51" t="s">
        <v>930</v>
      </c>
      <c r="D446" s="14" t="s">
        <v>26</v>
      </c>
      <c r="E446" s="14" t="s">
        <v>931</v>
      </c>
      <c r="F446" s="14" t="s">
        <v>28</v>
      </c>
      <c r="G446" s="14" t="s">
        <v>42</v>
      </c>
      <c r="H446" s="15" t="s">
        <v>880</v>
      </c>
      <c r="I446" s="15" t="s">
        <v>904</v>
      </c>
      <c r="J446" s="15" t="s">
        <v>932</v>
      </c>
      <c r="K446" s="31">
        <v>14950</v>
      </c>
      <c r="L446" s="19" t="s">
        <v>189</v>
      </c>
      <c r="M446" s="20">
        <v>0.25</v>
      </c>
      <c r="N446" s="34">
        <f t="shared" si="24"/>
        <v>3737.5</v>
      </c>
      <c r="O446" s="22">
        <f>N446*[1]TC!C4</f>
        <v>74750</v>
      </c>
      <c r="P446" s="35">
        <v>10000</v>
      </c>
      <c r="Q446" s="24" t="s">
        <v>34</v>
      </c>
      <c r="R446" s="36">
        <f t="shared" si="20"/>
        <v>11212.5</v>
      </c>
      <c r="S446" s="26">
        <f>R446*[1]TC!C4</f>
        <v>224250</v>
      </c>
      <c r="T446" s="36">
        <f>[1]TC!F4</f>
        <v>1100</v>
      </c>
      <c r="U446" s="26">
        <f>T446*[1]TC!C4</f>
        <v>22000</v>
      </c>
      <c r="V446" s="15" t="s">
        <v>933</v>
      </c>
      <c r="W446" s="37" t="s">
        <v>934</v>
      </c>
      <c r="X446" s="29"/>
    </row>
    <row r="447" spans="1:24" ht="15.75" customHeight="1">
      <c r="A447" s="14" t="s">
        <v>481</v>
      </c>
      <c r="B447" s="14" t="s">
        <v>924</v>
      </c>
      <c r="C447" s="51" t="s">
        <v>608</v>
      </c>
      <c r="D447" s="14" t="s">
        <v>26</v>
      </c>
      <c r="E447" s="14" t="s">
        <v>931</v>
      </c>
      <c r="F447" s="14" t="s">
        <v>56</v>
      </c>
      <c r="G447" s="14" t="s">
        <v>29</v>
      </c>
      <c r="H447" s="15" t="s">
        <v>880</v>
      </c>
      <c r="I447" s="15" t="s">
        <v>904</v>
      </c>
      <c r="J447" s="15" t="s">
        <v>932</v>
      </c>
      <c r="K447" s="31">
        <v>14950</v>
      </c>
      <c r="L447" s="19" t="s">
        <v>189</v>
      </c>
      <c r="M447" s="20">
        <v>0.25</v>
      </c>
      <c r="N447" s="34">
        <f t="shared" si="24"/>
        <v>3737.5</v>
      </c>
      <c r="O447" s="22">
        <f>N447*[1]TC!C4</f>
        <v>74750</v>
      </c>
      <c r="P447" s="35">
        <v>10000</v>
      </c>
      <c r="Q447" s="24" t="s">
        <v>34</v>
      </c>
      <c r="R447" s="36">
        <f t="shared" si="20"/>
        <v>11212.5</v>
      </c>
      <c r="S447" s="26">
        <f>R447*[1]TC!C4</f>
        <v>224250</v>
      </c>
      <c r="T447" s="36">
        <f>[1]TC!F4</f>
        <v>1100</v>
      </c>
      <c r="U447" s="26">
        <f>T447*[1]TC!C4</f>
        <v>22000</v>
      </c>
      <c r="V447" s="15" t="s">
        <v>933</v>
      </c>
      <c r="W447" s="37" t="s">
        <v>935</v>
      </c>
      <c r="X447" s="29"/>
    </row>
    <row r="448" spans="1:24" ht="15.75" customHeight="1">
      <c r="A448" s="14" t="s">
        <v>481</v>
      </c>
      <c r="B448" s="14" t="s">
        <v>924</v>
      </c>
      <c r="C448" s="51" t="s">
        <v>936</v>
      </c>
      <c r="D448" s="14" t="s">
        <v>26</v>
      </c>
      <c r="E448" s="14" t="s">
        <v>931</v>
      </c>
      <c r="F448" s="14" t="s">
        <v>38</v>
      </c>
      <c r="G448" s="14" t="s">
        <v>215</v>
      </c>
      <c r="H448" s="15" t="s">
        <v>880</v>
      </c>
      <c r="I448" s="15" t="s">
        <v>904</v>
      </c>
      <c r="J448" s="15" t="s">
        <v>932</v>
      </c>
      <c r="K448" s="31">
        <v>14950</v>
      </c>
      <c r="L448" s="19" t="s">
        <v>189</v>
      </c>
      <c r="M448" s="20">
        <v>0.25</v>
      </c>
      <c r="N448" s="34">
        <f t="shared" si="24"/>
        <v>3737.5</v>
      </c>
      <c r="O448" s="22">
        <f>N448*[1]TC!C4</f>
        <v>74750</v>
      </c>
      <c r="P448" s="35">
        <v>10000</v>
      </c>
      <c r="Q448" s="24" t="s">
        <v>34</v>
      </c>
      <c r="R448" s="36">
        <f t="shared" si="20"/>
        <v>11212.5</v>
      </c>
      <c r="S448" s="26">
        <f>R448*[1]TC!C4</f>
        <v>224250</v>
      </c>
      <c r="T448" s="36">
        <f>[1]TC!F4</f>
        <v>1100</v>
      </c>
      <c r="U448" s="26">
        <f>T448*[1]TC!C4</f>
        <v>22000</v>
      </c>
      <c r="V448" s="15" t="s">
        <v>933</v>
      </c>
      <c r="W448" s="37" t="s">
        <v>935</v>
      </c>
      <c r="X448" s="29"/>
    </row>
    <row r="449" spans="1:24" ht="15.75" customHeight="1">
      <c r="A449" s="14" t="s">
        <v>481</v>
      </c>
      <c r="B449" s="14" t="s">
        <v>924</v>
      </c>
      <c r="C449" s="51" t="s">
        <v>937</v>
      </c>
      <c r="D449" s="14" t="s">
        <v>26</v>
      </c>
      <c r="E449" s="14" t="s">
        <v>931</v>
      </c>
      <c r="F449" s="14" t="s">
        <v>38</v>
      </c>
      <c r="G449" s="14" t="s">
        <v>926</v>
      </c>
      <c r="H449" s="15" t="s">
        <v>880</v>
      </c>
      <c r="I449" s="15" t="s">
        <v>904</v>
      </c>
      <c r="J449" s="15" t="s">
        <v>932</v>
      </c>
      <c r="K449" s="31">
        <v>16400</v>
      </c>
      <c r="L449" s="19" t="s">
        <v>189</v>
      </c>
      <c r="M449" s="20">
        <v>0.25</v>
      </c>
      <c r="N449" s="34">
        <f t="shared" si="24"/>
        <v>4100</v>
      </c>
      <c r="O449" s="22">
        <f>N449*[1]TC!C4</f>
        <v>82000</v>
      </c>
      <c r="P449" s="35">
        <v>10000</v>
      </c>
      <c r="Q449" s="24" t="s">
        <v>34</v>
      </c>
      <c r="R449" s="36">
        <f t="shared" si="20"/>
        <v>12300</v>
      </c>
      <c r="S449" s="26">
        <f>R449*[1]TC!C4</f>
        <v>246000</v>
      </c>
      <c r="T449" s="36">
        <f>[1]TC!F4</f>
        <v>1100</v>
      </c>
      <c r="U449" s="26">
        <f>T449*[1]TC!C4</f>
        <v>22000</v>
      </c>
      <c r="V449" s="15" t="s">
        <v>933</v>
      </c>
      <c r="W449" s="37" t="s">
        <v>938</v>
      </c>
      <c r="X449" s="29"/>
    </row>
    <row r="450" spans="1:24" ht="15.75" customHeight="1">
      <c r="A450" s="14" t="s">
        <v>481</v>
      </c>
      <c r="B450" s="14" t="s">
        <v>924</v>
      </c>
      <c r="C450" s="51" t="s">
        <v>939</v>
      </c>
      <c r="D450" s="14" t="s">
        <v>26</v>
      </c>
      <c r="E450" s="14" t="s">
        <v>27</v>
      </c>
      <c r="F450" s="14" t="s">
        <v>38</v>
      </c>
      <c r="G450" s="14" t="s">
        <v>829</v>
      </c>
      <c r="H450" s="15" t="s">
        <v>901</v>
      </c>
      <c r="I450" s="15" t="s">
        <v>498</v>
      </c>
      <c r="J450" s="15"/>
      <c r="K450" s="31">
        <v>20950</v>
      </c>
      <c r="L450" s="19" t="s">
        <v>189</v>
      </c>
      <c r="M450" s="20">
        <v>0.25</v>
      </c>
      <c r="N450" s="34">
        <f t="shared" si="24"/>
        <v>5237.5</v>
      </c>
      <c r="O450" s="22">
        <f>N450*[1]TC!C4</f>
        <v>104750</v>
      </c>
      <c r="P450" s="35">
        <v>10000</v>
      </c>
      <c r="Q450" s="24" t="s">
        <v>34</v>
      </c>
      <c r="R450" s="36">
        <f t="shared" si="20"/>
        <v>15712.5</v>
      </c>
      <c r="S450" s="26">
        <f>R450*[1]TC!C4</f>
        <v>314250</v>
      </c>
      <c r="T450" s="36">
        <f>[1]TC!F4</f>
        <v>1100</v>
      </c>
      <c r="U450" s="26">
        <f>T450*[1]TC!C4</f>
        <v>22000</v>
      </c>
      <c r="V450" s="15"/>
      <c r="W450" s="37" t="s">
        <v>935</v>
      </c>
      <c r="X450" s="29"/>
    </row>
    <row r="451" spans="1:24" ht="15.75" customHeight="1">
      <c r="A451" s="14" t="s">
        <v>481</v>
      </c>
      <c r="B451" s="14" t="s">
        <v>924</v>
      </c>
      <c r="C451" s="51" t="s">
        <v>940</v>
      </c>
      <c r="D451" s="14" t="s">
        <v>26</v>
      </c>
      <c r="E451" s="14" t="s">
        <v>931</v>
      </c>
      <c r="F451" s="14" t="s">
        <v>195</v>
      </c>
      <c r="G451" s="14" t="s">
        <v>29</v>
      </c>
      <c r="H451" s="15" t="s">
        <v>880</v>
      </c>
      <c r="I451" s="15" t="s">
        <v>904</v>
      </c>
      <c r="J451" s="15" t="s">
        <v>932</v>
      </c>
      <c r="K451" s="31">
        <v>14950</v>
      </c>
      <c r="L451" s="19" t="s">
        <v>189</v>
      </c>
      <c r="M451" s="20">
        <v>0.25</v>
      </c>
      <c r="N451" s="34">
        <f t="shared" si="24"/>
        <v>3737.5</v>
      </c>
      <c r="O451" s="22">
        <f>N451*[1]TC!C4</f>
        <v>74750</v>
      </c>
      <c r="P451" s="35">
        <v>10000</v>
      </c>
      <c r="Q451" s="24" t="s">
        <v>34</v>
      </c>
      <c r="R451" s="36">
        <f t="shared" si="20"/>
        <v>11212.5</v>
      </c>
      <c r="S451" s="26">
        <f>R451*[1]TC!C4</f>
        <v>224250</v>
      </c>
      <c r="T451" s="36">
        <f>[1]TC!F4</f>
        <v>1100</v>
      </c>
      <c r="U451" s="26">
        <f>T451*[1]TC!C4</f>
        <v>22000</v>
      </c>
      <c r="V451" s="15" t="s">
        <v>933</v>
      </c>
      <c r="W451" s="37" t="s">
        <v>941</v>
      </c>
      <c r="X451" s="29"/>
    </row>
    <row r="452" spans="1:24" ht="15.75" customHeight="1">
      <c r="A452" s="14" t="s">
        <v>481</v>
      </c>
      <c r="B452" s="14" t="s">
        <v>924</v>
      </c>
      <c r="C452" s="51" t="s">
        <v>942</v>
      </c>
      <c r="D452" s="14" t="s">
        <v>26</v>
      </c>
      <c r="E452" s="14" t="s">
        <v>931</v>
      </c>
      <c r="F452" s="14" t="s">
        <v>76</v>
      </c>
      <c r="G452" s="14" t="s">
        <v>514</v>
      </c>
      <c r="H452" s="15" t="s">
        <v>880</v>
      </c>
      <c r="I452" s="15" t="s">
        <v>904</v>
      </c>
      <c r="J452" s="15" t="s">
        <v>932</v>
      </c>
      <c r="K452" s="31">
        <v>14950</v>
      </c>
      <c r="L452" s="19" t="s">
        <v>189</v>
      </c>
      <c r="M452" s="20">
        <v>0.25</v>
      </c>
      <c r="N452" s="34">
        <f t="shared" si="24"/>
        <v>3737.5</v>
      </c>
      <c r="O452" s="22">
        <f>N452*[1]TC!C4</f>
        <v>74750</v>
      </c>
      <c r="P452" s="35">
        <v>10000</v>
      </c>
      <c r="Q452" s="24" t="s">
        <v>34</v>
      </c>
      <c r="R452" s="36">
        <f t="shared" si="20"/>
        <v>11212.5</v>
      </c>
      <c r="S452" s="26">
        <f>R452*[1]TC!C4</f>
        <v>224250</v>
      </c>
      <c r="T452" s="36">
        <f>[1]TC!F4</f>
        <v>1100</v>
      </c>
      <c r="U452" s="26">
        <f>T452*[1]TC!C4</f>
        <v>22000</v>
      </c>
      <c r="V452" s="15" t="s">
        <v>933</v>
      </c>
      <c r="W452" s="37" t="s">
        <v>943</v>
      </c>
      <c r="X452" s="29"/>
    </row>
    <row r="453" spans="1:24" ht="15.75" customHeight="1">
      <c r="A453" s="14" t="s">
        <v>481</v>
      </c>
      <c r="B453" s="14" t="s">
        <v>924</v>
      </c>
      <c r="C453" s="51" t="s">
        <v>944</v>
      </c>
      <c r="D453" s="14" t="s">
        <v>26</v>
      </c>
      <c r="E453" s="14" t="s">
        <v>931</v>
      </c>
      <c r="F453" s="14" t="s">
        <v>170</v>
      </c>
      <c r="G453" s="14" t="s">
        <v>215</v>
      </c>
      <c r="H453" s="15" t="s">
        <v>880</v>
      </c>
      <c r="I453" s="15" t="s">
        <v>904</v>
      </c>
      <c r="J453" s="15" t="s">
        <v>932</v>
      </c>
      <c r="K453" s="31">
        <v>15950</v>
      </c>
      <c r="L453" s="19" t="s">
        <v>189</v>
      </c>
      <c r="M453" s="20">
        <v>0.25</v>
      </c>
      <c r="N453" s="34">
        <f t="shared" si="24"/>
        <v>3987.5</v>
      </c>
      <c r="O453" s="22">
        <f>N453*[1]TC!C4</f>
        <v>79750</v>
      </c>
      <c r="P453" s="35">
        <v>10000</v>
      </c>
      <c r="Q453" s="24" t="s">
        <v>34</v>
      </c>
      <c r="R453" s="36">
        <f t="shared" si="20"/>
        <v>11962.5</v>
      </c>
      <c r="S453" s="26">
        <f>R453*[1]TC!C4</f>
        <v>239250</v>
      </c>
      <c r="T453" s="36">
        <f>[1]TC!F4</f>
        <v>1100</v>
      </c>
      <c r="U453" s="26">
        <f>T453*[1]TC!C4</f>
        <v>22000</v>
      </c>
      <c r="V453" s="15" t="s">
        <v>933</v>
      </c>
      <c r="W453" s="37" t="s">
        <v>945</v>
      </c>
      <c r="X453" s="29"/>
    </row>
    <row r="454" spans="1:24" ht="15.75" customHeight="1">
      <c r="A454" s="14" t="s">
        <v>481</v>
      </c>
      <c r="B454" s="14" t="s">
        <v>924</v>
      </c>
      <c r="C454" s="51" t="s">
        <v>946</v>
      </c>
      <c r="D454" s="14" t="s">
        <v>26</v>
      </c>
      <c r="E454" s="14" t="s">
        <v>931</v>
      </c>
      <c r="F454" s="14" t="s">
        <v>105</v>
      </c>
      <c r="G454" s="14" t="s">
        <v>29</v>
      </c>
      <c r="H454" s="15" t="s">
        <v>880</v>
      </c>
      <c r="I454" s="15" t="s">
        <v>904</v>
      </c>
      <c r="J454" s="15" t="s">
        <v>932</v>
      </c>
      <c r="K454" s="31">
        <v>15950</v>
      </c>
      <c r="L454" s="19" t="s">
        <v>189</v>
      </c>
      <c r="M454" s="20">
        <v>0.25</v>
      </c>
      <c r="N454" s="34">
        <f t="shared" si="24"/>
        <v>3987.5</v>
      </c>
      <c r="O454" s="22">
        <f>N454*[1]TC!C4</f>
        <v>79750</v>
      </c>
      <c r="P454" s="35">
        <v>10000</v>
      </c>
      <c r="Q454" s="24" t="s">
        <v>34</v>
      </c>
      <c r="R454" s="36">
        <f t="shared" si="20"/>
        <v>11962.5</v>
      </c>
      <c r="S454" s="26">
        <f>R454*[1]TC!C4</f>
        <v>239250</v>
      </c>
      <c r="T454" s="36">
        <f>[1]TC!F4</f>
        <v>1100</v>
      </c>
      <c r="U454" s="26">
        <f>T454*[1]TC!C4</f>
        <v>22000</v>
      </c>
      <c r="V454" s="15" t="s">
        <v>933</v>
      </c>
      <c r="W454" s="37" t="s">
        <v>947</v>
      </c>
      <c r="X454" s="29"/>
    </row>
    <row r="455" spans="1:24" ht="15.75" customHeight="1">
      <c r="A455" s="14" t="s">
        <v>481</v>
      </c>
      <c r="B455" s="14" t="s">
        <v>924</v>
      </c>
      <c r="C455" s="51" t="s">
        <v>930</v>
      </c>
      <c r="D455" s="14" t="s">
        <v>26</v>
      </c>
      <c r="E455" s="14" t="s">
        <v>357</v>
      </c>
      <c r="F455" s="14" t="s">
        <v>42</v>
      </c>
      <c r="G455" s="14" t="s">
        <v>506</v>
      </c>
      <c r="H455" s="15" t="s">
        <v>901</v>
      </c>
      <c r="I455" s="15" t="s">
        <v>484</v>
      </c>
      <c r="J455" s="15" t="s">
        <v>932</v>
      </c>
      <c r="K455" s="31">
        <v>12500</v>
      </c>
      <c r="L455" s="19" t="s">
        <v>189</v>
      </c>
      <c r="M455" s="20">
        <v>0.25</v>
      </c>
      <c r="N455" s="149">
        <f t="shared" si="24"/>
        <v>3125</v>
      </c>
      <c r="O455" s="22">
        <f>N455</f>
        <v>3125</v>
      </c>
      <c r="P455" s="35">
        <v>10000</v>
      </c>
      <c r="Q455" s="24" t="s">
        <v>34</v>
      </c>
      <c r="R455" s="36">
        <f t="shared" si="20"/>
        <v>9375</v>
      </c>
      <c r="S455" s="26">
        <f>R455</f>
        <v>9375</v>
      </c>
      <c r="T455" s="36">
        <f>[1]TC!F3</f>
        <v>15000</v>
      </c>
      <c r="U455" s="26">
        <f>T455</f>
        <v>15000</v>
      </c>
      <c r="V455" s="15" t="s">
        <v>36</v>
      </c>
      <c r="W455" s="37" t="s">
        <v>934</v>
      </c>
      <c r="X455" s="29"/>
    </row>
    <row r="456" spans="1:24" ht="15.75" customHeight="1">
      <c r="A456" s="14" t="s">
        <v>481</v>
      </c>
      <c r="B456" s="14" t="s">
        <v>924</v>
      </c>
      <c r="C456" s="51" t="s">
        <v>608</v>
      </c>
      <c r="D456" s="14" t="s">
        <v>26</v>
      </c>
      <c r="E456" s="14" t="s">
        <v>357</v>
      </c>
      <c r="F456" s="14" t="s">
        <v>56</v>
      </c>
      <c r="G456" s="14" t="s">
        <v>29</v>
      </c>
      <c r="H456" s="15" t="s">
        <v>901</v>
      </c>
      <c r="I456" s="15" t="s">
        <v>948</v>
      </c>
      <c r="J456" s="15" t="s">
        <v>932</v>
      </c>
      <c r="K456" s="31">
        <v>12500</v>
      </c>
      <c r="L456" s="19" t="s">
        <v>189</v>
      </c>
      <c r="M456" s="20">
        <v>0.25</v>
      </c>
      <c r="N456" s="34">
        <f t="shared" si="24"/>
        <v>3125</v>
      </c>
      <c r="O456" s="22">
        <f>N456*[1]TC!C4</f>
        <v>62500</v>
      </c>
      <c r="P456" s="35">
        <v>10000</v>
      </c>
      <c r="Q456" s="24" t="s">
        <v>34</v>
      </c>
      <c r="R456" s="36">
        <f t="shared" si="20"/>
        <v>9375</v>
      </c>
      <c r="S456" s="26">
        <f>R456*[1]TC!C4</f>
        <v>187500</v>
      </c>
      <c r="T456" s="36">
        <v>0</v>
      </c>
      <c r="U456" s="26">
        <v>0</v>
      </c>
      <c r="V456" s="15" t="s">
        <v>949</v>
      </c>
      <c r="W456" s="37" t="s">
        <v>950</v>
      </c>
      <c r="X456" s="29"/>
    </row>
    <row r="457" spans="1:24" ht="15.75" customHeight="1">
      <c r="A457" s="14" t="s">
        <v>481</v>
      </c>
      <c r="B457" s="14" t="s">
        <v>924</v>
      </c>
      <c r="C457" s="51" t="s">
        <v>942</v>
      </c>
      <c r="D457" s="14" t="s">
        <v>26</v>
      </c>
      <c r="E457" s="14" t="s">
        <v>357</v>
      </c>
      <c r="F457" s="14" t="s">
        <v>76</v>
      </c>
      <c r="G457" s="14" t="s">
        <v>514</v>
      </c>
      <c r="H457" s="15" t="s">
        <v>901</v>
      </c>
      <c r="I457" s="15" t="s">
        <v>948</v>
      </c>
      <c r="J457" s="15" t="s">
        <v>932</v>
      </c>
      <c r="K457" s="31">
        <v>12500</v>
      </c>
      <c r="L457" s="19" t="s">
        <v>189</v>
      </c>
      <c r="M457" s="20">
        <v>0.25</v>
      </c>
      <c r="N457" s="34">
        <f t="shared" si="24"/>
        <v>3125</v>
      </c>
      <c r="O457" s="22">
        <f>N457*[1]TC!C4</f>
        <v>62500</v>
      </c>
      <c r="P457" s="35">
        <v>10000</v>
      </c>
      <c r="Q457" s="24" t="s">
        <v>34</v>
      </c>
      <c r="R457" s="36">
        <f t="shared" si="20"/>
        <v>9375</v>
      </c>
      <c r="S457" s="26">
        <f>R457*[1]TC!C4</f>
        <v>187500</v>
      </c>
      <c r="T457" s="36">
        <f>[1]TC!F4</f>
        <v>1100</v>
      </c>
      <c r="U457" s="26">
        <f>T457*[1]TC!C4</f>
        <v>22000</v>
      </c>
      <c r="V457" s="15" t="s">
        <v>951</v>
      </c>
      <c r="W457" s="49" t="s">
        <v>943</v>
      </c>
      <c r="X457" s="29"/>
    </row>
    <row r="458" spans="1:24" ht="15.75" customHeight="1">
      <c r="A458" s="15" t="s">
        <v>952</v>
      </c>
      <c r="B458" s="15" t="s">
        <v>953</v>
      </c>
      <c r="C458" s="16" t="s">
        <v>954</v>
      </c>
      <c r="D458" s="14" t="s">
        <v>26</v>
      </c>
      <c r="E458" s="14" t="s">
        <v>232</v>
      </c>
      <c r="F458" s="14" t="s">
        <v>38</v>
      </c>
      <c r="G458" s="14" t="s">
        <v>29</v>
      </c>
      <c r="H458" s="15" t="s">
        <v>97</v>
      </c>
      <c r="I458" s="15" t="s">
        <v>198</v>
      </c>
      <c r="J458" s="15" t="s">
        <v>198</v>
      </c>
      <c r="K458" s="31">
        <v>3675</v>
      </c>
      <c r="L458" s="19" t="s">
        <v>189</v>
      </c>
      <c r="M458" s="20">
        <v>0.1</v>
      </c>
      <c r="N458" s="78">
        <f t="shared" si="24"/>
        <v>367.5</v>
      </c>
      <c r="O458" s="22">
        <f>N458*[1]TC!$C$4</f>
        <v>7350</v>
      </c>
      <c r="P458" s="46" t="s">
        <v>34</v>
      </c>
      <c r="Q458" s="24" t="s">
        <v>34</v>
      </c>
      <c r="R458" s="134">
        <f t="shared" ref="R458:R521" si="25">K458-N458</f>
        <v>3307.5</v>
      </c>
      <c r="S458" s="26">
        <f>R458*[1]TC!$C$4</f>
        <v>66150</v>
      </c>
      <c r="T458" s="134">
        <v>0</v>
      </c>
      <c r="U458" s="26">
        <v>0</v>
      </c>
      <c r="V458" s="15" t="s">
        <v>955</v>
      </c>
      <c r="W458" s="37" t="s">
        <v>956</v>
      </c>
      <c r="X458" s="29"/>
    </row>
    <row r="459" spans="1:24" ht="15.75" customHeight="1">
      <c r="A459" s="15" t="s">
        <v>952</v>
      </c>
      <c r="B459" s="15" t="s">
        <v>953</v>
      </c>
      <c r="C459" s="16" t="s">
        <v>957</v>
      </c>
      <c r="D459" s="14" t="s">
        <v>26</v>
      </c>
      <c r="E459" s="14" t="s">
        <v>232</v>
      </c>
      <c r="F459" s="14" t="s">
        <v>28</v>
      </c>
      <c r="G459" s="14" t="s">
        <v>506</v>
      </c>
      <c r="H459" s="15" t="s">
        <v>97</v>
      </c>
      <c r="I459" s="15" t="s">
        <v>198</v>
      </c>
      <c r="J459" s="15" t="s">
        <v>198</v>
      </c>
      <c r="K459" s="31">
        <v>3675</v>
      </c>
      <c r="L459" s="19" t="s">
        <v>189</v>
      </c>
      <c r="M459" s="20">
        <v>0.1</v>
      </c>
      <c r="N459" s="78">
        <f t="shared" si="24"/>
        <v>367.5</v>
      </c>
      <c r="O459" s="22">
        <f>N459*[1]TC!$C$4</f>
        <v>7350</v>
      </c>
      <c r="P459" s="24" t="s">
        <v>34</v>
      </c>
      <c r="Q459" s="24" t="s">
        <v>34</v>
      </c>
      <c r="R459" s="134">
        <f t="shared" si="25"/>
        <v>3307.5</v>
      </c>
      <c r="S459" s="26">
        <f>R459*[1]TC!$C$4</f>
        <v>66150</v>
      </c>
      <c r="T459" s="134">
        <v>0</v>
      </c>
      <c r="U459" s="26">
        <v>0</v>
      </c>
      <c r="V459" s="15" t="s">
        <v>955</v>
      </c>
      <c r="W459" s="37" t="s">
        <v>956</v>
      </c>
      <c r="X459" s="29"/>
    </row>
    <row r="460" spans="1:24" ht="15.75" customHeight="1">
      <c r="A460" s="15" t="s">
        <v>481</v>
      </c>
      <c r="B460" s="15" t="s">
        <v>953</v>
      </c>
      <c r="C460" s="16" t="s">
        <v>958</v>
      </c>
      <c r="D460" s="14" t="s">
        <v>26</v>
      </c>
      <c r="E460" s="15" t="s">
        <v>27</v>
      </c>
      <c r="F460" s="14" t="s">
        <v>38</v>
      </c>
      <c r="G460" s="14" t="s">
        <v>29</v>
      </c>
      <c r="H460" s="15" t="s">
        <v>30</v>
      </c>
      <c r="I460" s="14" t="s">
        <v>959</v>
      </c>
      <c r="J460" s="15" t="s">
        <v>960</v>
      </c>
      <c r="K460" s="150">
        <v>6975</v>
      </c>
      <c r="L460" s="19" t="s">
        <v>189</v>
      </c>
      <c r="M460" s="20">
        <v>0.28000000000000003</v>
      </c>
      <c r="N460" s="78">
        <f t="shared" si="24"/>
        <v>1953.0000000000002</v>
      </c>
      <c r="O460" s="22">
        <f>N460*[1]TC!$C$4</f>
        <v>39060.000000000007</v>
      </c>
      <c r="P460" s="24" t="s">
        <v>34</v>
      </c>
      <c r="Q460" s="24" t="s">
        <v>34</v>
      </c>
      <c r="R460" s="151">
        <f t="shared" si="25"/>
        <v>5022</v>
      </c>
      <c r="S460" s="26">
        <f>R460*[1]TC!$C$4</f>
        <v>100440</v>
      </c>
      <c r="T460" s="152">
        <f>[1]TC!$F$4</f>
        <v>1100</v>
      </c>
      <c r="U460" s="26">
        <f>T460*[1]TC!$C$4</f>
        <v>22000</v>
      </c>
      <c r="V460" s="15" t="s">
        <v>955</v>
      </c>
      <c r="W460" s="37" t="s">
        <v>961</v>
      </c>
      <c r="X460" s="29"/>
    </row>
    <row r="461" spans="1:24" ht="15.75" customHeight="1">
      <c r="A461" s="15" t="s">
        <v>481</v>
      </c>
      <c r="B461" s="15" t="s">
        <v>953</v>
      </c>
      <c r="C461" s="16" t="s">
        <v>962</v>
      </c>
      <c r="D461" s="14" t="s">
        <v>26</v>
      </c>
      <c r="E461" s="15" t="s">
        <v>27</v>
      </c>
      <c r="F461" s="14" t="s">
        <v>28</v>
      </c>
      <c r="G461" s="14" t="s">
        <v>506</v>
      </c>
      <c r="H461" s="15" t="s">
        <v>30</v>
      </c>
      <c r="I461" s="14" t="s">
        <v>959</v>
      </c>
      <c r="J461" s="15" t="s">
        <v>960</v>
      </c>
      <c r="K461" s="150">
        <v>6975</v>
      </c>
      <c r="L461" s="19" t="s">
        <v>189</v>
      </c>
      <c r="M461" s="20">
        <v>0.28000000000000003</v>
      </c>
      <c r="N461" s="78">
        <f t="shared" si="24"/>
        <v>1953.0000000000002</v>
      </c>
      <c r="O461" s="22">
        <f>N461*[1]TC!$C$4</f>
        <v>39060.000000000007</v>
      </c>
      <c r="P461" s="24" t="s">
        <v>34</v>
      </c>
      <c r="Q461" s="24" t="s">
        <v>34</v>
      </c>
      <c r="R461" s="153">
        <f t="shared" si="25"/>
        <v>5022</v>
      </c>
      <c r="S461" s="26">
        <f>R461*[1]TC!$C$4</f>
        <v>100440</v>
      </c>
      <c r="T461" s="152">
        <f>[1]TC!$F$4</f>
        <v>1100</v>
      </c>
      <c r="U461" s="26">
        <f>T461*[1]TC!$C$4</f>
        <v>22000</v>
      </c>
      <c r="V461" s="15" t="s">
        <v>955</v>
      </c>
      <c r="W461" s="37" t="s">
        <v>963</v>
      </c>
      <c r="X461" s="29"/>
    </row>
    <row r="462" spans="1:24" ht="15.75" customHeight="1">
      <c r="A462" s="15" t="s">
        <v>481</v>
      </c>
      <c r="B462" s="15" t="s">
        <v>953</v>
      </c>
      <c r="C462" s="16" t="s">
        <v>964</v>
      </c>
      <c r="D462" s="14" t="s">
        <v>26</v>
      </c>
      <c r="E462" s="15" t="s">
        <v>27</v>
      </c>
      <c r="F462" s="14" t="s">
        <v>28</v>
      </c>
      <c r="G462" s="14" t="s">
        <v>29</v>
      </c>
      <c r="H462" s="15" t="s">
        <v>30</v>
      </c>
      <c r="I462" s="14" t="s">
        <v>959</v>
      </c>
      <c r="J462" s="15" t="s">
        <v>960</v>
      </c>
      <c r="K462" s="150">
        <v>6975</v>
      </c>
      <c r="L462" s="19" t="s">
        <v>189</v>
      </c>
      <c r="M462" s="20">
        <v>0.28000000000000003</v>
      </c>
      <c r="N462" s="78">
        <f t="shared" si="24"/>
        <v>1953.0000000000002</v>
      </c>
      <c r="O462" s="22">
        <f>N462*[1]TC!$C$4</f>
        <v>39060.000000000007</v>
      </c>
      <c r="P462" s="24" t="s">
        <v>34</v>
      </c>
      <c r="Q462" s="24" t="s">
        <v>34</v>
      </c>
      <c r="R462" s="153">
        <f t="shared" si="25"/>
        <v>5022</v>
      </c>
      <c r="S462" s="26">
        <f>R462*[1]TC!$C$4</f>
        <v>100440</v>
      </c>
      <c r="T462" s="152">
        <f>[1]TC!$F$4</f>
        <v>1100</v>
      </c>
      <c r="U462" s="26">
        <f>T462*[1]TC!$C$4</f>
        <v>22000</v>
      </c>
      <c r="V462" s="15" t="s">
        <v>955</v>
      </c>
      <c r="W462" s="37" t="s">
        <v>965</v>
      </c>
      <c r="X462" s="29"/>
    </row>
    <row r="463" spans="1:24" ht="15.75" customHeight="1">
      <c r="A463" s="15" t="s">
        <v>481</v>
      </c>
      <c r="B463" s="15" t="s">
        <v>953</v>
      </c>
      <c r="C463" s="16" t="s">
        <v>966</v>
      </c>
      <c r="D463" s="14" t="s">
        <v>26</v>
      </c>
      <c r="E463" s="15" t="s">
        <v>27</v>
      </c>
      <c r="F463" s="14" t="s">
        <v>42</v>
      </c>
      <c r="G463" s="14" t="s">
        <v>29</v>
      </c>
      <c r="H463" s="15" t="s">
        <v>30</v>
      </c>
      <c r="I463" s="14" t="s">
        <v>959</v>
      </c>
      <c r="J463" s="15" t="s">
        <v>960</v>
      </c>
      <c r="K463" s="150">
        <v>6975</v>
      </c>
      <c r="L463" s="19" t="s">
        <v>189</v>
      </c>
      <c r="M463" s="20">
        <v>0.28000000000000003</v>
      </c>
      <c r="N463" s="78">
        <f t="shared" si="24"/>
        <v>1953.0000000000002</v>
      </c>
      <c r="O463" s="22">
        <f>N463*[1]TC!$C$4</f>
        <v>39060.000000000007</v>
      </c>
      <c r="P463" s="24" t="s">
        <v>34</v>
      </c>
      <c r="Q463" s="24" t="s">
        <v>34</v>
      </c>
      <c r="R463" s="151">
        <f t="shared" si="25"/>
        <v>5022</v>
      </c>
      <c r="S463" s="26">
        <f>R463*[1]TC!$C$4</f>
        <v>100440</v>
      </c>
      <c r="T463" s="152">
        <f>[1]TC!$F$4</f>
        <v>1100</v>
      </c>
      <c r="U463" s="26">
        <f>T463*[1]TC!$C$4</f>
        <v>22000</v>
      </c>
      <c r="V463" s="15" t="s">
        <v>955</v>
      </c>
      <c r="W463" s="37" t="s">
        <v>967</v>
      </c>
      <c r="X463" s="29"/>
    </row>
    <row r="464" spans="1:24" ht="15.75" customHeight="1">
      <c r="A464" s="15" t="s">
        <v>481</v>
      </c>
      <c r="B464" s="15" t="s">
        <v>953</v>
      </c>
      <c r="C464" s="16" t="s">
        <v>968</v>
      </c>
      <c r="D464" s="14" t="s">
        <v>26</v>
      </c>
      <c r="E464" s="15" t="s">
        <v>27</v>
      </c>
      <c r="F464" s="14" t="s">
        <v>116</v>
      </c>
      <c r="G464" s="14" t="s">
        <v>29</v>
      </c>
      <c r="H464" s="15" t="s">
        <v>30</v>
      </c>
      <c r="I464" s="14" t="s">
        <v>959</v>
      </c>
      <c r="J464" s="15" t="s">
        <v>960</v>
      </c>
      <c r="K464" s="150">
        <v>6975</v>
      </c>
      <c r="L464" s="19" t="s">
        <v>189</v>
      </c>
      <c r="M464" s="20">
        <v>0.28000000000000003</v>
      </c>
      <c r="N464" s="78">
        <f t="shared" si="24"/>
        <v>1953.0000000000002</v>
      </c>
      <c r="O464" s="22">
        <f>N464*[1]TC!$C$4</f>
        <v>39060.000000000007</v>
      </c>
      <c r="P464" s="24" t="s">
        <v>34</v>
      </c>
      <c r="Q464" s="24" t="s">
        <v>34</v>
      </c>
      <c r="R464" s="151">
        <f t="shared" si="25"/>
        <v>5022</v>
      </c>
      <c r="S464" s="26">
        <f>R464*[1]TC!$C$4</f>
        <v>100440</v>
      </c>
      <c r="T464" s="152">
        <f>[1]TC!$F$4</f>
        <v>1100</v>
      </c>
      <c r="U464" s="26">
        <f>T464*[1]TC!$C$4</f>
        <v>22000</v>
      </c>
      <c r="V464" s="15" t="s">
        <v>955</v>
      </c>
      <c r="W464" s="37" t="s">
        <v>969</v>
      </c>
      <c r="X464" s="29"/>
    </row>
    <row r="465" spans="1:24" ht="15.75" customHeight="1">
      <c r="A465" s="15" t="s">
        <v>481</v>
      </c>
      <c r="B465" s="15" t="s">
        <v>953</v>
      </c>
      <c r="C465" s="16" t="s">
        <v>970</v>
      </c>
      <c r="D465" s="14" t="s">
        <v>26</v>
      </c>
      <c r="E465" s="15" t="s">
        <v>27</v>
      </c>
      <c r="F465" s="14" t="s">
        <v>158</v>
      </c>
      <c r="G465" s="14" t="s">
        <v>29</v>
      </c>
      <c r="H465" s="15" t="s">
        <v>30</v>
      </c>
      <c r="I465" s="14" t="s">
        <v>959</v>
      </c>
      <c r="J465" s="15" t="s">
        <v>960</v>
      </c>
      <c r="K465" s="150">
        <v>6975</v>
      </c>
      <c r="L465" s="19" t="s">
        <v>189</v>
      </c>
      <c r="M465" s="20">
        <v>0.28000000000000003</v>
      </c>
      <c r="N465" s="78">
        <f t="shared" si="24"/>
        <v>1953.0000000000002</v>
      </c>
      <c r="O465" s="22">
        <f>N465*[1]TC!$C$4</f>
        <v>39060.000000000007</v>
      </c>
      <c r="P465" s="24" t="s">
        <v>34</v>
      </c>
      <c r="Q465" s="24" t="s">
        <v>34</v>
      </c>
      <c r="R465" s="151">
        <f t="shared" si="25"/>
        <v>5022</v>
      </c>
      <c r="S465" s="26">
        <f>R465*[1]TC!$C$4</f>
        <v>100440</v>
      </c>
      <c r="T465" s="152">
        <f>[1]TC!$F$4</f>
        <v>1100</v>
      </c>
      <c r="U465" s="26">
        <f>T465*[1]TC!$C$4</f>
        <v>22000</v>
      </c>
      <c r="V465" s="15" t="s">
        <v>955</v>
      </c>
      <c r="W465" s="37" t="s">
        <v>971</v>
      </c>
      <c r="X465" s="29"/>
    </row>
    <row r="466" spans="1:24" ht="15.75" customHeight="1">
      <c r="A466" s="15" t="s">
        <v>481</v>
      </c>
      <c r="B466" s="15" t="s">
        <v>953</v>
      </c>
      <c r="C466" s="16" t="s">
        <v>958</v>
      </c>
      <c r="D466" s="14" t="s">
        <v>26</v>
      </c>
      <c r="E466" s="14" t="s">
        <v>232</v>
      </c>
      <c r="F466" s="14" t="s">
        <v>38</v>
      </c>
      <c r="G466" s="14" t="s">
        <v>29</v>
      </c>
      <c r="H466" s="15" t="s">
        <v>30</v>
      </c>
      <c r="I466" s="15" t="s">
        <v>198</v>
      </c>
      <c r="J466" s="15" t="s">
        <v>198</v>
      </c>
      <c r="K466" s="31">
        <v>2625</v>
      </c>
      <c r="L466" s="19" t="s">
        <v>189</v>
      </c>
      <c r="M466" s="20">
        <v>0.28000000000000003</v>
      </c>
      <c r="N466" s="78">
        <f t="shared" si="24"/>
        <v>735.00000000000011</v>
      </c>
      <c r="O466" s="22">
        <f>N466*[1]TC!$C$4</f>
        <v>14700.000000000002</v>
      </c>
      <c r="P466" s="46" t="s">
        <v>34</v>
      </c>
      <c r="Q466" s="24" t="s">
        <v>34</v>
      </c>
      <c r="R466" s="134">
        <f t="shared" si="25"/>
        <v>1890</v>
      </c>
      <c r="S466" s="26">
        <f>R466*[1]TC!$C$4</f>
        <v>37800</v>
      </c>
      <c r="T466" s="134">
        <v>0</v>
      </c>
      <c r="U466" s="26">
        <v>0</v>
      </c>
      <c r="V466" s="15" t="s">
        <v>955</v>
      </c>
      <c r="W466" s="37" t="s">
        <v>961</v>
      </c>
      <c r="X466" s="29"/>
    </row>
    <row r="467" spans="1:24" ht="15.75" customHeight="1">
      <c r="A467" s="15" t="s">
        <v>481</v>
      </c>
      <c r="B467" s="15" t="s">
        <v>953</v>
      </c>
      <c r="C467" s="16" t="s">
        <v>962</v>
      </c>
      <c r="D467" s="14" t="s">
        <v>26</v>
      </c>
      <c r="E467" s="14" t="s">
        <v>232</v>
      </c>
      <c r="F467" s="14" t="s">
        <v>28</v>
      </c>
      <c r="G467" s="14" t="s">
        <v>506</v>
      </c>
      <c r="H467" s="15" t="s">
        <v>30</v>
      </c>
      <c r="I467" s="15" t="s">
        <v>198</v>
      </c>
      <c r="J467" s="15" t="s">
        <v>198</v>
      </c>
      <c r="K467" s="31">
        <v>2625</v>
      </c>
      <c r="L467" s="19" t="s">
        <v>189</v>
      </c>
      <c r="M467" s="20">
        <v>0.28000000000000003</v>
      </c>
      <c r="N467" s="78">
        <f t="shared" si="24"/>
        <v>735.00000000000011</v>
      </c>
      <c r="O467" s="22">
        <f>N467*[1]TC!$C$4</f>
        <v>14700.000000000002</v>
      </c>
      <c r="P467" s="46" t="s">
        <v>34</v>
      </c>
      <c r="Q467" s="24" t="s">
        <v>34</v>
      </c>
      <c r="R467" s="134">
        <f t="shared" si="25"/>
        <v>1890</v>
      </c>
      <c r="S467" s="26">
        <f>R467*[1]TC!$C$4</f>
        <v>37800</v>
      </c>
      <c r="T467" s="134">
        <v>0</v>
      </c>
      <c r="U467" s="26">
        <v>0</v>
      </c>
      <c r="V467" s="15" t="s">
        <v>955</v>
      </c>
      <c r="W467" s="37" t="s">
        <v>972</v>
      </c>
      <c r="X467" s="29"/>
    </row>
    <row r="468" spans="1:24" ht="15.75" customHeight="1">
      <c r="A468" s="15" t="s">
        <v>481</v>
      </c>
      <c r="B468" s="15" t="s">
        <v>953</v>
      </c>
      <c r="C468" s="16" t="s">
        <v>966</v>
      </c>
      <c r="D468" s="14" t="s">
        <v>26</v>
      </c>
      <c r="E468" s="14" t="s">
        <v>232</v>
      </c>
      <c r="F468" s="14" t="s">
        <v>42</v>
      </c>
      <c r="G468" s="14" t="s">
        <v>29</v>
      </c>
      <c r="H468" s="15" t="s">
        <v>30</v>
      </c>
      <c r="I468" s="15" t="s">
        <v>198</v>
      </c>
      <c r="J468" s="15" t="s">
        <v>198</v>
      </c>
      <c r="K468" s="31">
        <v>2625</v>
      </c>
      <c r="L468" s="19" t="s">
        <v>189</v>
      </c>
      <c r="M468" s="20">
        <v>0.28000000000000003</v>
      </c>
      <c r="N468" s="78">
        <f t="shared" si="24"/>
        <v>735.00000000000011</v>
      </c>
      <c r="O468" s="22">
        <f>N468*[1]TC!$C$4</f>
        <v>14700.000000000002</v>
      </c>
      <c r="P468" s="46" t="s">
        <v>34</v>
      </c>
      <c r="Q468" s="24" t="s">
        <v>34</v>
      </c>
      <c r="R468" s="134">
        <f t="shared" si="25"/>
        <v>1890</v>
      </c>
      <c r="S468" s="26">
        <f>R468*[1]TC!$C$4</f>
        <v>37800</v>
      </c>
      <c r="T468" s="134">
        <v>0</v>
      </c>
      <c r="U468" s="26">
        <v>0</v>
      </c>
      <c r="V468" s="15" t="s">
        <v>955</v>
      </c>
      <c r="W468" s="37" t="s">
        <v>967</v>
      </c>
      <c r="X468" s="29"/>
    </row>
    <row r="469" spans="1:24" ht="15.75" customHeight="1">
      <c r="A469" s="15" t="s">
        <v>481</v>
      </c>
      <c r="B469" s="15" t="s">
        <v>953</v>
      </c>
      <c r="C469" s="16" t="s">
        <v>973</v>
      </c>
      <c r="D469" s="14" t="s">
        <v>26</v>
      </c>
      <c r="E469" s="14" t="s">
        <v>232</v>
      </c>
      <c r="F469" s="14" t="s">
        <v>45</v>
      </c>
      <c r="G469" s="14" t="s">
        <v>46</v>
      </c>
      <c r="H469" s="15" t="s">
        <v>30</v>
      </c>
      <c r="I469" s="15" t="s">
        <v>198</v>
      </c>
      <c r="J469" s="15" t="s">
        <v>198</v>
      </c>
      <c r="K469" s="31">
        <v>2625</v>
      </c>
      <c r="L469" s="19" t="s">
        <v>189</v>
      </c>
      <c r="M469" s="20">
        <v>0.28000000000000003</v>
      </c>
      <c r="N469" s="78">
        <f t="shared" si="24"/>
        <v>735.00000000000011</v>
      </c>
      <c r="O469" s="22">
        <f>N469*[1]TC!$C$4</f>
        <v>14700.000000000002</v>
      </c>
      <c r="P469" s="46" t="s">
        <v>34</v>
      </c>
      <c r="Q469" s="24" t="s">
        <v>34</v>
      </c>
      <c r="R469" s="134">
        <f t="shared" si="25"/>
        <v>1890</v>
      </c>
      <c r="S469" s="26">
        <f>R469*[1]TC!$C$4</f>
        <v>37800</v>
      </c>
      <c r="T469" s="134">
        <v>0</v>
      </c>
      <c r="U469" s="26">
        <v>0</v>
      </c>
      <c r="V469" s="15" t="s">
        <v>955</v>
      </c>
      <c r="W469" s="37" t="s">
        <v>974</v>
      </c>
      <c r="X469" s="29"/>
    </row>
    <row r="470" spans="1:24" ht="15.75" customHeight="1">
      <c r="A470" s="15" t="s">
        <v>481</v>
      </c>
      <c r="B470" s="15" t="s">
        <v>953</v>
      </c>
      <c r="C470" s="16" t="s">
        <v>631</v>
      </c>
      <c r="D470" s="14" t="s">
        <v>26</v>
      </c>
      <c r="E470" s="14" t="s">
        <v>232</v>
      </c>
      <c r="F470" s="14" t="s">
        <v>158</v>
      </c>
      <c r="G470" s="14" t="s">
        <v>29</v>
      </c>
      <c r="H470" s="15" t="s">
        <v>30</v>
      </c>
      <c r="I470" s="15" t="s">
        <v>198</v>
      </c>
      <c r="J470" s="15" t="s">
        <v>198</v>
      </c>
      <c r="K470" s="31">
        <v>2625</v>
      </c>
      <c r="L470" s="19" t="s">
        <v>189</v>
      </c>
      <c r="M470" s="20">
        <v>0.28000000000000003</v>
      </c>
      <c r="N470" s="78">
        <f t="shared" si="24"/>
        <v>735.00000000000011</v>
      </c>
      <c r="O470" s="22">
        <f>N470*[1]TC!$C$4</f>
        <v>14700.000000000002</v>
      </c>
      <c r="P470" s="46" t="s">
        <v>34</v>
      </c>
      <c r="Q470" s="24" t="s">
        <v>34</v>
      </c>
      <c r="R470" s="134">
        <f t="shared" si="25"/>
        <v>1890</v>
      </c>
      <c r="S470" s="26">
        <f>R470*[1]TC!$C$4</f>
        <v>37800</v>
      </c>
      <c r="T470" s="134">
        <v>0</v>
      </c>
      <c r="U470" s="26">
        <v>0</v>
      </c>
      <c r="V470" s="15" t="s">
        <v>955</v>
      </c>
      <c r="W470" s="37" t="s">
        <v>971</v>
      </c>
      <c r="X470" s="29"/>
    </row>
    <row r="471" spans="1:24" ht="15.75" customHeight="1">
      <c r="A471" s="15" t="s">
        <v>481</v>
      </c>
      <c r="B471" s="15" t="s">
        <v>953</v>
      </c>
      <c r="C471" s="16" t="s">
        <v>968</v>
      </c>
      <c r="D471" s="14" t="s">
        <v>26</v>
      </c>
      <c r="E471" s="14" t="s">
        <v>232</v>
      </c>
      <c r="F471" s="14" t="s">
        <v>116</v>
      </c>
      <c r="G471" s="14" t="s">
        <v>29</v>
      </c>
      <c r="H471" s="15" t="s">
        <v>30</v>
      </c>
      <c r="I471" s="15" t="s">
        <v>198</v>
      </c>
      <c r="J471" s="15" t="s">
        <v>198</v>
      </c>
      <c r="K471" s="31">
        <v>2625</v>
      </c>
      <c r="L471" s="19" t="s">
        <v>189</v>
      </c>
      <c r="M471" s="20">
        <v>0.28000000000000003</v>
      </c>
      <c r="N471" s="78">
        <f t="shared" si="24"/>
        <v>735.00000000000011</v>
      </c>
      <c r="O471" s="22">
        <f>N471*[1]TC!$C$4</f>
        <v>14700.000000000002</v>
      </c>
      <c r="P471" s="46" t="s">
        <v>34</v>
      </c>
      <c r="Q471" s="24" t="s">
        <v>34</v>
      </c>
      <c r="R471" s="134">
        <f t="shared" si="25"/>
        <v>1890</v>
      </c>
      <c r="S471" s="26">
        <f>R471*[1]TC!$C$4</f>
        <v>37800</v>
      </c>
      <c r="T471" s="134">
        <v>0</v>
      </c>
      <c r="U471" s="26">
        <v>0</v>
      </c>
      <c r="V471" s="15" t="s">
        <v>955</v>
      </c>
      <c r="W471" s="37" t="s">
        <v>969</v>
      </c>
      <c r="X471" s="29"/>
    </row>
    <row r="472" spans="1:24" ht="15.75" customHeight="1">
      <c r="A472" s="15" t="s">
        <v>481</v>
      </c>
      <c r="B472" s="15" t="s">
        <v>953</v>
      </c>
      <c r="C472" s="16" t="s">
        <v>975</v>
      </c>
      <c r="D472" s="14" t="s">
        <v>26</v>
      </c>
      <c r="E472" s="14" t="s">
        <v>232</v>
      </c>
      <c r="F472" s="14" t="s">
        <v>350</v>
      </c>
      <c r="G472" s="14" t="s">
        <v>215</v>
      </c>
      <c r="H472" s="15" t="s">
        <v>30</v>
      </c>
      <c r="I472" s="15" t="s">
        <v>198</v>
      </c>
      <c r="J472" s="15" t="s">
        <v>198</v>
      </c>
      <c r="K472" s="31">
        <v>2625</v>
      </c>
      <c r="L472" s="19" t="s">
        <v>189</v>
      </c>
      <c r="M472" s="20">
        <v>0.28000000000000003</v>
      </c>
      <c r="N472" s="78">
        <f t="shared" si="24"/>
        <v>735.00000000000011</v>
      </c>
      <c r="O472" s="22">
        <f>N472*[1]TC!$C$4</f>
        <v>14700.000000000002</v>
      </c>
      <c r="P472" s="46" t="s">
        <v>34</v>
      </c>
      <c r="Q472" s="24" t="s">
        <v>34</v>
      </c>
      <c r="R472" s="134">
        <f t="shared" si="25"/>
        <v>1890</v>
      </c>
      <c r="S472" s="26">
        <f>R472*[1]TC!$C$4</f>
        <v>37800</v>
      </c>
      <c r="T472" s="134">
        <v>0</v>
      </c>
      <c r="U472" s="26">
        <v>0</v>
      </c>
      <c r="V472" s="15" t="s">
        <v>955</v>
      </c>
      <c r="W472" s="37" t="s">
        <v>976</v>
      </c>
      <c r="X472" s="29"/>
    </row>
    <row r="473" spans="1:24" ht="15.75" customHeight="1">
      <c r="A473" s="15" t="s">
        <v>481</v>
      </c>
      <c r="B473" s="15" t="s">
        <v>953</v>
      </c>
      <c r="C473" s="16" t="s">
        <v>977</v>
      </c>
      <c r="D473" s="14" t="s">
        <v>26</v>
      </c>
      <c r="E473" s="14" t="s">
        <v>232</v>
      </c>
      <c r="F473" s="14" t="s">
        <v>28</v>
      </c>
      <c r="G473" s="14" t="s">
        <v>76</v>
      </c>
      <c r="H473" s="15" t="s">
        <v>30</v>
      </c>
      <c r="I473" s="15" t="s">
        <v>198</v>
      </c>
      <c r="J473" s="15" t="s">
        <v>198</v>
      </c>
      <c r="K473" s="31">
        <v>2625</v>
      </c>
      <c r="L473" s="19" t="s">
        <v>189</v>
      </c>
      <c r="M473" s="20">
        <v>0.28000000000000003</v>
      </c>
      <c r="N473" s="78">
        <f t="shared" si="24"/>
        <v>735.00000000000011</v>
      </c>
      <c r="O473" s="22">
        <f>N473*[1]TC!$C$4</f>
        <v>14700.000000000002</v>
      </c>
      <c r="P473" s="46" t="s">
        <v>34</v>
      </c>
      <c r="Q473" s="24" t="s">
        <v>34</v>
      </c>
      <c r="R473" s="134">
        <f t="shared" si="25"/>
        <v>1890</v>
      </c>
      <c r="S473" s="26">
        <f>R473*[1]TC!$C$4</f>
        <v>37800</v>
      </c>
      <c r="T473" s="134">
        <v>0</v>
      </c>
      <c r="U473" s="26">
        <v>0</v>
      </c>
      <c r="V473" s="15" t="s">
        <v>955</v>
      </c>
      <c r="W473" s="37" t="s">
        <v>978</v>
      </c>
      <c r="X473" s="29"/>
    </row>
    <row r="474" spans="1:24" ht="15.75" customHeight="1">
      <c r="A474" s="15" t="s">
        <v>481</v>
      </c>
      <c r="B474" s="15" t="s">
        <v>953</v>
      </c>
      <c r="C474" s="16" t="s">
        <v>979</v>
      </c>
      <c r="D474" s="14" t="s">
        <v>26</v>
      </c>
      <c r="E474" s="14" t="s">
        <v>232</v>
      </c>
      <c r="F474" s="14" t="s">
        <v>28</v>
      </c>
      <c r="G474" s="14" t="s">
        <v>980</v>
      </c>
      <c r="H474" s="15" t="s">
        <v>30</v>
      </c>
      <c r="I474" s="15" t="s">
        <v>198</v>
      </c>
      <c r="J474" s="15" t="s">
        <v>198</v>
      </c>
      <c r="K474" s="31">
        <v>2625</v>
      </c>
      <c r="L474" s="19" t="s">
        <v>189</v>
      </c>
      <c r="M474" s="20">
        <v>0.28000000000000003</v>
      </c>
      <c r="N474" s="78">
        <f t="shared" si="24"/>
        <v>735.00000000000011</v>
      </c>
      <c r="O474" s="22">
        <f>N474*[1]TC!$C$4</f>
        <v>14700.000000000002</v>
      </c>
      <c r="P474" s="46" t="s">
        <v>34</v>
      </c>
      <c r="Q474" s="24" t="s">
        <v>34</v>
      </c>
      <c r="R474" s="134">
        <f t="shared" si="25"/>
        <v>1890</v>
      </c>
      <c r="S474" s="26">
        <f>R474*[1]TC!$C$4</f>
        <v>37800</v>
      </c>
      <c r="T474" s="134">
        <v>0</v>
      </c>
      <c r="U474" s="26">
        <v>0</v>
      </c>
      <c r="V474" s="15" t="s">
        <v>955</v>
      </c>
      <c r="W474" s="37" t="s">
        <v>981</v>
      </c>
      <c r="X474" s="29"/>
    </row>
    <row r="475" spans="1:24" ht="15.75" customHeight="1">
      <c r="A475" s="15" t="s">
        <v>481</v>
      </c>
      <c r="B475" s="15" t="s">
        <v>953</v>
      </c>
      <c r="C475" s="16" t="s">
        <v>982</v>
      </c>
      <c r="D475" s="14" t="s">
        <v>26</v>
      </c>
      <c r="E475" s="14" t="s">
        <v>232</v>
      </c>
      <c r="F475" s="14" t="s">
        <v>28</v>
      </c>
      <c r="G475" s="14" t="s">
        <v>506</v>
      </c>
      <c r="H475" s="15" t="s">
        <v>30</v>
      </c>
      <c r="I475" s="15" t="s">
        <v>198</v>
      </c>
      <c r="J475" s="15" t="s">
        <v>198</v>
      </c>
      <c r="K475" s="31">
        <v>2625</v>
      </c>
      <c r="L475" s="19" t="s">
        <v>189</v>
      </c>
      <c r="M475" s="20">
        <v>0.28000000000000003</v>
      </c>
      <c r="N475" s="78">
        <f t="shared" si="24"/>
        <v>735.00000000000011</v>
      </c>
      <c r="O475" s="22">
        <f>N475*[1]TC!$C$4</f>
        <v>14700.000000000002</v>
      </c>
      <c r="P475" s="46" t="s">
        <v>34</v>
      </c>
      <c r="Q475" s="24" t="s">
        <v>34</v>
      </c>
      <c r="R475" s="134">
        <f t="shared" si="25"/>
        <v>1890</v>
      </c>
      <c r="S475" s="26">
        <f>R475*[1]TC!$C$4</f>
        <v>37800</v>
      </c>
      <c r="T475" s="134">
        <v>0</v>
      </c>
      <c r="U475" s="26">
        <v>0</v>
      </c>
      <c r="V475" s="15" t="s">
        <v>955</v>
      </c>
      <c r="W475" s="37" t="s">
        <v>983</v>
      </c>
      <c r="X475" s="29"/>
    </row>
    <row r="476" spans="1:24" ht="15.75" customHeight="1">
      <c r="A476" s="15" t="s">
        <v>481</v>
      </c>
      <c r="B476" s="15" t="s">
        <v>953</v>
      </c>
      <c r="C476" s="16" t="s">
        <v>984</v>
      </c>
      <c r="D476" s="14" t="s">
        <v>26</v>
      </c>
      <c r="E476" s="14" t="s">
        <v>232</v>
      </c>
      <c r="F476" s="14" t="s">
        <v>980</v>
      </c>
      <c r="G476" s="14" t="s">
        <v>506</v>
      </c>
      <c r="H476" s="15" t="s">
        <v>30</v>
      </c>
      <c r="I476" s="15" t="s">
        <v>198</v>
      </c>
      <c r="J476" s="15" t="s">
        <v>198</v>
      </c>
      <c r="K476" s="31">
        <v>2625</v>
      </c>
      <c r="L476" s="19" t="s">
        <v>189</v>
      </c>
      <c r="M476" s="20">
        <v>0.28000000000000003</v>
      </c>
      <c r="N476" s="78">
        <f t="shared" si="24"/>
        <v>735.00000000000011</v>
      </c>
      <c r="O476" s="22">
        <f>N476*[1]TC!$C$4</f>
        <v>14700.000000000002</v>
      </c>
      <c r="P476" s="46" t="s">
        <v>34</v>
      </c>
      <c r="Q476" s="24" t="s">
        <v>34</v>
      </c>
      <c r="R476" s="134">
        <f t="shared" si="25"/>
        <v>1890</v>
      </c>
      <c r="S476" s="26">
        <f>R476*[1]TC!$C$4</f>
        <v>37800</v>
      </c>
      <c r="T476" s="134">
        <v>0</v>
      </c>
      <c r="U476" s="26">
        <v>0</v>
      </c>
      <c r="V476" s="15" t="s">
        <v>955</v>
      </c>
      <c r="W476" s="37" t="s">
        <v>985</v>
      </c>
      <c r="X476" s="29"/>
    </row>
    <row r="477" spans="1:24" ht="15.75" customHeight="1">
      <c r="A477" s="15" t="s">
        <v>481</v>
      </c>
      <c r="B477" s="15" t="s">
        <v>953</v>
      </c>
      <c r="C477" s="16" t="s">
        <v>986</v>
      </c>
      <c r="D477" s="14" t="s">
        <v>26</v>
      </c>
      <c r="E477" s="14" t="s">
        <v>232</v>
      </c>
      <c r="F477" s="14" t="s">
        <v>506</v>
      </c>
      <c r="G477" s="14" t="s">
        <v>42</v>
      </c>
      <c r="H477" s="15" t="s">
        <v>30</v>
      </c>
      <c r="I477" s="15" t="s">
        <v>198</v>
      </c>
      <c r="J477" s="15" t="s">
        <v>198</v>
      </c>
      <c r="K477" s="31">
        <v>2625</v>
      </c>
      <c r="L477" s="19" t="s">
        <v>189</v>
      </c>
      <c r="M477" s="20">
        <v>0.28000000000000003</v>
      </c>
      <c r="N477" s="78">
        <f t="shared" si="24"/>
        <v>735.00000000000011</v>
      </c>
      <c r="O477" s="22">
        <f>N477*[1]TC!$C$4</f>
        <v>14700.000000000002</v>
      </c>
      <c r="P477" s="46" t="s">
        <v>34</v>
      </c>
      <c r="Q477" s="24" t="s">
        <v>34</v>
      </c>
      <c r="R477" s="134">
        <f t="shared" si="25"/>
        <v>1890</v>
      </c>
      <c r="S477" s="26">
        <f>R477*[1]TC!$C$4</f>
        <v>37800</v>
      </c>
      <c r="T477" s="134">
        <v>0</v>
      </c>
      <c r="U477" s="26">
        <v>0</v>
      </c>
      <c r="V477" s="15" t="s">
        <v>955</v>
      </c>
      <c r="W477" s="37" t="s">
        <v>987</v>
      </c>
      <c r="X477" s="29"/>
    </row>
    <row r="478" spans="1:24" ht="15.75" customHeight="1">
      <c r="A478" s="15" t="s">
        <v>481</v>
      </c>
      <c r="B478" s="15" t="s">
        <v>953</v>
      </c>
      <c r="C478" s="16" t="s">
        <v>988</v>
      </c>
      <c r="D478" s="14" t="s">
        <v>26</v>
      </c>
      <c r="E478" s="14" t="s">
        <v>232</v>
      </c>
      <c r="F478" s="14" t="s">
        <v>29</v>
      </c>
      <c r="G478" s="14" t="s">
        <v>56</v>
      </c>
      <c r="H478" s="15" t="s">
        <v>30</v>
      </c>
      <c r="I478" s="15" t="s">
        <v>198</v>
      </c>
      <c r="J478" s="15" t="s">
        <v>198</v>
      </c>
      <c r="K478" s="31">
        <v>2625</v>
      </c>
      <c r="L478" s="19" t="s">
        <v>189</v>
      </c>
      <c r="M478" s="20">
        <v>0.28000000000000003</v>
      </c>
      <c r="N478" s="78">
        <f t="shared" si="24"/>
        <v>735.00000000000011</v>
      </c>
      <c r="O478" s="22">
        <f>N478*[1]TC!$C$4</f>
        <v>14700.000000000002</v>
      </c>
      <c r="P478" s="46" t="s">
        <v>34</v>
      </c>
      <c r="Q478" s="24" t="s">
        <v>34</v>
      </c>
      <c r="R478" s="134">
        <f t="shared" si="25"/>
        <v>1890</v>
      </c>
      <c r="S478" s="26">
        <f>R478*[1]TC!$C$4</f>
        <v>37800</v>
      </c>
      <c r="T478" s="134">
        <v>0</v>
      </c>
      <c r="U478" s="26">
        <v>0</v>
      </c>
      <c r="V478" s="15" t="s">
        <v>955</v>
      </c>
      <c r="W478" s="37" t="s">
        <v>989</v>
      </c>
      <c r="X478" s="29"/>
    </row>
    <row r="479" spans="1:24" ht="15.75" customHeight="1">
      <c r="A479" s="15" t="s">
        <v>481</v>
      </c>
      <c r="B479" s="15" t="s">
        <v>953</v>
      </c>
      <c r="C479" s="16" t="s">
        <v>990</v>
      </c>
      <c r="D479" s="14" t="s">
        <v>26</v>
      </c>
      <c r="E479" s="14" t="s">
        <v>232</v>
      </c>
      <c r="F479" s="14" t="s">
        <v>56</v>
      </c>
      <c r="G479" s="14" t="s">
        <v>350</v>
      </c>
      <c r="H479" s="15" t="s">
        <v>30</v>
      </c>
      <c r="I479" s="15" t="s">
        <v>198</v>
      </c>
      <c r="J479" s="15" t="s">
        <v>198</v>
      </c>
      <c r="K479" s="31">
        <v>2625</v>
      </c>
      <c r="L479" s="19" t="s">
        <v>189</v>
      </c>
      <c r="M479" s="20">
        <v>0.28000000000000003</v>
      </c>
      <c r="N479" s="78">
        <f t="shared" si="24"/>
        <v>735.00000000000011</v>
      </c>
      <c r="O479" s="22">
        <f>N479*[1]TC!$C$4</f>
        <v>14700.000000000002</v>
      </c>
      <c r="P479" s="46" t="s">
        <v>34</v>
      </c>
      <c r="Q479" s="24" t="s">
        <v>34</v>
      </c>
      <c r="R479" s="134">
        <f t="shared" si="25"/>
        <v>1890</v>
      </c>
      <c r="S479" s="26">
        <f>R479*[1]TC!$C$4</f>
        <v>37800</v>
      </c>
      <c r="T479" s="134">
        <v>0</v>
      </c>
      <c r="U479" s="26">
        <v>0</v>
      </c>
      <c r="V479" s="15" t="s">
        <v>955</v>
      </c>
      <c r="W479" s="37" t="s">
        <v>991</v>
      </c>
      <c r="X479" s="29"/>
    </row>
    <row r="480" spans="1:24" ht="15.75" customHeight="1">
      <c r="A480" s="15" t="s">
        <v>481</v>
      </c>
      <c r="B480" s="15" t="s">
        <v>953</v>
      </c>
      <c r="C480" s="16" t="s">
        <v>992</v>
      </c>
      <c r="D480" s="14" t="s">
        <v>26</v>
      </c>
      <c r="E480" s="14" t="s">
        <v>232</v>
      </c>
      <c r="F480" s="14" t="s">
        <v>319</v>
      </c>
      <c r="G480" s="14" t="s">
        <v>29</v>
      </c>
      <c r="H480" s="15" t="s">
        <v>30</v>
      </c>
      <c r="I480" s="15" t="s">
        <v>198</v>
      </c>
      <c r="J480" s="15" t="s">
        <v>198</v>
      </c>
      <c r="K480" s="31">
        <v>2625</v>
      </c>
      <c r="L480" s="19" t="s">
        <v>189</v>
      </c>
      <c r="M480" s="20">
        <v>0.28000000000000003</v>
      </c>
      <c r="N480" s="78">
        <f t="shared" si="24"/>
        <v>735.00000000000011</v>
      </c>
      <c r="O480" s="22">
        <f>N480*[1]TC!$C$4</f>
        <v>14700.000000000002</v>
      </c>
      <c r="P480" s="46" t="s">
        <v>34</v>
      </c>
      <c r="Q480" s="24" t="s">
        <v>34</v>
      </c>
      <c r="R480" s="134">
        <f t="shared" si="25"/>
        <v>1890</v>
      </c>
      <c r="S480" s="26">
        <f>R480*[1]TC!$C$4</f>
        <v>37800</v>
      </c>
      <c r="T480" s="134">
        <v>0</v>
      </c>
      <c r="U480" s="26">
        <v>0</v>
      </c>
      <c r="V480" s="15" t="s">
        <v>955</v>
      </c>
      <c r="W480" s="37" t="s">
        <v>993</v>
      </c>
      <c r="X480" s="29"/>
    </row>
    <row r="481" spans="1:24" ht="15.75" customHeight="1">
      <c r="A481" s="15" t="s">
        <v>481</v>
      </c>
      <c r="B481" s="15" t="s">
        <v>953</v>
      </c>
      <c r="C481" s="16" t="s">
        <v>994</v>
      </c>
      <c r="D481" s="14" t="s">
        <v>26</v>
      </c>
      <c r="E481" s="14" t="s">
        <v>232</v>
      </c>
      <c r="F481" s="14" t="s">
        <v>921</v>
      </c>
      <c r="G481" s="14" t="s">
        <v>457</v>
      </c>
      <c r="H481" s="15" t="s">
        <v>30</v>
      </c>
      <c r="I481" s="15" t="s">
        <v>198</v>
      </c>
      <c r="J481" s="15" t="s">
        <v>198</v>
      </c>
      <c r="K481" s="31">
        <v>2625</v>
      </c>
      <c r="L481" s="19" t="s">
        <v>189</v>
      </c>
      <c r="M481" s="20">
        <v>0.28000000000000003</v>
      </c>
      <c r="N481" s="78">
        <f t="shared" si="24"/>
        <v>735.00000000000011</v>
      </c>
      <c r="O481" s="22">
        <f>N481*[1]TC!$C$4</f>
        <v>14700.000000000002</v>
      </c>
      <c r="P481" s="46" t="s">
        <v>34</v>
      </c>
      <c r="Q481" s="24" t="s">
        <v>34</v>
      </c>
      <c r="R481" s="134">
        <f t="shared" si="25"/>
        <v>1890</v>
      </c>
      <c r="S481" s="26">
        <f>R481*[1]TC!$C$4</f>
        <v>37800</v>
      </c>
      <c r="T481" s="134">
        <v>0</v>
      </c>
      <c r="U481" s="26">
        <v>0</v>
      </c>
      <c r="V481" s="15" t="s">
        <v>955</v>
      </c>
      <c r="W481" s="37" t="s">
        <v>995</v>
      </c>
      <c r="X481" s="29"/>
    </row>
    <row r="482" spans="1:24" ht="15.75" customHeight="1">
      <c r="A482" s="15" t="s">
        <v>481</v>
      </c>
      <c r="B482" s="15" t="s">
        <v>953</v>
      </c>
      <c r="C482" s="16" t="s">
        <v>946</v>
      </c>
      <c r="D482" s="14" t="s">
        <v>26</v>
      </c>
      <c r="E482" s="14" t="s">
        <v>232</v>
      </c>
      <c r="F482" s="14" t="s">
        <v>506</v>
      </c>
      <c r="G482" s="14" t="s">
        <v>105</v>
      </c>
      <c r="H482" s="15" t="s">
        <v>30</v>
      </c>
      <c r="I482" s="15" t="s">
        <v>198</v>
      </c>
      <c r="J482" s="15" t="s">
        <v>198</v>
      </c>
      <c r="K482" s="31">
        <v>2625</v>
      </c>
      <c r="L482" s="19" t="s">
        <v>189</v>
      </c>
      <c r="M482" s="20">
        <v>0.28000000000000003</v>
      </c>
      <c r="N482" s="78">
        <f t="shared" si="24"/>
        <v>735.00000000000011</v>
      </c>
      <c r="O482" s="22">
        <f>N482*[1]TC!$C$4</f>
        <v>14700.000000000002</v>
      </c>
      <c r="P482" s="46" t="s">
        <v>34</v>
      </c>
      <c r="Q482" s="24" t="s">
        <v>34</v>
      </c>
      <c r="R482" s="134">
        <f t="shared" si="25"/>
        <v>1890</v>
      </c>
      <c r="S482" s="26">
        <f>R482*[1]TC!$C$4</f>
        <v>37800</v>
      </c>
      <c r="T482" s="134">
        <v>0</v>
      </c>
      <c r="U482" s="26">
        <v>0</v>
      </c>
      <c r="V482" s="15" t="s">
        <v>955</v>
      </c>
      <c r="W482" s="37" t="s">
        <v>996</v>
      </c>
      <c r="X482" s="29"/>
    </row>
    <row r="483" spans="1:24" ht="15.75" customHeight="1">
      <c r="A483" s="15" t="s">
        <v>481</v>
      </c>
      <c r="B483" s="15" t="s">
        <v>953</v>
      </c>
      <c r="C483" s="16" t="s">
        <v>997</v>
      </c>
      <c r="D483" s="14" t="s">
        <v>26</v>
      </c>
      <c r="E483" s="14" t="s">
        <v>232</v>
      </c>
      <c r="F483" s="14" t="s">
        <v>998</v>
      </c>
      <c r="G483" s="14" t="s">
        <v>295</v>
      </c>
      <c r="H483" s="15" t="s">
        <v>30</v>
      </c>
      <c r="I483" s="15" t="s">
        <v>198</v>
      </c>
      <c r="J483" s="15" t="s">
        <v>198</v>
      </c>
      <c r="K483" s="31">
        <v>2625</v>
      </c>
      <c r="L483" s="19" t="s">
        <v>189</v>
      </c>
      <c r="M483" s="20">
        <v>0.28000000000000003</v>
      </c>
      <c r="N483" s="78">
        <f t="shared" si="24"/>
        <v>735.00000000000011</v>
      </c>
      <c r="O483" s="22">
        <f>N483*[1]TC!$C$4</f>
        <v>14700.000000000002</v>
      </c>
      <c r="P483" s="46" t="s">
        <v>34</v>
      </c>
      <c r="Q483" s="24" t="s">
        <v>34</v>
      </c>
      <c r="R483" s="134">
        <f t="shared" si="25"/>
        <v>1890</v>
      </c>
      <c r="S483" s="26">
        <f>R483*[1]TC!$C$4</f>
        <v>37800</v>
      </c>
      <c r="T483" s="134">
        <v>0</v>
      </c>
      <c r="U483" s="26">
        <v>0</v>
      </c>
      <c r="V483" s="15" t="s">
        <v>955</v>
      </c>
      <c r="W483" s="37" t="s">
        <v>999</v>
      </c>
      <c r="X483" s="29"/>
    </row>
    <row r="484" spans="1:24" ht="15.75" customHeight="1">
      <c r="A484" s="40" t="s">
        <v>481</v>
      </c>
      <c r="B484" s="15" t="s">
        <v>953</v>
      </c>
      <c r="C484" s="16" t="s">
        <v>1000</v>
      </c>
      <c r="D484" s="41" t="s">
        <v>49</v>
      </c>
      <c r="E484" s="41" t="s">
        <v>232</v>
      </c>
      <c r="F484" s="14" t="s">
        <v>29</v>
      </c>
      <c r="G484" s="14" t="s">
        <v>215</v>
      </c>
      <c r="H484" s="41" t="s">
        <v>51</v>
      </c>
      <c r="I484" s="41" t="s">
        <v>870</v>
      </c>
      <c r="J484" s="41" t="s">
        <v>1001</v>
      </c>
      <c r="K484" s="31">
        <v>9285</v>
      </c>
      <c r="L484" s="43" t="s">
        <v>189</v>
      </c>
      <c r="M484" s="53">
        <v>0.6</v>
      </c>
      <c r="N484" s="80">
        <f t="shared" si="24"/>
        <v>5571</v>
      </c>
      <c r="O484" s="22">
        <f>N484*[1]TC!C4</f>
        <v>111420</v>
      </c>
      <c r="P484" s="46" t="s">
        <v>34</v>
      </c>
      <c r="Q484" s="46" t="s">
        <v>34</v>
      </c>
      <c r="R484" s="135">
        <f t="shared" si="25"/>
        <v>3714</v>
      </c>
      <c r="S484" s="135">
        <f>R484*[1]TC!C4</f>
        <v>74280</v>
      </c>
      <c r="T484" s="128">
        <f>0</f>
        <v>0</v>
      </c>
      <c r="U484" s="128">
        <f>0</f>
        <v>0</v>
      </c>
      <c r="V484" s="33" t="s">
        <v>1002</v>
      </c>
      <c r="W484" s="154" t="s">
        <v>1003</v>
      </c>
      <c r="X484" s="29"/>
    </row>
    <row r="485" spans="1:24" ht="15.75" customHeight="1">
      <c r="A485" s="40" t="s">
        <v>481</v>
      </c>
      <c r="B485" s="15" t="s">
        <v>953</v>
      </c>
      <c r="C485" s="16" t="s">
        <v>1004</v>
      </c>
      <c r="D485" s="41" t="s">
        <v>49</v>
      </c>
      <c r="E485" s="41" t="s">
        <v>232</v>
      </c>
      <c r="F485" s="14" t="s">
        <v>28</v>
      </c>
      <c r="G485" s="14" t="s">
        <v>29</v>
      </c>
      <c r="H485" s="41" t="s">
        <v>51</v>
      </c>
      <c r="I485" s="41" t="s">
        <v>870</v>
      </c>
      <c r="J485" s="41" t="s">
        <v>1001</v>
      </c>
      <c r="K485" s="31">
        <v>9285</v>
      </c>
      <c r="L485" s="43" t="s">
        <v>189</v>
      </c>
      <c r="M485" s="53">
        <v>0.6</v>
      </c>
      <c r="N485" s="80">
        <f t="shared" si="24"/>
        <v>5571</v>
      </c>
      <c r="O485" s="22">
        <f>N485*[1]TC!C4</f>
        <v>111420</v>
      </c>
      <c r="P485" s="46" t="s">
        <v>34</v>
      </c>
      <c r="Q485" s="46" t="s">
        <v>34</v>
      </c>
      <c r="R485" s="135">
        <f t="shared" si="25"/>
        <v>3714</v>
      </c>
      <c r="S485" s="135">
        <f>R485*[1]TC!C5</f>
        <v>59386.86</v>
      </c>
      <c r="T485" s="128">
        <f>0</f>
        <v>0</v>
      </c>
      <c r="U485" s="128">
        <f>0</f>
        <v>0</v>
      </c>
      <c r="V485" s="33" t="s">
        <v>1002</v>
      </c>
      <c r="W485" s="154" t="s">
        <v>1005</v>
      </c>
      <c r="X485" s="29"/>
    </row>
    <row r="486" spans="1:24" ht="15.75" customHeight="1">
      <c r="A486" s="155" t="s">
        <v>481</v>
      </c>
      <c r="B486" s="76" t="s">
        <v>1006</v>
      </c>
      <c r="C486" s="139" t="s">
        <v>1007</v>
      </c>
      <c r="D486" s="15" t="s">
        <v>26</v>
      </c>
      <c r="E486" s="139" t="s">
        <v>232</v>
      </c>
      <c r="F486" s="63" t="s">
        <v>38</v>
      </c>
      <c r="G486" s="63" t="s">
        <v>29</v>
      </c>
      <c r="H486" s="41" t="s">
        <v>229</v>
      </c>
      <c r="I486" s="41" t="s">
        <v>1008</v>
      </c>
      <c r="J486" s="155" t="s">
        <v>1009</v>
      </c>
      <c r="K486" s="156">
        <v>6000</v>
      </c>
      <c r="L486" s="156" t="s">
        <v>189</v>
      </c>
      <c r="M486" s="140">
        <v>0.75</v>
      </c>
      <c r="N486" s="157">
        <f t="shared" si="24"/>
        <v>4500</v>
      </c>
      <c r="O486" s="158">
        <f>N486*[1]TC!$C$4</f>
        <v>90000</v>
      </c>
      <c r="P486" s="43" t="s">
        <v>34</v>
      </c>
      <c r="Q486" s="43" t="s">
        <v>34</v>
      </c>
      <c r="R486" s="159">
        <f t="shared" si="25"/>
        <v>1500</v>
      </c>
      <c r="S486" s="160">
        <f>R486*[1]TC!$C$4</f>
        <v>30000</v>
      </c>
      <c r="T486" s="159">
        <v>0</v>
      </c>
      <c r="U486" s="161">
        <v>0</v>
      </c>
      <c r="V486" s="162"/>
      <c r="W486" s="163" t="s">
        <v>1010</v>
      </c>
      <c r="X486" s="29"/>
    </row>
    <row r="487" spans="1:24" ht="15.75" customHeight="1">
      <c r="A487" s="155" t="s">
        <v>481</v>
      </c>
      <c r="B487" s="76" t="s">
        <v>1006</v>
      </c>
      <c r="C487" s="139" t="s">
        <v>1011</v>
      </c>
      <c r="D487" s="15" t="s">
        <v>26</v>
      </c>
      <c r="E487" s="139" t="s">
        <v>232</v>
      </c>
      <c r="F487" s="63" t="s">
        <v>38</v>
      </c>
      <c r="G487" s="63" t="s">
        <v>29</v>
      </c>
      <c r="H487" s="41" t="s">
        <v>1012</v>
      </c>
      <c r="I487" s="41" t="s">
        <v>1008</v>
      </c>
      <c r="J487" s="155" t="s">
        <v>32</v>
      </c>
      <c r="K487" s="156">
        <v>7000</v>
      </c>
      <c r="L487" s="156" t="s">
        <v>189</v>
      </c>
      <c r="M487" s="140">
        <v>0.75</v>
      </c>
      <c r="N487" s="157">
        <f t="shared" si="24"/>
        <v>5250</v>
      </c>
      <c r="O487" s="158">
        <f>N487*[1]TC!$C$4</f>
        <v>105000</v>
      </c>
      <c r="P487" s="43" t="s">
        <v>34</v>
      </c>
      <c r="Q487" s="43" t="s">
        <v>34</v>
      </c>
      <c r="R487" s="159">
        <f t="shared" si="25"/>
        <v>1750</v>
      </c>
      <c r="S487" s="160">
        <f>R487*[1]TC!$C$4</f>
        <v>35000</v>
      </c>
      <c r="T487" s="159">
        <v>0</v>
      </c>
      <c r="U487" s="161">
        <v>0</v>
      </c>
      <c r="V487" s="162"/>
      <c r="W487" s="164" t="s">
        <v>1010</v>
      </c>
      <c r="X487" s="29"/>
    </row>
    <row r="488" spans="1:24" ht="15.75" customHeight="1">
      <c r="A488" s="155" t="s">
        <v>481</v>
      </c>
      <c r="B488" s="76" t="s">
        <v>1006</v>
      </c>
      <c r="C488" s="139" t="s">
        <v>1013</v>
      </c>
      <c r="D488" s="15" t="s">
        <v>26</v>
      </c>
      <c r="E488" s="139" t="s">
        <v>232</v>
      </c>
      <c r="F488" s="63" t="s">
        <v>38</v>
      </c>
      <c r="G488" s="63" t="s">
        <v>29</v>
      </c>
      <c r="H488" s="41" t="s">
        <v>1012</v>
      </c>
      <c r="I488" s="41" t="s">
        <v>1008</v>
      </c>
      <c r="J488" s="155" t="s">
        <v>32</v>
      </c>
      <c r="K488" s="156">
        <v>9000</v>
      </c>
      <c r="L488" s="156" t="s">
        <v>189</v>
      </c>
      <c r="M488" s="140">
        <v>0.75</v>
      </c>
      <c r="N488" s="157">
        <f t="shared" si="24"/>
        <v>6750</v>
      </c>
      <c r="O488" s="158">
        <f>N488*[1]TC!$C$4</f>
        <v>135000</v>
      </c>
      <c r="P488" s="43" t="s">
        <v>34</v>
      </c>
      <c r="Q488" s="43" t="s">
        <v>34</v>
      </c>
      <c r="R488" s="159">
        <f t="shared" si="25"/>
        <v>2250</v>
      </c>
      <c r="S488" s="160">
        <f>R488*[1]TC!$C$4</f>
        <v>45000</v>
      </c>
      <c r="T488" s="159">
        <v>0</v>
      </c>
      <c r="U488" s="161">
        <v>0</v>
      </c>
      <c r="V488" s="162"/>
      <c r="W488" s="164" t="s">
        <v>1010</v>
      </c>
      <c r="X488" s="29"/>
    </row>
    <row r="489" spans="1:24" ht="15.75" customHeight="1">
      <c r="A489" s="155" t="s">
        <v>481</v>
      </c>
      <c r="B489" s="76" t="s">
        <v>1006</v>
      </c>
      <c r="C489" s="139" t="s">
        <v>1014</v>
      </c>
      <c r="D489" s="15" t="s">
        <v>26</v>
      </c>
      <c r="E489" s="139" t="s">
        <v>232</v>
      </c>
      <c r="F489" s="63" t="s">
        <v>215</v>
      </c>
      <c r="G489" s="63" t="s">
        <v>29</v>
      </c>
      <c r="H489" s="41" t="s">
        <v>229</v>
      </c>
      <c r="I489" s="41" t="s">
        <v>1008</v>
      </c>
      <c r="J489" s="155" t="s">
        <v>1009</v>
      </c>
      <c r="K489" s="156">
        <v>6000</v>
      </c>
      <c r="L489" s="156" t="s">
        <v>189</v>
      </c>
      <c r="M489" s="140">
        <v>0.75</v>
      </c>
      <c r="N489" s="157">
        <f t="shared" si="24"/>
        <v>4500</v>
      </c>
      <c r="O489" s="158">
        <f>N489*[1]TC!$C$4</f>
        <v>90000</v>
      </c>
      <c r="P489" s="43" t="s">
        <v>34</v>
      </c>
      <c r="Q489" s="43" t="s">
        <v>34</v>
      </c>
      <c r="R489" s="159">
        <f t="shared" si="25"/>
        <v>1500</v>
      </c>
      <c r="S489" s="160">
        <f>R489*[1]TC!$C$4</f>
        <v>30000</v>
      </c>
      <c r="T489" s="159">
        <v>0</v>
      </c>
      <c r="U489" s="161">
        <v>0</v>
      </c>
      <c r="V489" s="162"/>
      <c r="W489" s="164" t="s">
        <v>1015</v>
      </c>
      <c r="X489" s="29"/>
    </row>
    <row r="490" spans="1:24" ht="15.75" customHeight="1">
      <c r="A490" s="155" t="s">
        <v>481</v>
      </c>
      <c r="B490" s="76" t="s">
        <v>1006</v>
      </c>
      <c r="C490" s="139" t="s">
        <v>1016</v>
      </c>
      <c r="D490" s="15" t="s">
        <v>26</v>
      </c>
      <c r="E490" s="139" t="s">
        <v>232</v>
      </c>
      <c r="F490" s="63" t="s">
        <v>215</v>
      </c>
      <c r="G490" s="63" t="s">
        <v>29</v>
      </c>
      <c r="H490" s="41" t="s">
        <v>1012</v>
      </c>
      <c r="I490" s="41" t="s">
        <v>1008</v>
      </c>
      <c r="J490" s="155" t="s">
        <v>32</v>
      </c>
      <c r="K490" s="156">
        <v>7000</v>
      </c>
      <c r="L490" s="156" t="s">
        <v>189</v>
      </c>
      <c r="M490" s="140">
        <v>0.75</v>
      </c>
      <c r="N490" s="157">
        <f t="shared" si="24"/>
        <v>5250</v>
      </c>
      <c r="O490" s="158">
        <f>N490*[1]TC!$C$4</f>
        <v>105000</v>
      </c>
      <c r="P490" s="43" t="s">
        <v>34</v>
      </c>
      <c r="Q490" s="43" t="s">
        <v>34</v>
      </c>
      <c r="R490" s="159">
        <f t="shared" si="25"/>
        <v>1750</v>
      </c>
      <c r="S490" s="160">
        <f>R490*[1]TC!$C$4</f>
        <v>35000</v>
      </c>
      <c r="T490" s="159">
        <v>0</v>
      </c>
      <c r="U490" s="161">
        <v>0</v>
      </c>
      <c r="V490" s="162"/>
      <c r="W490" s="164" t="s">
        <v>1015</v>
      </c>
      <c r="X490" s="29"/>
    </row>
    <row r="491" spans="1:24" ht="15.75" customHeight="1">
      <c r="A491" s="155" t="s">
        <v>481</v>
      </c>
      <c r="B491" s="76" t="s">
        <v>1006</v>
      </c>
      <c r="C491" s="139" t="s">
        <v>1017</v>
      </c>
      <c r="D491" s="15" t="s">
        <v>26</v>
      </c>
      <c r="E491" s="139" t="s">
        <v>232</v>
      </c>
      <c r="F491" s="63" t="s">
        <v>215</v>
      </c>
      <c r="G491" s="63" t="s">
        <v>29</v>
      </c>
      <c r="H491" s="41" t="s">
        <v>1012</v>
      </c>
      <c r="I491" s="41" t="s">
        <v>1008</v>
      </c>
      <c r="J491" s="155" t="s">
        <v>32</v>
      </c>
      <c r="K491" s="156">
        <v>9000</v>
      </c>
      <c r="L491" s="156" t="s">
        <v>189</v>
      </c>
      <c r="M491" s="140">
        <v>0.75</v>
      </c>
      <c r="N491" s="157">
        <f t="shared" si="24"/>
        <v>6750</v>
      </c>
      <c r="O491" s="158">
        <f>N491*[1]TC!$C$4</f>
        <v>135000</v>
      </c>
      <c r="P491" s="43" t="s">
        <v>34</v>
      </c>
      <c r="Q491" s="43" t="s">
        <v>34</v>
      </c>
      <c r="R491" s="159">
        <f t="shared" si="25"/>
        <v>2250</v>
      </c>
      <c r="S491" s="160">
        <f>R491*[1]TC!$C$4</f>
        <v>45000</v>
      </c>
      <c r="T491" s="159">
        <v>0</v>
      </c>
      <c r="U491" s="161">
        <v>0</v>
      </c>
      <c r="V491" s="162"/>
      <c r="W491" s="164" t="s">
        <v>1015</v>
      </c>
      <c r="X491" s="29"/>
    </row>
    <row r="492" spans="1:24" ht="15.75" customHeight="1">
      <c r="A492" s="155" t="s">
        <v>481</v>
      </c>
      <c r="B492" s="76" t="s">
        <v>1006</v>
      </c>
      <c r="C492" s="139" t="s">
        <v>1018</v>
      </c>
      <c r="D492" s="15" t="s">
        <v>26</v>
      </c>
      <c r="E492" s="139" t="s">
        <v>232</v>
      </c>
      <c r="F492" s="63" t="s">
        <v>158</v>
      </c>
      <c r="G492" s="63" t="s">
        <v>29</v>
      </c>
      <c r="H492" s="41" t="s">
        <v>229</v>
      </c>
      <c r="I492" s="41" t="s">
        <v>1008</v>
      </c>
      <c r="J492" s="155" t="s">
        <v>1009</v>
      </c>
      <c r="K492" s="156">
        <v>6000</v>
      </c>
      <c r="L492" s="156" t="s">
        <v>189</v>
      </c>
      <c r="M492" s="140">
        <v>0.75</v>
      </c>
      <c r="N492" s="157">
        <f t="shared" ref="N492:N555" si="26">K492*M492</f>
        <v>4500</v>
      </c>
      <c r="O492" s="158">
        <f>N492*[1]TC!$C$4</f>
        <v>90000</v>
      </c>
      <c r="P492" s="43" t="s">
        <v>34</v>
      </c>
      <c r="Q492" s="43" t="s">
        <v>34</v>
      </c>
      <c r="R492" s="159">
        <f t="shared" si="25"/>
        <v>1500</v>
      </c>
      <c r="S492" s="160">
        <f>R492*[1]TC!$C$4</f>
        <v>30000</v>
      </c>
      <c r="T492" s="159">
        <v>0</v>
      </c>
      <c r="U492" s="161">
        <v>0</v>
      </c>
      <c r="V492" s="162"/>
      <c r="W492" s="163" t="s">
        <v>1019</v>
      </c>
      <c r="X492" s="29"/>
    </row>
    <row r="493" spans="1:24" ht="15.75" customHeight="1">
      <c r="A493" s="155" t="s">
        <v>481</v>
      </c>
      <c r="B493" s="76" t="s">
        <v>1006</v>
      </c>
      <c r="C493" s="139" t="s">
        <v>1020</v>
      </c>
      <c r="D493" s="15" t="s">
        <v>26</v>
      </c>
      <c r="E493" s="139" t="s">
        <v>232</v>
      </c>
      <c r="F493" s="63" t="s">
        <v>158</v>
      </c>
      <c r="G493" s="63" t="s">
        <v>29</v>
      </c>
      <c r="H493" s="41" t="s">
        <v>1012</v>
      </c>
      <c r="I493" s="41" t="s">
        <v>1008</v>
      </c>
      <c r="J493" s="155" t="s">
        <v>32</v>
      </c>
      <c r="K493" s="156">
        <v>7000</v>
      </c>
      <c r="L493" s="156" t="s">
        <v>189</v>
      </c>
      <c r="M493" s="140">
        <v>0.75</v>
      </c>
      <c r="N493" s="157">
        <f t="shared" si="26"/>
        <v>5250</v>
      </c>
      <c r="O493" s="158">
        <f>N493*[1]TC!$C$4</f>
        <v>105000</v>
      </c>
      <c r="P493" s="43" t="s">
        <v>34</v>
      </c>
      <c r="Q493" s="43" t="s">
        <v>34</v>
      </c>
      <c r="R493" s="159">
        <f t="shared" si="25"/>
        <v>1750</v>
      </c>
      <c r="S493" s="160">
        <f>R493*[1]TC!$C$4</f>
        <v>35000</v>
      </c>
      <c r="T493" s="159">
        <v>0</v>
      </c>
      <c r="U493" s="161">
        <v>0</v>
      </c>
      <c r="V493" s="162"/>
      <c r="W493" s="164" t="s">
        <v>1019</v>
      </c>
      <c r="X493" s="29"/>
    </row>
    <row r="494" spans="1:24" ht="15.75" customHeight="1">
      <c r="A494" s="155" t="s">
        <v>481</v>
      </c>
      <c r="B494" s="76" t="s">
        <v>1006</v>
      </c>
      <c r="C494" s="139" t="s">
        <v>1021</v>
      </c>
      <c r="D494" s="15" t="s">
        <v>26</v>
      </c>
      <c r="E494" s="139" t="s">
        <v>232</v>
      </c>
      <c r="F494" s="63" t="s">
        <v>158</v>
      </c>
      <c r="G494" s="63" t="s">
        <v>29</v>
      </c>
      <c r="H494" s="41" t="s">
        <v>1012</v>
      </c>
      <c r="I494" s="41" t="s">
        <v>1008</v>
      </c>
      <c r="J494" s="155" t="s">
        <v>32</v>
      </c>
      <c r="K494" s="156">
        <v>9000</v>
      </c>
      <c r="L494" s="156" t="s">
        <v>189</v>
      </c>
      <c r="M494" s="140">
        <v>0.75</v>
      </c>
      <c r="N494" s="157">
        <f t="shared" si="26"/>
        <v>6750</v>
      </c>
      <c r="O494" s="158">
        <f>N494*[1]TC!$C$4</f>
        <v>135000</v>
      </c>
      <c r="P494" s="43" t="s">
        <v>34</v>
      </c>
      <c r="Q494" s="43" t="s">
        <v>34</v>
      </c>
      <c r="R494" s="159">
        <f t="shared" si="25"/>
        <v>2250</v>
      </c>
      <c r="S494" s="160">
        <f>R494*[1]TC!$C$4</f>
        <v>45000</v>
      </c>
      <c r="T494" s="159">
        <v>0</v>
      </c>
      <c r="U494" s="161">
        <v>0</v>
      </c>
      <c r="V494" s="162"/>
      <c r="W494" s="164" t="s">
        <v>1019</v>
      </c>
      <c r="X494" s="29"/>
    </row>
    <row r="495" spans="1:24" ht="15.75" customHeight="1">
      <c r="A495" s="155" t="s">
        <v>481</v>
      </c>
      <c r="B495" s="76" t="s">
        <v>1006</v>
      </c>
      <c r="C495" s="139" t="s">
        <v>1022</v>
      </c>
      <c r="D495" s="15" t="s">
        <v>26</v>
      </c>
      <c r="E495" s="139" t="s">
        <v>232</v>
      </c>
      <c r="F495" s="155" t="s">
        <v>105</v>
      </c>
      <c r="G495" s="63" t="s">
        <v>29</v>
      </c>
      <c r="H495" s="41" t="s">
        <v>229</v>
      </c>
      <c r="I495" s="41" t="s">
        <v>1008</v>
      </c>
      <c r="J495" s="155" t="s">
        <v>32</v>
      </c>
      <c r="K495" s="156">
        <v>6000</v>
      </c>
      <c r="L495" s="156" t="s">
        <v>189</v>
      </c>
      <c r="M495" s="140">
        <v>0.75</v>
      </c>
      <c r="N495" s="157">
        <f t="shared" si="26"/>
        <v>4500</v>
      </c>
      <c r="O495" s="158">
        <f>N495*[1]TC!$C$4</f>
        <v>90000</v>
      </c>
      <c r="P495" s="43" t="s">
        <v>34</v>
      </c>
      <c r="Q495" s="43" t="s">
        <v>34</v>
      </c>
      <c r="R495" s="159">
        <f t="shared" si="25"/>
        <v>1500</v>
      </c>
      <c r="S495" s="160">
        <f>R495*[1]TC!$C$4</f>
        <v>30000</v>
      </c>
      <c r="T495" s="159">
        <v>0</v>
      </c>
      <c r="U495" s="161">
        <v>0</v>
      </c>
      <c r="V495" s="162"/>
      <c r="W495" s="164" t="s">
        <v>1023</v>
      </c>
      <c r="X495" s="29"/>
    </row>
    <row r="496" spans="1:24" ht="15.75" customHeight="1">
      <c r="A496" s="155" t="s">
        <v>481</v>
      </c>
      <c r="B496" s="76" t="s">
        <v>1006</v>
      </c>
      <c r="C496" s="139" t="s">
        <v>1024</v>
      </c>
      <c r="D496" s="15" t="s">
        <v>26</v>
      </c>
      <c r="E496" s="139" t="s">
        <v>232</v>
      </c>
      <c r="F496" s="155" t="s">
        <v>105</v>
      </c>
      <c r="G496" s="63" t="s">
        <v>29</v>
      </c>
      <c r="H496" s="41" t="s">
        <v>1012</v>
      </c>
      <c r="I496" s="41" t="s">
        <v>1008</v>
      </c>
      <c r="J496" s="155" t="s">
        <v>32</v>
      </c>
      <c r="K496" s="156">
        <v>7000</v>
      </c>
      <c r="L496" s="156" t="s">
        <v>189</v>
      </c>
      <c r="M496" s="140">
        <v>0.75</v>
      </c>
      <c r="N496" s="157">
        <f t="shared" si="26"/>
        <v>5250</v>
      </c>
      <c r="O496" s="158">
        <f>N496*[1]TC!$C$4</f>
        <v>105000</v>
      </c>
      <c r="P496" s="43" t="s">
        <v>34</v>
      </c>
      <c r="Q496" s="43" t="s">
        <v>34</v>
      </c>
      <c r="R496" s="159">
        <f t="shared" si="25"/>
        <v>1750</v>
      </c>
      <c r="S496" s="160">
        <f>R496*[1]TC!$C$4</f>
        <v>35000</v>
      </c>
      <c r="T496" s="159">
        <v>0</v>
      </c>
      <c r="U496" s="161">
        <v>0</v>
      </c>
      <c r="V496" s="162"/>
      <c r="W496" s="164" t="s">
        <v>1023</v>
      </c>
      <c r="X496" s="29"/>
    </row>
    <row r="497" spans="1:24" ht="15.75" customHeight="1">
      <c r="A497" s="155" t="s">
        <v>481</v>
      </c>
      <c r="B497" s="76" t="s">
        <v>1006</v>
      </c>
      <c r="C497" s="139" t="s">
        <v>1025</v>
      </c>
      <c r="D497" s="15" t="s">
        <v>26</v>
      </c>
      <c r="E497" s="139" t="s">
        <v>232</v>
      </c>
      <c r="F497" s="155" t="s">
        <v>105</v>
      </c>
      <c r="G497" s="63" t="s">
        <v>29</v>
      </c>
      <c r="H497" s="41" t="s">
        <v>1012</v>
      </c>
      <c r="I497" s="41" t="s">
        <v>1008</v>
      </c>
      <c r="J497" s="155" t="s">
        <v>32</v>
      </c>
      <c r="K497" s="156">
        <v>9000</v>
      </c>
      <c r="L497" s="156" t="s">
        <v>189</v>
      </c>
      <c r="M497" s="140">
        <v>0.75</v>
      </c>
      <c r="N497" s="157">
        <f t="shared" si="26"/>
        <v>6750</v>
      </c>
      <c r="O497" s="158">
        <f>N497*[1]TC!$C$4</f>
        <v>135000</v>
      </c>
      <c r="P497" s="43" t="s">
        <v>34</v>
      </c>
      <c r="Q497" s="43" t="s">
        <v>34</v>
      </c>
      <c r="R497" s="159">
        <f t="shared" si="25"/>
        <v>2250</v>
      </c>
      <c r="S497" s="160">
        <f>R497*[1]TC!$C$4</f>
        <v>45000</v>
      </c>
      <c r="T497" s="159">
        <v>0</v>
      </c>
      <c r="U497" s="161">
        <v>0</v>
      </c>
      <c r="V497" s="162"/>
      <c r="W497" s="164" t="s">
        <v>1023</v>
      </c>
      <c r="X497" s="29"/>
    </row>
    <row r="498" spans="1:24" ht="15.75" customHeight="1">
      <c r="A498" s="155" t="s">
        <v>481</v>
      </c>
      <c r="B498" s="76" t="s">
        <v>1026</v>
      </c>
      <c r="C498" s="139" t="s">
        <v>1007</v>
      </c>
      <c r="D498" s="15" t="s">
        <v>26</v>
      </c>
      <c r="E498" s="139" t="s">
        <v>232</v>
      </c>
      <c r="F498" s="63" t="s">
        <v>38</v>
      </c>
      <c r="G498" s="63" t="s">
        <v>29</v>
      </c>
      <c r="H498" s="41" t="s">
        <v>229</v>
      </c>
      <c r="I498" s="41" t="s">
        <v>1008</v>
      </c>
      <c r="J498" s="155" t="s">
        <v>1009</v>
      </c>
      <c r="K498" s="156">
        <v>9600</v>
      </c>
      <c r="L498" s="156" t="s">
        <v>189</v>
      </c>
      <c r="M498" s="140">
        <v>0.75</v>
      </c>
      <c r="N498" s="157">
        <f t="shared" si="26"/>
        <v>7200</v>
      </c>
      <c r="O498" s="158">
        <f>N498*[1]TC!$C$4</f>
        <v>144000</v>
      </c>
      <c r="P498" s="43" t="s">
        <v>34</v>
      </c>
      <c r="Q498" s="43" t="s">
        <v>34</v>
      </c>
      <c r="R498" s="159">
        <f t="shared" si="25"/>
        <v>2400</v>
      </c>
      <c r="S498" s="160">
        <f>R498*[1]TC!$C$4</f>
        <v>48000</v>
      </c>
      <c r="T498" s="159">
        <v>0</v>
      </c>
      <c r="U498" s="161">
        <v>0</v>
      </c>
      <c r="V498" s="162"/>
      <c r="W498" s="165" t="s">
        <v>1010</v>
      </c>
      <c r="X498" s="29"/>
    </row>
    <row r="499" spans="1:24" ht="15.75" customHeight="1">
      <c r="A499" s="155" t="s">
        <v>481</v>
      </c>
      <c r="B499" s="76" t="s">
        <v>1026</v>
      </c>
      <c r="C499" s="139" t="s">
        <v>1011</v>
      </c>
      <c r="D499" s="15" t="s">
        <v>26</v>
      </c>
      <c r="E499" s="139" t="s">
        <v>232</v>
      </c>
      <c r="F499" s="63" t="s">
        <v>38</v>
      </c>
      <c r="G499" s="63" t="s">
        <v>29</v>
      </c>
      <c r="H499" s="41" t="s">
        <v>1012</v>
      </c>
      <c r="I499" s="41" t="s">
        <v>1008</v>
      </c>
      <c r="J499" s="155" t="s">
        <v>32</v>
      </c>
      <c r="K499" s="156">
        <v>10600</v>
      </c>
      <c r="L499" s="156" t="s">
        <v>189</v>
      </c>
      <c r="M499" s="140">
        <v>0.75</v>
      </c>
      <c r="N499" s="157">
        <f t="shared" si="26"/>
        <v>7950</v>
      </c>
      <c r="O499" s="158">
        <f>N499*[1]TC!$C$4</f>
        <v>159000</v>
      </c>
      <c r="P499" s="43" t="s">
        <v>34</v>
      </c>
      <c r="Q499" s="43" t="s">
        <v>34</v>
      </c>
      <c r="R499" s="159">
        <f t="shared" si="25"/>
        <v>2650</v>
      </c>
      <c r="S499" s="160">
        <f>R499*[1]TC!$C$4</f>
        <v>53000</v>
      </c>
      <c r="T499" s="159">
        <v>0</v>
      </c>
      <c r="U499" s="161">
        <v>0</v>
      </c>
      <c r="V499" s="162"/>
      <c r="W499" s="166" t="s">
        <v>1010</v>
      </c>
      <c r="X499" s="29"/>
    </row>
    <row r="500" spans="1:24" ht="15.75" customHeight="1">
      <c r="A500" s="155" t="s">
        <v>481</v>
      </c>
      <c r="B500" s="76" t="s">
        <v>1026</v>
      </c>
      <c r="C500" s="139" t="s">
        <v>1013</v>
      </c>
      <c r="D500" s="15" t="s">
        <v>26</v>
      </c>
      <c r="E500" s="139" t="s">
        <v>232</v>
      </c>
      <c r="F500" s="63" t="s">
        <v>38</v>
      </c>
      <c r="G500" s="63" t="s">
        <v>29</v>
      </c>
      <c r="H500" s="41" t="s">
        <v>1012</v>
      </c>
      <c r="I500" s="41" t="s">
        <v>1008</v>
      </c>
      <c r="J500" s="155" t="s">
        <v>32</v>
      </c>
      <c r="K500" s="156">
        <v>12600</v>
      </c>
      <c r="L500" s="156" t="s">
        <v>189</v>
      </c>
      <c r="M500" s="140">
        <v>0.75</v>
      </c>
      <c r="N500" s="157">
        <f t="shared" si="26"/>
        <v>9450</v>
      </c>
      <c r="O500" s="158">
        <f>N500*[1]TC!$C$4</f>
        <v>189000</v>
      </c>
      <c r="P500" s="43" t="s">
        <v>34</v>
      </c>
      <c r="Q500" s="43" t="s">
        <v>34</v>
      </c>
      <c r="R500" s="159">
        <f t="shared" si="25"/>
        <v>3150</v>
      </c>
      <c r="S500" s="160">
        <f>R500*[1]TC!$C$4</f>
        <v>63000</v>
      </c>
      <c r="T500" s="159">
        <v>0</v>
      </c>
      <c r="U500" s="161">
        <v>0</v>
      </c>
      <c r="V500" s="162"/>
      <c r="W500" s="164" t="s">
        <v>1010</v>
      </c>
      <c r="X500" s="29"/>
    </row>
    <row r="501" spans="1:24" ht="15.75" customHeight="1">
      <c r="A501" s="155" t="s">
        <v>481</v>
      </c>
      <c r="B501" s="76" t="s">
        <v>1026</v>
      </c>
      <c r="C501" s="139" t="s">
        <v>1014</v>
      </c>
      <c r="D501" s="15" t="s">
        <v>26</v>
      </c>
      <c r="E501" s="139" t="s">
        <v>232</v>
      </c>
      <c r="F501" s="63" t="s">
        <v>215</v>
      </c>
      <c r="G501" s="63" t="s">
        <v>29</v>
      </c>
      <c r="H501" s="41" t="s">
        <v>229</v>
      </c>
      <c r="I501" s="41" t="s">
        <v>1008</v>
      </c>
      <c r="J501" s="155" t="s">
        <v>1009</v>
      </c>
      <c r="K501" s="156">
        <v>9600</v>
      </c>
      <c r="L501" s="156" t="s">
        <v>189</v>
      </c>
      <c r="M501" s="140">
        <v>0.75</v>
      </c>
      <c r="N501" s="157">
        <f t="shared" si="26"/>
        <v>7200</v>
      </c>
      <c r="O501" s="158">
        <f>N501*[1]TC!$C$4</f>
        <v>144000</v>
      </c>
      <c r="P501" s="43" t="s">
        <v>34</v>
      </c>
      <c r="Q501" s="43" t="s">
        <v>34</v>
      </c>
      <c r="R501" s="159">
        <f t="shared" si="25"/>
        <v>2400</v>
      </c>
      <c r="S501" s="160">
        <f>R501*[1]TC!$C$4</f>
        <v>48000</v>
      </c>
      <c r="T501" s="159">
        <v>0</v>
      </c>
      <c r="U501" s="161">
        <v>0</v>
      </c>
      <c r="V501" s="162"/>
      <c r="W501" s="164" t="s">
        <v>1015</v>
      </c>
      <c r="X501" s="29"/>
    </row>
    <row r="502" spans="1:24" ht="15.75" customHeight="1">
      <c r="A502" s="155" t="s">
        <v>481</v>
      </c>
      <c r="B502" s="76" t="s">
        <v>1026</v>
      </c>
      <c r="C502" s="139" t="s">
        <v>1016</v>
      </c>
      <c r="D502" s="15" t="s">
        <v>26</v>
      </c>
      <c r="E502" s="139" t="s">
        <v>232</v>
      </c>
      <c r="F502" s="63" t="s">
        <v>215</v>
      </c>
      <c r="G502" s="63" t="s">
        <v>29</v>
      </c>
      <c r="H502" s="41" t="s">
        <v>1012</v>
      </c>
      <c r="I502" s="41" t="s">
        <v>1008</v>
      </c>
      <c r="J502" s="155" t="s">
        <v>32</v>
      </c>
      <c r="K502" s="156">
        <v>10600</v>
      </c>
      <c r="L502" s="156" t="s">
        <v>189</v>
      </c>
      <c r="M502" s="140">
        <v>0.75</v>
      </c>
      <c r="N502" s="157">
        <f t="shared" si="26"/>
        <v>7950</v>
      </c>
      <c r="O502" s="158">
        <f>N502*[1]TC!$C$4</f>
        <v>159000</v>
      </c>
      <c r="P502" s="43" t="s">
        <v>34</v>
      </c>
      <c r="Q502" s="43" t="s">
        <v>34</v>
      </c>
      <c r="R502" s="159">
        <f t="shared" si="25"/>
        <v>2650</v>
      </c>
      <c r="S502" s="160">
        <f>R502*[1]TC!$C$4</f>
        <v>53000</v>
      </c>
      <c r="T502" s="159">
        <v>0</v>
      </c>
      <c r="U502" s="161">
        <v>0</v>
      </c>
      <c r="V502" s="162"/>
      <c r="W502" s="164" t="s">
        <v>1015</v>
      </c>
      <c r="X502" s="29"/>
    </row>
    <row r="503" spans="1:24" ht="15.75" customHeight="1">
      <c r="A503" s="155" t="s">
        <v>481</v>
      </c>
      <c r="B503" s="76" t="s">
        <v>1026</v>
      </c>
      <c r="C503" s="139" t="s">
        <v>1017</v>
      </c>
      <c r="D503" s="15" t="s">
        <v>26</v>
      </c>
      <c r="E503" s="139" t="s">
        <v>232</v>
      </c>
      <c r="F503" s="63" t="s">
        <v>215</v>
      </c>
      <c r="G503" s="63" t="s">
        <v>29</v>
      </c>
      <c r="H503" s="41" t="s">
        <v>1012</v>
      </c>
      <c r="I503" s="41" t="s">
        <v>1008</v>
      </c>
      <c r="J503" s="155" t="s">
        <v>32</v>
      </c>
      <c r="K503" s="156">
        <v>12600</v>
      </c>
      <c r="L503" s="156" t="s">
        <v>189</v>
      </c>
      <c r="M503" s="140">
        <v>0.75</v>
      </c>
      <c r="N503" s="157">
        <f t="shared" si="26"/>
        <v>9450</v>
      </c>
      <c r="O503" s="158">
        <f>N503*[1]TC!$C$4</f>
        <v>189000</v>
      </c>
      <c r="P503" s="43" t="s">
        <v>34</v>
      </c>
      <c r="Q503" s="43" t="s">
        <v>34</v>
      </c>
      <c r="R503" s="159">
        <f t="shared" si="25"/>
        <v>3150</v>
      </c>
      <c r="S503" s="160">
        <f>R503*[1]TC!$C$4</f>
        <v>63000</v>
      </c>
      <c r="T503" s="159">
        <v>0</v>
      </c>
      <c r="U503" s="161">
        <v>0</v>
      </c>
      <c r="V503" s="162"/>
      <c r="W503" s="164" t="s">
        <v>1015</v>
      </c>
      <c r="X503" s="29"/>
    </row>
    <row r="504" spans="1:24" ht="15.75" customHeight="1">
      <c r="A504" s="155" t="s">
        <v>481</v>
      </c>
      <c r="B504" s="76" t="s">
        <v>1026</v>
      </c>
      <c r="C504" s="139" t="s">
        <v>1018</v>
      </c>
      <c r="D504" s="15" t="s">
        <v>26</v>
      </c>
      <c r="E504" s="139" t="s">
        <v>232</v>
      </c>
      <c r="F504" s="63" t="s">
        <v>158</v>
      </c>
      <c r="G504" s="63" t="s">
        <v>29</v>
      </c>
      <c r="H504" s="41" t="s">
        <v>229</v>
      </c>
      <c r="I504" s="41" t="s">
        <v>1008</v>
      </c>
      <c r="J504" s="155" t="s">
        <v>1009</v>
      </c>
      <c r="K504" s="156">
        <v>9600</v>
      </c>
      <c r="L504" s="156" t="s">
        <v>189</v>
      </c>
      <c r="M504" s="140">
        <v>0.75</v>
      </c>
      <c r="N504" s="157">
        <f t="shared" si="26"/>
        <v>7200</v>
      </c>
      <c r="O504" s="158">
        <f>N504*[1]TC!$C$4</f>
        <v>144000</v>
      </c>
      <c r="P504" s="43" t="s">
        <v>34</v>
      </c>
      <c r="Q504" s="43" t="s">
        <v>34</v>
      </c>
      <c r="R504" s="159">
        <f t="shared" si="25"/>
        <v>2400</v>
      </c>
      <c r="S504" s="160">
        <f>R504*[1]TC!$C$4</f>
        <v>48000</v>
      </c>
      <c r="T504" s="159">
        <v>0</v>
      </c>
      <c r="U504" s="161">
        <v>0</v>
      </c>
      <c r="V504" s="162"/>
      <c r="W504" s="163" t="s">
        <v>1019</v>
      </c>
      <c r="X504" s="29"/>
    </row>
    <row r="505" spans="1:24" ht="15.75" customHeight="1">
      <c r="A505" s="155" t="s">
        <v>481</v>
      </c>
      <c r="B505" s="76" t="s">
        <v>1026</v>
      </c>
      <c r="C505" s="139" t="s">
        <v>1027</v>
      </c>
      <c r="D505" s="15" t="s">
        <v>26</v>
      </c>
      <c r="E505" s="139" t="s">
        <v>232</v>
      </c>
      <c r="F505" s="63" t="s">
        <v>158</v>
      </c>
      <c r="G505" s="63" t="s">
        <v>29</v>
      </c>
      <c r="H505" s="41" t="s">
        <v>1012</v>
      </c>
      <c r="I505" s="41" t="s">
        <v>1008</v>
      </c>
      <c r="J505" s="155" t="s">
        <v>32</v>
      </c>
      <c r="K505" s="156">
        <v>10600</v>
      </c>
      <c r="L505" s="156" t="s">
        <v>189</v>
      </c>
      <c r="M505" s="140">
        <v>0.75</v>
      </c>
      <c r="N505" s="157">
        <f t="shared" si="26"/>
        <v>7950</v>
      </c>
      <c r="O505" s="158">
        <f>N505*[1]TC!$C$4</f>
        <v>159000</v>
      </c>
      <c r="P505" s="43" t="s">
        <v>34</v>
      </c>
      <c r="Q505" s="43" t="s">
        <v>34</v>
      </c>
      <c r="R505" s="159">
        <f t="shared" si="25"/>
        <v>2650</v>
      </c>
      <c r="S505" s="160">
        <f>R505*[1]TC!$C$4</f>
        <v>53000</v>
      </c>
      <c r="T505" s="159">
        <v>0</v>
      </c>
      <c r="U505" s="161">
        <v>0</v>
      </c>
      <c r="V505" s="162"/>
      <c r="W505" s="164" t="s">
        <v>1019</v>
      </c>
      <c r="X505" s="29"/>
    </row>
    <row r="506" spans="1:24" ht="15.75" customHeight="1">
      <c r="A506" s="155" t="s">
        <v>481</v>
      </c>
      <c r="B506" s="76" t="s">
        <v>1026</v>
      </c>
      <c r="C506" s="139" t="s">
        <v>1021</v>
      </c>
      <c r="D506" s="15" t="s">
        <v>26</v>
      </c>
      <c r="E506" s="139" t="s">
        <v>232</v>
      </c>
      <c r="F506" s="63" t="s">
        <v>158</v>
      </c>
      <c r="G506" s="63" t="s">
        <v>29</v>
      </c>
      <c r="H506" s="41" t="s">
        <v>1012</v>
      </c>
      <c r="I506" s="41" t="s">
        <v>1008</v>
      </c>
      <c r="J506" s="155" t="s">
        <v>32</v>
      </c>
      <c r="K506" s="156">
        <v>12600</v>
      </c>
      <c r="L506" s="156" t="s">
        <v>189</v>
      </c>
      <c r="M506" s="140">
        <v>0.75</v>
      </c>
      <c r="N506" s="157">
        <f t="shared" si="26"/>
        <v>9450</v>
      </c>
      <c r="O506" s="158">
        <f>N506*[1]TC!$C$4</f>
        <v>189000</v>
      </c>
      <c r="P506" s="43" t="s">
        <v>34</v>
      </c>
      <c r="Q506" s="43" t="s">
        <v>34</v>
      </c>
      <c r="R506" s="159">
        <f t="shared" si="25"/>
        <v>3150</v>
      </c>
      <c r="S506" s="160">
        <f>R506*[1]TC!$C$4</f>
        <v>63000</v>
      </c>
      <c r="T506" s="159">
        <v>0</v>
      </c>
      <c r="U506" s="161">
        <v>0</v>
      </c>
      <c r="V506" s="162"/>
      <c r="W506" s="164" t="s">
        <v>1019</v>
      </c>
      <c r="X506" s="29"/>
    </row>
    <row r="507" spans="1:24" ht="15.75" customHeight="1">
      <c r="A507" s="155" t="s">
        <v>481</v>
      </c>
      <c r="B507" s="76" t="s">
        <v>1026</v>
      </c>
      <c r="C507" s="139" t="s">
        <v>1022</v>
      </c>
      <c r="D507" s="15" t="s">
        <v>26</v>
      </c>
      <c r="E507" s="139" t="s">
        <v>232</v>
      </c>
      <c r="F507" s="139" t="s">
        <v>105</v>
      </c>
      <c r="G507" s="63" t="s">
        <v>29</v>
      </c>
      <c r="H507" s="41" t="s">
        <v>229</v>
      </c>
      <c r="I507" s="41" t="s">
        <v>1008</v>
      </c>
      <c r="J507" s="155" t="s">
        <v>32</v>
      </c>
      <c r="K507" s="156">
        <v>9600</v>
      </c>
      <c r="L507" s="156" t="s">
        <v>189</v>
      </c>
      <c r="M507" s="140">
        <v>0.75</v>
      </c>
      <c r="N507" s="157">
        <f t="shared" si="26"/>
        <v>7200</v>
      </c>
      <c r="O507" s="158">
        <f>N507*[1]TC!$C$4</f>
        <v>144000</v>
      </c>
      <c r="P507" s="43" t="s">
        <v>34</v>
      </c>
      <c r="Q507" s="43" t="s">
        <v>34</v>
      </c>
      <c r="R507" s="159">
        <f t="shared" si="25"/>
        <v>2400</v>
      </c>
      <c r="S507" s="160">
        <f>R507*[1]TC!$C$4</f>
        <v>48000</v>
      </c>
      <c r="T507" s="159">
        <v>0</v>
      </c>
      <c r="U507" s="161">
        <v>0</v>
      </c>
      <c r="V507" s="162"/>
      <c r="W507" s="164" t="s">
        <v>1023</v>
      </c>
      <c r="X507" s="29"/>
    </row>
    <row r="508" spans="1:24" ht="15.75" customHeight="1">
      <c r="A508" s="155" t="s">
        <v>481</v>
      </c>
      <c r="B508" s="76" t="s">
        <v>1026</v>
      </c>
      <c r="C508" s="139" t="s">
        <v>1024</v>
      </c>
      <c r="D508" s="15" t="s">
        <v>26</v>
      </c>
      <c r="E508" s="139" t="s">
        <v>232</v>
      </c>
      <c r="F508" s="139" t="s">
        <v>105</v>
      </c>
      <c r="G508" s="63" t="s">
        <v>29</v>
      </c>
      <c r="H508" s="41" t="s">
        <v>1012</v>
      </c>
      <c r="I508" s="41" t="s">
        <v>1008</v>
      </c>
      <c r="J508" s="155" t="s">
        <v>32</v>
      </c>
      <c r="K508" s="156">
        <v>10600</v>
      </c>
      <c r="L508" s="156" t="s">
        <v>189</v>
      </c>
      <c r="M508" s="140">
        <v>0.75</v>
      </c>
      <c r="N508" s="157">
        <f t="shared" si="26"/>
        <v>7950</v>
      </c>
      <c r="O508" s="158">
        <f>N508*[1]TC!$C$4</f>
        <v>159000</v>
      </c>
      <c r="P508" s="43" t="s">
        <v>34</v>
      </c>
      <c r="Q508" s="43" t="s">
        <v>34</v>
      </c>
      <c r="R508" s="159">
        <f t="shared" si="25"/>
        <v>2650</v>
      </c>
      <c r="S508" s="160">
        <f>R508*[1]TC!$C$4</f>
        <v>53000</v>
      </c>
      <c r="T508" s="159">
        <v>0</v>
      </c>
      <c r="U508" s="161">
        <v>0</v>
      </c>
      <c r="V508" s="162"/>
      <c r="W508" s="164" t="s">
        <v>1023</v>
      </c>
      <c r="X508" s="29"/>
    </row>
    <row r="509" spans="1:24" ht="15.75" customHeight="1">
      <c r="A509" s="155" t="s">
        <v>481</v>
      </c>
      <c r="B509" s="76" t="s">
        <v>1026</v>
      </c>
      <c r="C509" s="139" t="s">
        <v>1025</v>
      </c>
      <c r="D509" s="15" t="s">
        <v>26</v>
      </c>
      <c r="E509" s="139" t="s">
        <v>232</v>
      </c>
      <c r="F509" s="139" t="s">
        <v>105</v>
      </c>
      <c r="G509" s="63" t="s">
        <v>29</v>
      </c>
      <c r="H509" s="41" t="s">
        <v>1012</v>
      </c>
      <c r="I509" s="41" t="s">
        <v>1008</v>
      </c>
      <c r="J509" s="155" t="s">
        <v>32</v>
      </c>
      <c r="K509" s="156">
        <v>12600</v>
      </c>
      <c r="L509" s="156" t="s">
        <v>189</v>
      </c>
      <c r="M509" s="140">
        <v>0.75</v>
      </c>
      <c r="N509" s="157">
        <f t="shared" si="26"/>
        <v>9450</v>
      </c>
      <c r="O509" s="158">
        <f>N509*[1]TC!$C$4</f>
        <v>189000</v>
      </c>
      <c r="P509" s="43" t="s">
        <v>34</v>
      </c>
      <c r="Q509" s="43" t="s">
        <v>34</v>
      </c>
      <c r="R509" s="159">
        <f t="shared" si="25"/>
        <v>3150</v>
      </c>
      <c r="S509" s="160">
        <f>R509*[1]TC!$C$4</f>
        <v>63000</v>
      </c>
      <c r="T509" s="159">
        <v>0</v>
      </c>
      <c r="U509" s="161">
        <v>0</v>
      </c>
      <c r="V509" s="162"/>
      <c r="W509" s="164" t="s">
        <v>1023</v>
      </c>
      <c r="X509" s="29"/>
    </row>
    <row r="510" spans="1:24" ht="15.75" customHeight="1">
      <c r="A510" s="14" t="s">
        <v>481</v>
      </c>
      <c r="B510" s="14" t="s">
        <v>1028</v>
      </c>
      <c r="C510" s="51" t="s">
        <v>1029</v>
      </c>
      <c r="D510" s="14" t="s">
        <v>26</v>
      </c>
      <c r="E510" s="14" t="s">
        <v>232</v>
      </c>
      <c r="F510" s="14" t="s">
        <v>38</v>
      </c>
      <c r="G510" s="14" t="s">
        <v>29</v>
      </c>
      <c r="H510" s="15" t="s">
        <v>1030</v>
      </c>
      <c r="I510" s="15" t="s">
        <v>1031</v>
      </c>
      <c r="J510" s="15" t="s">
        <v>32</v>
      </c>
      <c r="K510" s="31">
        <v>3500</v>
      </c>
      <c r="L510" s="19" t="s">
        <v>1032</v>
      </c>
      <c r="M510" s="53">
        <v>0.25</v>
      </c>
      <c r="N510" s="34">
        <f t="shared" si="26"/>
        <v>875</v>
      </c>
      <c r="O510" s="55">
        <f>N510*[1]TC!C4</f>
        <v>17500</v>
      </c>
      <c r="P510" s="24" t="s">
        <v>34</v>
      </c>
      <c r="Q510" s="24" t="s">
        <v>34</v>
      </c>
      <c r="R510" s="36">
        <f t="shared" si="25"/>
        <v>2625</v>
      </c>
      <c r="S510" s="26">
        <f>R510*[1]TC!C4</f>
        <v>52500</v>
      </c>
      <c r="T510" s="36">
        <v>0</v>
      </c>
      <c r="U510" s="26">
        <v>0</v>
      </c>
      <c r="V510" s="15" t="s">
        <v>36</v>
      </c>
      <c r="W510" s="28" t="s">
        <v>36</v>
      </c>
      <c r="X510" s="29"/>
    </row>
    <row r="511" spans="1:24" ht="15.75" customHeight="1">
      <c r="A511" s="14" t="s">
        <v>481</v>
      </c>
      <c r="B511" s="14" t="s">
        <v>1028</v>
      </c>
      <c r="C511" s="51" t="s">
        <v>1033</v>
      </c>
      <c r="D511" s="14" t="s">
        <v>26</v>
      </c>
      <c r="E511" s="14" t="s">
        <v>27</v>
      </c>
      <c r="F511" s="14" t="s">
        <v>38</v>
      </c>
      <c r="G511" s="14" t="s">
        <v>29</v>
      </c>
      <c r="H511" s="15" t="s">
        <v>30</v>
      </c>
      <c r="I511" s="15" t="s">
        <v>498</v>
      </c>
      <c r="J511" s="15" t="s">
        <v>31</v>
      </c>
      <c r="K511" s="39">
        <v>10150</v>
      </c>
      <c r="L511" s="19" t="s">
        <v>1032</v>
      </c>
      <c r="M511" s="20">
        <v>0.1</v>
      </c>
      <c r="N511" s="34">
        <f t="shared" si="26"/>
        <v>1015</v>
      </c>
      <c r="O511" s="55">
        <f>N511*[1]TC!C4</f>
        <v>20300</v>
      </c>
      <c r="P511" s="35">
        <v>10000</v>
      </c>
      <c r="Q511" s="24" t="s">
        <v>34</v>
      </c>
      <c r="R511" s="36">
        <f t="shared" si="25"/>
        <v>9135</v>
      </c>
      <c r="S511" s="26">
        <f>R511*[1]TC!C4</f>
        <v>182700</v>
      </c>
      <c r="T511" s="36">
        <f>[1]TC!F4</f>
        <v>1100</v>
      </c>
      <c r="U511" s="26">
        <f>T511*[1]TC!C4</f>
        <v>22000</v>
      </c>
      <c r="V511" s="15" t="s">
        <v>1034</v>
      </c>
      <c r="W511" s="28" t="s">
        <v>36</v>
      </c>
      <c r="X511" s="29"/>
    </row>
    <row r="512" spans="1:24" ht="15.75" customHeight="1">
      <c r="A512" s="14" t="s">
        <v>481</v>
      </c>
      <c r="B512" s="14" t="s">
        <v>1028</v>
      </c>
      <c r="C512" s="51" t="s">
        <v>1035</v>
      </c>
      <c r="D512" s="14" t="s">
        <v>26</v>
      </c>
      <c r="E512" s="14" t="s">
        <v>27</v>
      </c>
      <c r="F512" s="14" t="s">
        <v>29</v>
      </c>
      <c r="G512" s="14" t="s">
        <v>153</v>
      </c>
      <c r="H512" s="15" t="s">
        <v>30</v>
      </c>
      <c r="I512" s="15" t="s">
        <v>498</v>
      </c>
      <c r="J512" s="15" t="s">
        <v>31</v>
      </c>
      <c r="K512" s="39">
        <v>8750</v>
      </c>
      <c r="L512" s="19" t="s">
        <v>1032</v>
      </c>
      <c r="M512" s="20">
        <v>0.1</v>
      </c>
      <c r="N512" s="34">
        <f t="shared" si="26"/>
        <v>875</v>
      </c>
      <c r="O512" s="55">
        <f>N512*[1]TC!C4</f>
        <v>17500</v>
      </c>
      <c r="P512" s="35">
        <v>10000</v>
      </c>
      <c r="Q512" s="24" t="s">
        <v>34</v>
      </c>
      <c r="R512" s="36">
        <f t="shared" si="25"/>
        <v>7875</v>
      </c>
      <c r="S512" s="26">
        <f>R512*[1]TC!C4</f>
        <v>157500</v>
      </c>
      <c r="T512" s="36">
        <f>[1]TC!F4</f>
        <v>1100</v>
      </c>
      <c r="U512" s="26">
        <f>T512*[1]TC!C4</f>
        <v>22000</v>
      </c>
      <c r="V512" s="15" t="s">
        <v>1034</v>
      </c>
      <c r="W512" s="28" t="s">
        <v>36</v>
      </c>
      <c r="X512" s="29"/>
    </row>
    <row r="513" spans="1:24" ht="15.75" customHeight="1">
      <c r="A513" s="40" t="s">
        <v>185</v>
      </c>
      <c r="B513" s="14" t="s">
        <v>1036</v>
      </c>
      <c r="C513" s="14" t="s">
        <v>1037</v>
      </c>
      <c r="D513" s="14" t="s">
        <v>49</v>
      </c>
      <c r="E513" s="14" t="s">
        <v>27</v>
      </c>
      <c r="F513" s="14" t="s">
        <v>295</v>
      </c>
      <c r="G513" s="14" t="s">
        <v>457</v>
      </c>
      <c r="H513" s="15" t="s">
        <v>51</v>
      </c>
      <c r="I513" s="134" t="s">
        <v>1038</v>
      </c>
      <c r="J513" s="15" t="s">
        <v>1039</v>
      </c>
      <c r="K513" s="134">
        <f t="shared" ref="K513:K521" si="27">13125*3</f>
        <v>39375</v>
      </c>
      <c r="L513" s="19" t="s">
        <v>189</v>
      </c>
      <c r="M513" s="20">
        <v>0.25</v>
      </c>
      <c r="N513" s="34">
        <f t="shared" si="26"/>
        <v>9843.75</v>
      </c>
      <c r="O513" s="22">
        <f>N513*[1]TC!C4</f>
        <v>196875</v>
      </c>
      <c r="P513" s="35">
        <v>10000</v>
      </c>
      <c r="Q513" s="24" t="s">
        <v>34</v>
      </c>
      <c r="R513" s="36">
        <f t="shared" si="25"/>
        <v>29531.25</v>
      </c>
      <c r="S513" s="26">
        <f>R513*[1]TC!C4</f>
        <v>590625</v>
      </c>
      <c r="T513" s="36">
        <f>[1]TC!F4</f>
        <v>1100</v>
      </c>
      <c r="U513" s="26">
        <f>T513*[1]TC!C4</f>
        <v>22000</v>
      </c>
      <c r="V513" s="24" t="s">
        <v>1040</v>
      </c>
      <c r="W513" s="37" t="s">
        <v>1041</v>
      </c>
      <c r="X513" s="29"/>
    </row>
    <row r="514" spans="1:24" ht="15.75" customHeight="1">
      <c r="A514" s="14" t="s">
        <v>185</v>
      </c>
      <c r="B514" s="14" t="s">
        <v>1036</v>
      </c>
      <c r="C514" s="14" t="s">
        <v>1042</v>
      </c>
      <c r="D514" s="14" t="s">
        <v>49</v>
      </c>
      <c r="E514" s="14" t="s">
        <v>27</v>
      </c>
      <c r="F514" s="14" t="s">
        <v>42</v>
      </c>
      <c r="G514" s="14" t="s">
        <v>29</v>
      </c>
      <c r="H514" s="15" t="s">
        <v>51</v>
      </c>
      <c r="I514" s="134" t="s">
        <v>1038</v>
      </c>
      <c r="J514" s="15" t="s">
        <v>1039</v>
      </c>
      <c r="K514" s="134">
        <f t="shared" si="27"/>
        <v>39375</v>
      </c>
      <c r="L514" s="19" t="s">
        <v>189</v>
      </c>
      <c r="M514" s="20">
        <v>0.25</v>
      </c>
      <c r="N514" s="34">
        <f t="shared" si="26"/>
        <v>9843.75</v>
      </c>
      <c r="O514" s="22">
        <f>N514*[1]TC!$C$4</f>
        <v>196875</v>
      </c>
      <c r="P514" s="35">
        <v>10000</v>
      </c>
      <c r="Q514" s="24" t="s">
        <v>34</v>
      </c>
      <c r="R514" s="36">
        <f t="shared" si="25"/>
        <v>29531.25</v>
      </c>
      <c r="S514" s="26">
        <f>R514*[1]TC!C4</f>
        <v>590625</v>
      </c>
      <c r="T514" s="36">
        <f>[1]TC!F4</f>
        <v>1100</v>
      </c>
      <c r="U514" s="26">
        <f>T514*[1]TC!C4</f>
        <v>22000</v>
      </c>
      <c r="V514" s="24" t="s">
        <v>1040</v>
      </c>
      <c r="W514" s="37" t="s">
        <v>1041</v>
      </c>
      <c r="X514" s="29"/>
    </row>
    <row r="515" spans="1:24" ht="15.75" customHeight="1">
      <c r="A515" s="14" t="s">
        <v>185</v>
      </c>
      <c r="B515" s="14" t="s">
        <v>1036</v>
      </c>
      <c r="C515" s="14" t="s">
        <v>1043</v>
      </c>
      <c r="D515" s="14" t="s">
        <v>49</v>
      </c>
      <c r="E515" s="14" t="s">
        <v>27</v>
      </c>
      <c r="F515" s="14" t="s">
        <v>998</v>
      </c>
      <c r="G515" s="14" t="s">
        <v>506</v>
      </c>
      <c r="H515" s="15" t="s">
        <v>51</v>
      </c>
      <c r="I515" s="134" t="s">
        <v>1038</v>
      </c>
      <c r="J515" s="15" t="s">
        <v>1039</v>
      </c>
      <c r="K515" s="134">
        <f t="shared" si="27"/>
        <v>39375</v>
      </c>
      <c r="L515" s="19" t="s">
        <v>189</v>
      </c>
      <c r="M515" s="20">
        <v>0.25</v>
      </c>
      <c r="N515" s="34">
        <f t="shared" si="26"/>
        <v>9843.75</v>
      </c>
      <c r="O515" s="22">
        <f>N515*[1]TC!$C$4</f>
        <v>196875</v>
      </c>
      <c r="P515" s="35">
        <v>10000</v>
      </c>
      <c r="Q515" s="24" t="s">
        <v>34</v>
      </c>
      <c r="R515" s="36">
        <f t="shared" si="25"/>
        <v>29531.25</v>
      </c>
      <c r="S515" s="26">
        <f>R515*[1]TC!C4</f>
        <v>590625</v>
      </c>
      <c r="T515" s="36">
        <f>[1]TC!F4</f>
        <v>1100</v>
      </c>
      <c r="U515" s="26">
        <f>T515*[1]TC!C4</f>
        <v>22000</v>
      </c>
      <c r="V515" s="24" t="s">
        <v>1040</v>
      </c>
      <c r="W515" s="37" t="s">
        <v>1041</v>
      </c>
      <c r="X515" s="29"/>
    </row>
    <row r="516" spans="1:24" ht="15.75" customHeight="1">
      <c r="A516" s="14" t="s">
        <v>185</v>
      </c>
      <c r="B516" s="14" t="s">
        <v>1036</v>
      </c>
      <c r="C516" s="14" t="s">
        <v>1044</v>
      </c>
      <c r="D516" s="14" t="s">
        <v>49</v>
      </c>
      <c r="E516" s="14" t="s">
        <v>27</v>
      </c>
      <c r="F516" s="14" t="s">
        <v>998</v>
      </c>
      <c r="G516" s="14" t="s">
        <v>105</v>
      </c>
      <c r="H516" s="15" t="s">
        <v>51</v>
      </c>
      <c r="I516" s="134" t="s">
        <v>1038</v>
      </c>
      <c r="J516" s="15" t="s">
        <v>1039</v>
      </c>
      <c r="K516" s="134">
        <f t="shared" si="27"/>
        <v>39375</v>
      </c>
      <c r="L516" s="19" t="s">
        <v>189</v>
      </c>
      <c r="M516" s="20">
        <v>0.25</v>
      </c>
      <c r="N516" s="34">
        <f t="shared" si="26"/>
        <v>9843.75</v>
      </c>
      <c r="O516" s="22">
        <f>N516*[1]TC!$C$4</f>
        <v>196875</v>
      </c>
      <c r="P516" s="35">
        <v>10000</v>
      </c>
      <c r="Q516" s="24" t="s">
        <v>34</v>
      </c>
      <c r="R516" s="36">
        <f t="shared" si="25"/>
        <v>29531.25</v>
      </c>
      <c r="S516" s="26">
        <f>R516*[1]TC!C4</f>
        <v>590625</v>
      </c>
      <c r="T516" s="36">
        <f>[1]TC!F4</f>
        <v>1100</v>
      </c>
      <c r="U516" s="26">
        <f>T516*[1]TC!C4</f>
        <v>22000</v>
      </c>
      <c r="V516" s="24" t="s">
        <v>1040</v>
      </c>
      <c r="W516" s="37" t="s">
        <v>1041</v>
      </c>
      <c r="X516" s="29"/>
    </row>
    <row r="517" spans="1:24" ht="15.75" customHeight="1">
      <c r="A517" s="14" t="s">
        <v>185</v>
      </c>
      <c r="B517" s="14" t="s">
        <v>1036</v>
      </c>
      <c r="C517" s="14" t="s">
        <v>1045</v>
      </c>
      <c r="D517" s="14" t="s">
        <v>49</v>
      </c>
      <c r="E517" s="14" t="s">
        <v>27</v>
      </c>
      <c r="F517" s="14" t="s">
        <v>328</v>
      </c>
      <c r="G517" s="14" t="s">
        <v>29</v>
      </c>
      <c r="H517" s="15" t="s">
        <v>51</v>
      </c>
      <c r="I517" s="134" t="s">
        <v>1038</v>
      </c>
      <c r="J517" s="15" t="s">
        <v>1039</v>
      </c>
      <c r="K517" s="134">
        <f t="shared" si="27"/>
        <v>39375</v>
      </c>
      <c r="L517" s="19" t="s">
        <v>189</v>
      </c>
      <c r="M517" s="20">
        <v>0.25</v>
      </c>
      <c r="N517" s="34">
        <f t="shared" si="26"/>
        <v>9843.75</v>
      </c>
      <c r="O517" s="22">
        <f>N517*[1]TC!$C$4</f>
        <v>196875</v>
      </c>
      <c r="P517" s="35">
        <v>10000</v>
      </c>
      <c r="Q517" s="24" t="s">
        <v>34</v>
      </c>
      <c r="R517" s="36">
        <f t="shared" si="25"/>
        <v>29531.25</v>
      </c>
      <c r="S517" s="26">
        <f>R517*[1]TC!C4</f>
        <v>590625</v>
      </c>
      <c r="T517" s="36">
        <f>[1]TC!F4</f>
        <v>1100</v>
      </c>
      <c r="U517" s="26">
        <f>T517*[1]TC!C4</f>
        <v>22000</v>
      </c>
      <c r="V517" s="24" t="s">
        <v>1040</v>
      </c>
      <c r="W517" s="37" t="s">
        <v>1041</v>
      </c>
      <c r="X517" s="29"/>
    </row>
    <row r="518" spans="1:24" ht="15.75" customHeight="1">
      <c r="A518" s="14" t="s">
        <v>185</v>
      </c>
      <c r="B518" s="14" t="s">
        <v>1036</v>
      </c>
      <c r="C518" s="14" t="s">
        <v>1046</v>
      </c>
      <c r="D518" s="14" t="s">
        <v>49</v>
      </c>
      <c r="E518" s="14" t="s">
        <v>27</v>
      </c>
      <c r="F518" s="14" t="s">
        <v>116</v>
      </c>
      <c r="G518" s="14" t="s">
        <v>29</v>
      </c>
      <c r="H518" s="15" t="s">
        <v>51</v>
      </c>
      <c r="I518" s="134" t="s">
        <v>1038</v>
      </c>
      <c r="J518" s="15" t="s">
        <v>1039</v>
      </c>
      <c r="K518" s="134">
        <f t="shared" si="27"/>
        <v>39375</v>
      </c>
      <c r="L518" s="19" t="s">
        <v>189</v>
      </c>
      <c r="M518" s="20">
        <v>0.25</v>
      </c>
      <c r="N518" s="34">
        <f t="shared" si="26"/>
        <v>9843.75</v>
      </c>
      <c r="O518" s="22">
        <f>N518*[1]TC!$C$4</f>
        <v>196875</v>
      </c>
      <c r="P518" s="35">
        <v>10000</v>
      </c>
      <c r="Q518" s="24" t="s">
        <v>34</v>
      </c>
      <c r="R518" s="36">
        <f t="shared" si="25"/>
        <v>29531.25</v>
      </c>
      <c r="S518" s="26">
        <f>R518*[1]TC!C4</f>
        <v>590625</v>
      </c>
      <c r="T518" s="36">
        <f>[1]TC!F4</f>
        <v>1100</v>
      </c>
      <c r="U518" s="26">
        <f>T518*[1]TC!C4</f>
        <v>22000</v>
      </c>
      <c r="V518" s="24" t="s">
        <v>1040</v>
      </c>
      <c r="W518" s="37" t="s">
        <v>1041</v>
      </c>
      <c r="X518" s="29"/>
    </row>
    <row r="519" spans="1:24" ht="15.75" customHeight="1">
      <c r="A519" s="14" t="s">
        <v>185</v>
      </c>
      <c r="B519" s="14" t="s">
        <v>1036</v>
      </c>
      <c r="C519" s="14" t="s">
        <v>1047</v>
      </c>
      <c r="D519" s="14" t="s">
        <v>49</v>
      </c>
      <c r="E519" s="14" t="s">
        <v>27</v>
      </c>
      <c r="F519" s="14" t="s">
        <v>28</v>
      </c>
      <c r="G519" s="14" t="s">
        <v>29</v>
      </c>
      <c r="H519" s="15" t="s">
        <v>51</v>
      </c>
      <c r="I519" s="134" t="s">
        <v>1038</v>
      </c>
      <c r="J519" s="15" t="s">
        <v>1039</v>
      </c>
      <c r="K519" s="134">
        <f t="shared" si="27"/>
        <v>39375</v>
      </c>
      <c r="L519" s="19" t="s">
        <v>189</v>
      </c>
      <c r="M519" s="20">
        <v>0.25</v>
      </c>
      <c r="N519" s="34">
        <f t="shared" si="26"/>
        <v>9843.75</v>
      </c>
      <c r="O519" s="22">
        <f>N519*[1]TC!$C$4</f>
        <v>196875</v>
      </c>
      <c r="P519" s="35">
        <v>10000</v>
      </c>
      <c r="Q519" s="24" t="s">
        <v>34</v>
      </c>
      <c r="R519" s="36">
        <f t="shared" si="25"/>
        <v>29531.25</v>
      </c>
      <c r="S519" s="26">
        <f>R519*[1]TC!C4</f>
        <v>590625</v>
      </c>
      <c r="T519" s="36">
        <f>[1]TC!F4</f>
        <v>1100</v>
      </c>
      <c r="U519" s="26">
        <f>T519*[1]TC!C4</f>
        <v>22000</v>
      </c>
      <c r="V519" s="24" t="s">
        <v>1040</v>
      </c>
      <c r="W519" s="37" t="s">
        <v>1041</v>
      </c>
      <c r="X519" s="29"/>
    </row>
    <row r="520" spans="1:24" ht="15.75" customHeight="1">
      <c r="A520" s="14" t="s">
        <v>185</v>
      </c>
      <c r="B520" s="14" t="s">
        <v>1036</v>
      </c>
      <c r="C520" s="14" t="s">
        <v>1048</v>
      </c>
      <c r="D520" s="14" t="s">
        <v>49</v>
      </c>
      <c r="E520" s="14" t="s">
        <v>27</v>
      </c>
      <c r="F520" s="14" t="s">
        <v>158</v>
      </c>
      <c r="G520" s="14" t="s">
        <v>29</v>
      </c>
      <c r="H520" s="15" t="s">
        <v>51</v>
      </c>
      <c r="I520" s="134" t="s">
        <v>1038</v>
      </c>
      <c r="J520" s="15" t="s">
        <v>1039</v>
      </c>
      <c r="K520" s="134">
        <f t="shared" si="27"/>
        <v>39375</v>
      </c>
      <c r="L520" s="19" t="s">
        <v>189</v>
      </c>
      <c r="M520" s="20">
        <v>0.25</v>
      </c>
      <c r="N520" s="34">
        <f t="shared" si="26"/>
        <v>9843.75</v>
      </c>
      <c r="O520" s="22">
        <f>N520*[1]TC!$C$4</f>
        <v>196875</v>
      </c>
      <c r="P520" s="35">
        <v>10000</v>
      </c>
      <c r="Q520" s="24" t="s">
        <v>34</v>
      </c>
      <c r="R520" s="36">
        <f t="shared" si="25"/>
        <v>29531.25</v>
      </c>
      <c r="S520" s="26">
        <f>R520*[1]TC!C4</f>
        <v>590625</v>
      </c>
      <c r="T520" s="36">
        <f>[1]TC!F4</f>
        <v>1100</v>
      </c>
      <c r="U520" s="26">
        <f>T520*[1]TC!C4</f>
        <v>22000</v>
      </c>
      <c r="V520" s="24" t="s">
        <v>1040</v>
      </c>
      <c r="W520" s="37" t="s">
        <v>1041</v>
      </c>
      <c r="X520" s="29"/>
    </row>
    <row r="521" spans="1:24" ht="15.75" customHeight="1">
      <c r="A521" s="75" t="s">
        <v>185</v>
      </c>
      <c r="B521" s="75" t="s">
        <v>1036</v>
      </c>
      <c r="C521" s="75" t="s">
        <v>1049</v>
      </c>
      <c r="D521" s="75" t="s">
        <v>49</v>
      </c>
      <c r="E521" s="75" t="s">
        <v>27</v>
      </c>
      <c r="F521" s="75" t="s">
        <v>215</v>
      </c>
      <c r="G521" s="75" t="s">
        <v>29</v>
      </c>
      <c r="H521" s="77" t="s">
        <v>51</v>
      </c>
      <c r="I521" s="167" t="s">
        <v>1038</v>
      </c>
      <c r="J521" s="77" t="s">
        <v>1039</v>
      </c>
      <c r="K521" s="167">
        <f t="shared" si="27"/>
        <v>39375</v>
      </c>
      <c r="L521" s="168" t="s">
        <v>189</v>
      </c>
      <c r="M521" s="169">
        <v>0.25</v>
      </c>
      <c r="N521" s="170">
        <f t="shared" si="26"/>
        <v>9843.75</v>
      </c>
      <c r="O521" s="171">
        <f>N521*[1]TC!$C$4</f>
        <v>196875</v>
      </c>
      <c r="P521" s="172">
        <v>10000</v>
      </c>
      <c r="Q521" s="173" t="s">
        <v>34</v>
      </c>
      <c r="R521" s="174">
        <f t="shared" si="25"/>
        <v>29531.25</v>
      </c>
      <c r="S521" s="175">
        <f>R521*[1]TC!C4</f>
        <v>590625</v>
      </c>
      <c r="T521" s="174">
        <f>[1]TC!F4</f>
        <v>1100</v>
      </c>
      <c r="U521" s="175">
        <f>T521*[1]TC!C4</f>
        <v>22000</v>
      </c>
      <c r="V521" s="173" t="s">
        <v>1040</v>
      </c>
      <c r="W521" s="37" t="s">
        <v>1041</v>
      </c>
      <c r="X521" s="29"/>
    </row>
    <row r="522" spans="1:24" ht="15.75" customHeight="1">
      <c r="A522" s="75" t="s">
        <v>185</v>
      </c>
      <c r="B522" s="75" t="s">
        <v>1036</v>
      </c>
      <c r="C522" s="75" t="s">
        <v>1050</v>
      </c>
      <c r="D522" s="75" t="s">
        <v>1051</v>
      </c>
      <c r="E522" s="75" t="s">
        <v>27</v>
      </c>
      <c r="F522" s="75" t="s">
        <v>998</v>
      </c>
      <c r="G522" s="75" t="s">
        <v>46</v>
      </c>
      <c r="H522" s="77" t="s">
        <v>30</v>
      </c>
      <c r="I522" s="167" t="s">
        <v>1038</v>
      </c>
      <c r="J522" s="77" t="s">
        <v>1039</v>
      </c>
      <c r="K522" s="167">
        <v>15500</v>
      </c>
      <c r="L522" s="168" t="s">
        <v>189</v>
      </c>
      <c r="M522" s="169">
        <v>0.25</v>
      </c>
      <c r="N522" s="170">
        <f t="shared" si="26"/>
        <v>3875</v>
      </c>
      <c r="O522" s="171">
        <f>N522*[1]TC!C4</f>
        <v>77500</v>
      </c>
      <c r="P522" s="172">
        <v>10000</v>
      </c>
      <c r="Q522" s="173" t="s">
        <v>34</v>
      </c>
      <c r="R522" s="174">
        <f t="shared" ref="R522:R571" si="28">K522-N522</f>
        <v>11625</v>
      </c>
      <c r="S522" s="175">
        <f>R522*[1]TC!C4</f>
        <v>232500</v>
      </c>
      <c r="T522" s="174">
        <f>[1]TC!F4</f>
        <v>1100</v>
      </c>
      <c r="U522" s="175">
        <f>T522*[1]TC!C4</f>
        <v>22000</v>
      </c>
      <c r="V522" s="173" t="s">
        <v>1040</v>
      </c>
      <c r="W522" s="37" t="s">
        <v>1052</v>
      </c>
      <c r="X522" s="29"/>
    </row>
    <row r="523" spans="1:24" ht="15.75" customHeight="1">
      <c r="A523" s="75" t="s">
        <v>185</v>
      </c>
      <c r="B523" s="75" t="s">
        <v>1036</v>
      </c>
      <c r="C523" s="75" t="s">
        <v>1053</v>
      </c>
      <c r="D523" s="75" t="s">
        <v>26</v>
      </c>
      <c r="E523" s="75" t="s">
        <v>27</v>
      </c>
      <c r="F523" s="75" t="s">
        <v>998</v>
      </c>
      <c r="G523" s="75" t="s">
        <v>46</v>
      </c>
      <c r="H523" s="77" t="s">
        <v>97</v>
      </c>
      <c r="I523" s="167" t="s">
        <v>1038</v>
      </c>
      <c r="J523" s="77"/>
      <c r="K523" s="167">
        <v>17500</v>
      </c>
      <c r="L523" s="168" t="s">
        <v>189</v>
      </c>
      <c r="M523" s="169">
        <v>0.25</v>
      </c>
      <c r="N523" s="170">
        <f t="shared" si="26"/>
        <v>4375</v>
      </c>
      <c r="O523" s="171">
        <f>N523*[1]TC!C4</f>
        <v>87500</v>
      </c>
      <c r="P523" s="172">
        <v>10000</v>
      </c>
      <c r="Q523" s="173" t="s">
        <v>34</v>
      </c>
      <c r="R523" s="174">
        <f t="shared" si="28"/>
        <v>13125</v>
      </c>
      <c r="S523" s="175">
        <f>R523*[1]TC!C4</f>
        <v>262500</v>
      </c>
      <c r="T523" s="174">
        <f>[1]TC!F4</f>
        <v>1100</v>
      </c>
      <c r="U523" s="175">
        <f>T523*[1]TC!C4</f>
        <v>22000</v>
      </c>
      <c r="V523" s="173" t="s">
        <v>1040</v>
      </c>
      <c r="W523" s="37" t="s">
        <v>1052</v>
      </c>
      <c r="X523" s="29"/>
    </row>
    <row r="524" spans="1:24" ht="15.75" customHeight="1">
      <c r="A524" s="75" t="s">
        <v>185</v>
      </c>
      <c r="B524" s="75" t="s">
        <v>1036</v>
      </c>
      <c r="C524" s="75" t="s">
        <v>1054</v>
      </c>
      <c r="D524" s="75" t="s">
        <v>26</v>
      </c>
      <c r="E524" s="75" t="s">
        <v>27</v>
      </c>
      <c r="F524" s="75" t="s">
        <v>998</v>
      </c>
      <c r="G524" s="75" t="s">
        <v>46</v>
      </c>
      <c r="H524" s="77" t="s">
        <v>1055</v>
      </c>
      <c r="I524" s="167" t="s">
        <v>1038</v>
      </c>
      <c r="J524" s="77"/>
      <c r="K524" s="167">
        <v>23150</v>
      </c>
      <c r="L524" s="168" t="s">
        <v>189</v>
      </c>
      <c r="M524" s="169">
        <v>0.25</v>
      </c>
      <c r="N524" s="170">
        <f t="shared" si="26"/>
        <v>5787.5</v>
      </c>
      <c r="O524" s="171">
        <f>N524*[1]TC!C4</f>
        <v>115750</v>
      </c>
      <c r="P524" s="172">
        <v>10000</v>
      </c>
      <c r="Q524" s="173" t="s">
        <v>34</v>
      </c>
      <c r="R524" s="174">
        <f t="shared" si="28"/>
        <v>17362.5</v>
      </c>
      <c r="S524" s="175">
        <f>R524*[1]TC!C4</f>
        <v>347250</v>
      </c>
      <c r="T524" s="174">
        <f>[1]TC!F4</f>
        <v>1100</v>
      </c>
      <c r="U524" s="175">
        <f>T524*[1]TC!C4</f>
        <v>22000</v>
      </c>
      <c r="V524" s="173" t="s">
        <v>1040</v>
      </c>
      <c r="W524" s="37" t="s">
        <v>1052</v>
      </c>
      <c r="X524" s="29"/>
    </row>
    <row r="525" spans="1:24" ht="15.75" customHeight="1">
      <c r="A525" s="75" t="s">
        <v>185</v>
      </c>
      <c r="B525" s="75" t="s">
        <v>1036</v>
      </c>
      <c r="C525" s="75" t="s">
        <v>1056</v>
      </c>
      <c r="D525" s="75" t="s">
        <v>1051</v>
      </c>
      <c r="E525" s="75" t="s">
        <v>27</v>
      </c>
      <c r="F525" s="75" t="s">
        <v>411</v>
      </c>
      <c r="G525" s="75" t="s">
        <v>29</v>
      </c>
      <c r="H525" s="77" t="s">
        <v>30</v>
      </c>
      <c r="I525" s="167" t="s">
        <v>1038</v>
      </c>
      <c r="J525" s="77" t="s">
        <v>32</v>
      </c>
      <c r="K525" s="167">
        <v>15500</v>
      </c>
      <c r="L525" s="168" t="s">
        <v>189</v>
      </c>
      <c r="M525" s="169">
        <v>0.25</v>
      </c>
      <c r="N525" s="170">
        <f t="shared" si="26"/>
        <v>3875</v>
      </c>
      <c r="O525" s="171">
        <f>N525*[1]TC!C4</f>
        <v>77500</v>
      </c>
      <c r="P525" s="172">
        <v>10000</v>
      </c>
      <c r="Q525" s="173" t="s">
        <v>34</v>
      </c>
      <c r="R525" s="174">
        <f t="shared" si="28"/>
        <v>11625</v>
      </c>
      <c r="S525" s="175">
        <f>R525*[1]TC!C4</f>
        <v>232500</v>
      </c>
      <c r="T525" s="174">
        <f>[1]TC!F4</f>
        <v>1100</v>
      </c>
      <c r="U525" s="175">
        <f>T525*[1]TC!C4</f>
        <v>22000</v>
      </c>
      <c r="V525" s="173" t="s">
        <v>1040</v>
      </c>
      <c r="W525" s="37" t="s">
        <v>1052</v>
      </c>
      <c r="X525" s="29"/>
    </row>
    <row r="526" spans="1:24" ht="15.75" customHeight="1">
      <c r="A526" s="75" t="s">
        <v>185</v>
      </c>
      <c r="B526" s="75" t="s">
        <v>1036</v>
      </c>
      <c r="C526" s="75" t="s">
        <v>1057</v>
      </c>
      <c r="D526" s="75" t="s">
        <v>26</v>
      </c>
      <c r="E526" s="75" t="s">
        <v>27</v>
      </c>
      <c r="F526" s="75" t="s">
        <v>411</v>
      </c>
      <c r="G526" s="75" t="s">
        <v>29</v>
      </c>
      <c r="H526" s="77" t="s">
        <v>97</v>
      </c>
      <c r="I526" s="167" t="s">
        <v>1038</v>
      </c>
      <c r="J526" s="77"/>
      <c r="K526" s="167">
        <v>17500</v>
      </c>
      <c r="L526" s="168" t="s">
        <v>189</v>
      </c>
      <c r="M526" s="169">
        <v>0.25</v>
      </c>
      <c r="N526" s="170">
        <f t="shared" si="26"/>
        <v>4375</v>
      </c>
      <c r="O526" s="171">
        <f>N526*[1]TC!C4</f>
        <v>87500</v>
      </c>
      <c r="P526" s="172">
        <v>10000</v>
      </c>
      <c r="Q526" s="173" t="s">
        <v>34</v>
      </c>
      <c r="R526" s="174">
        <f t="shared" si="28"/>
        <v>13125</v>
      </c>
      <c r="S526" s="175">
        <f>R403*[1]TC!C4</f>
        <v>152600</v>
      </c>
      <c r="T526" s="174">
        <f>[1]TC!F4</f>
        <v>1100</v>
      </c>
      <c r="U526" s="175">
        <f>T526*[1]TC!C4</f>
        <v>22000</v>
      </c>
      <c r="V526" s="173" t="s">
        <v>1040</v>
      </c>
      <c r="W526" s="37" t="s">
        <v>1052</v>
      </c>
      <c r="X526" s="29"/>
    </row>
    <row r="527" spans="1:24" ht="15.75" customHeight="1">
      <c r="A527" s="75" t="s">
        <v>185</v>
      </c>
      <c r="B527" s="75" t="s">
        <v>1036</v>
      </c>
      <c r="C527" s="75" t="s">
        <v>1058</v>
      </c>
      <c r="D527" s="75" t="s">
        <v>26</v>
      </c>
      <c r="E527" s="75" t="s">
        <v>27</v>
      </c>
      <c r="F527" s="75" t="s">
        <v>411</v>
      </c>
      <c r="G527" s="75" t="s">
        <v>29</v>
      </c>
      <c r="H527" s="77" t="s">
        <v>113</v>
      </c>
      <c r="I527" s="167" t="s">
        <v>1038</v>
      </c>
      <c r="J527" s="77"/>
      <c r="K527" s="167">
        <v>23150</v>
      </c>
      <c r="L527" s="168" t="s">
        <v>189</v>
      </c>
      <c r="M527" s="169">
        <v>0.25</v>
      </c>
      <c r="N527" s="170">
        <f t="shared" si="26"/>
        <v>5787.5</v>
      </c>
      <c r="O527" s="171">
        <f>N527*[1]TC!C4</f>
        <v>115750</v>
      </c>
      <c r="P527" s="172">
        <v>10000</v>
      </c>
      <c r="Q527" s="173" t="s">
        <v>34</v>
      </c>
      <c r="R527" s="174">
        <f t="shared" si="28"/>
        <v>17362.5</v>
      </c>
      <c r="S527" s="175">
        <f>R527*[1]TC!C4</f>
        <v>347250</v>
      </c>
      <c r="T527" s="174">
        <f>[1]TC!F4</f>
        <v>1100</v>
      </c>
      <c r="U527" s="175">
        <f>T527*[1]TC!C4</f>
        <v>22000</v>
      </c>
      <c r="V527" s="173" t="s">
        <v>1040</v>
      </c>
      <c r="W527" s="37" t="s">
        <v>1052</v>
      </c>
      <c r="X527" s="29"/>
    </row>
    <row r="528" spans="1:24" ht="15.75" customHeight="1">
      <c r="A528" s="75" t="s">
        <v>185</v>
      </c>
      <c r="B528" s="75" t="s">
        <v>1036</v>
      </c>
      <c r="C528" s="75" t="s">
        <v>1059</v>
      </c>
      <c r="D528" s="75" t="s">
        <v>1051</v>
      </c>
      <c r="E528" s="75" t="s">
        <v>27</v>
      </c>
      <c r="F528" s="75" t="s">
        <v>116</v>
      </c>
      <c r="G528" s="75" t="s">
        <v>29</v>
      </c>
      <c r="H528" s="77" t="s">
        <v>30</v>
      </c>
      <c r="I528" s="167" t="s">
        <v>1038</v>
      </c>
      <c r="J528" s="77" t="s">
        <v>32</v>
      </c>
      <c r="K528" s="167">
        <v>15500</v>
      </c>
      <c r="L528" s="168" t="s">
        <v>189</v>
      </c>
      <c r="M528" s="169">
        <v>0.25</v>
      </c>
      <c r="N528" s="170">
        <f t="shared" si="26"/>
        <v>3875</v>
      </c>
      <c r="O528" s="171">
        <f>N528*[1]TC!C4</f>
        <v>77500</v>
      </c>
      <c r="P528" s="172">
        <v>10000</v>
      </c>
      <c r="Q528" s="173" t="s">
        <v>34</v>
      </c>
      <c r="R528" s="174">
        <f t="shared" si="28"/>
        <v>11625</v>
      </c>
      <c r="S528" s="175">
        <f>R528*[1]TC!C4</f>
        <v>232500</v>
      </c>
      <c r="T528" s="174">
        <f>[1]TC!F4</f>
        <v>1100</v>
      </c>
      <c r="U528" s="175">
        <f>T528*[1]TC!C4</f>
        <v>22000</v>
      </c>
      <c r="V528" s="173" t="s">
        <v>1040</v>
      </c>
      <c r="W528" s="37" t="s">
        <v>1052</v>
      </c>
      <c r="X528" s="29"/>
    </row>
    <row r="529" spans="1:24" ht="15.75" customHeight="1">
      <c r="A529" s="75" t="s">
        <v>185</v>
      </c>
      <c r="B529" s="75" t="s">
        <v>1036</v>
      </c>
      <c r="C529" s="75" t="s">
        <v>1060</v>
      </c>
      <c r="D529" s="75" t="s">
        <v>1051</v>
      </c>
      <c r="E529" s="75" t="s">
        <v>27</v>
      </c>
      <c r="F529" s="75" t="s">
        <v>116</v>
      </c>
      <c r="G529" s="75" t="s">
        <v>29</v>
      </c>
      <c r="H529" s="77" t="s">
        <v>97</v>
      </c>
      <c r="I529" s="167" t="s">
        <v>1038</v>
      </c>
      <c r="J529" s="77"/>
      <c r="K529" s="167">
        <v>17500</v>
      </c>
      <c r="L529" s="168" t="s">
        <v>189</v>
      </c>
      <c r="M529" s="169">
        <v>0.25</v>
      </c>
      <c r="N529" s="170">
        <f t="shared" si="26"/>
        <v>4375</v>
      </c>
      <c r="O529" s="171">
        <f>N529*[1]TC!C4</f>
        <v>87500</v>
      </c>
      <c r="P529" s="172">
        <v>10000</v>
      </c>
      <c r="Q529" s="173" t="s">
        <v>34</v>
      </c>
      <c r="R529" s="174">
        <f t="shared" si="28"/>
        <v>13125</v>
      </c>
      <c r="S529" s="175">
        <f>R529*[1]TC!C4</f>
        <v>262500</v>
      </c>
      <c r="T529" s="174">
        <f>[1]TC!F4</f>
        <v>1100</v>
      </c>
      <c r="U529" s="175">
        <f>T529*[1]TC!C4</f>
        <v>22000</v>
      </c>
      <c r="V529" s="173" t="s">
        <v>1040</v>
      </c>
      <c r="W529" s="37" t="s">
        <v>1052</v>
      </c>
      <c r="X529" s="29"/>
    </row>
    <row r="530" spans="1:24" ht="15.75" customHeight="1">
      <c r="A530" s="75" t="s">
        <v>185</v>
      </c>
      <c r="B530" s="75" t="s">
        <v>1036</v>
      </c>
      <c r="C530" s="75" t="s">
        <v>1061</v>
      </c>
      <c r="D530" s="75" t="s">
        <v>1051</v>
      </c>
      <c r="E530" s="75" t="s">
        <v>27</v>
      </c>
      <c r="F530" s="75" t="s">
        <v>116</v>
      </c>
      <c r="G530" s="75" t="s">
        <v>29</v>
      </c>
      <c r="H530" s="77" t="s">
        <v>113</v>
      </c>
      <c r="I530" s="167" t="s">
        <v>1038</v>
      </c>
      <c r="J530" s="77"/>
      <c r="K530" s="167">
        <v>23150</v>
      </c>
      <c r="L530" s="168" t="s">
        <v>189</v>
      </c>
      <c r="M530" s="169">
        <v>0.25</v>
      </c>
      <c r="N530" s="170">
        <f t="shared" si="26"/>
        <v>5787.5</v>
      </c>
      <c r="O530" s="171">
        <f>N530*[1]TC!C4</f>
        <v>115750</v>
      </c>
      <c r="P530" s="172">
        <v>10000</v>
      </c>
      <c r="Q530" s="173" t="s">
        <v>34</v>
      </c>
      <c r="R530" s="174">
        <f t="shared" si="28"/>
        <v>17362.5</v>
      </c>
      <c r="S530" s="175">
        <f>R530*[1]TC!C4</f>
        <v>347250</v>
      </c>
      <c r="T530" s="174">
        <f>[1]TC!F4</f>
        <v>1100</v>
      </c>
      <c r="U530" s="175">
        <f>T530*[1]TC!C4</f>
        <v>22000</v>
      </c>
      <c r="V530" s="173" t="s">
        <v>1040</v>
      </c>
      <c r="W530" s="37" t="s">
        <v>1052</v>
      </c>
      <c r="X530" s="176"/>
    </row>
    <row r="531" spans="1:24" ht="15.75" customHeight="1">
      <c r="A531" s="75" t="s">
        <v>185</v>
      </c>
      <c r="B531" s="75" t="s">
        <v>1036</v>
      </c>
      <c r="C531" s="75" t="s">
        <v>1062</v>
      </c>
      <c r="D531" s="75" t="s">
        <v>1051</v>
      </c>
      <c r="E531" s="75" t="s">
        <v>27</v>
      </c>
      <c r="F531" s="75" t="s">
        <v>215</v>
      </c>
      <c r="G531" s="75" t="s">
        <v>29</v>
      </c>
      <c r="H531" s="77" t="s">
        <v>30</v>
      </c>
      <c r="I531" s="167" t="s">
        <v>1038</v>
      </c>
      <c r="J531" s="77" t="s">
        <v>32</v>
      </c>
      <c r="K531" s="167">
        <v>15500</v>
      </c>
      <c r="L531" s="168" t="s">
        <v>189</v>
      </c>
      <c r="M531" s="169">
        <v>0.25</v>
      </c>
      <c r="N531" s="170">
        <f t="shared" si="26"/>
        <v>3875</v>
      </c>
      <c r="O531" s="171">
        <f>N531*[1]TC!C4</f>
        <v>77500</v>
      </c>
      <c r="P531" s="172">
        <v>10000</v>
      </c>
      <c r="Q531" s="173" t="s">
        <v>34</v>
      </c>
      <c r="R531" s="174">
        <f t="shared" si="28"/>
        <v>11625</v>
      </c>
      <c r="S531" s="175">
        <f>R531*[1]TC!C4</f>
        <v>232500</v>
      </c>
      <c r="T531" s="174">
        <f>[1]TC!F4</f>
        <v>1100</v>
      </c>
      <c r="U531" s="175">
        <f>T531*[1]TC!C4</f>
        <v>22000</v>
      </c>
      <c r="V531" s="173" t="s">
        <v>1040</v>
      </c>
      <c r="W531" s="37" t="s">
        <v>1052</v>
      </c>
      <c r="X531" s="176"/>
    </row>
    <row r="532" spans="1:24" ht="15.75" customHeight="1">
      <c r="A532" s="75" t="s">
        <v>185</v>
      </c>
      <c r="B532" s="75" t="s">
        <v>1036</v>
      </c>
      <c r="C532" s="75" t="s">
        <v>1063</v>
      </c>
      <c r="D532" s="75" t="s">
        <v>26</v>
      </c>
      <c r="E532" s="75" t="s">
        <v>27</v>
      </c>
      <c r="F532" s="75" t="s">
        <v>215</v>
      </c>
      <c r="G532" s="75" t="s">
        <v>29</v>
      </c>
      <c r="H532" s="77" t="s">
        <v>97</v>
      </c>
      <c r="I532" s="167" t="s">
        <v>1038</v>
      </c>
      <c r="J532" s="77"/>
      <c r="K532" s="167">
        <v>17500</v>
      </c>
      <c r="L532" s="168" t="s">
        <v>189</v>
      </c>
      <c r="M532" s="169">
        <v>0.25</v>
      </c>
      <c r="N532" s="170">
        <f t="shared" si="26"/>
        <v>4375</v>
      </c>
      <c r="O532" s="171">
        <f>N532*[1]TC!C4</f>
        <v>87500</v>
      </c>
      <c r="P532" s="172">
        <v>10000</v>
      </c>
      <c r="Q532" s="173" t="s">
        <v>34</v>
      </c>
      <c r="R532" s="174">
        <f t="shared" si="28"/>
        <v>13125</v>
      </c>
      <c r="S532" s="175">
        <f>R532*[1]TC!C4</f>
        <v>262500</v>
      </c>
      <c r="T532" s="174">
        <f>[1]TC!F4</f>
        <v>1100</v>
      </c>
      <c r="U532" s="175">
        <f>T532*[1]TC!C4</f>
        <v>22000</v>
      </c>
      <c r="V532" s="173" t="s">
        <v>1040</v>
      </c>
      <c r="W532" s="37" t="s">
        <v>1052</v>
      </c>
      <c r="X532" s="176"/>
    </row>
    <row r="533" spans="1:24" ht="15.75" customHeight="1">
      <c r="A533" s="75" t="s">
        <v>185</v>
      </c>
      <c r="B533" s="75" t="s">
        <v>1036</v>
      </c>
      <c r="C533" s="75" t="s">
        <v>1064</v>
      </c>
      <c r="D533" s="75" t="s">
        <v>26</v>
      </c>
      <c r="E533" s="75" t="s">
        <v>27</v>
      </c>
      <c r="F533" s="75" t="s">
        <v>215</v>
      </c>
      <c r="G533" s="75" t="s">
        <v>29</v>
      </c>
      <c r="H533" s="77" t="s">
        <v>113</v>
      </c>
      <c r="I533" s="167" t="s">
        <v>1038</v>
      </c>
      <c r="J533" s="77"/>
      <c r="K533" s="167">
        <v>23150</v>
      </c>
      <c r="L533" s="168" t="s">
        <v>189</v>
      </c>
      <c r="M533" s="169">
        <v>0.25</v>
      </c>
      <c r="N533" s="170">
        <f t="shared" si="26"/>
        <v>5787.5</v>
      </c>
      <c r="O533" s="171">
        <f>N533*[1]TC!C4</f>
        <v>115750</v>
      </c>
      <c r="P533" s="172">
        <v>10000</v>
      </c>
      <c r="Q533" s="173" t="s">
        <v>34</v>
      </c>
      <c r="R533" s="174">
        <f t="shared" si="28"/>
        <v>17362.5</v>
      </c>
      <c r="S533" s="175">
        <f>R533*[1]TC!C4</f>
        <v>347250</v>
      </c>
      <c r="T533" s="174">
        <f>[1]TC!F4</f>
        <v>1100</v>
      </c>
      <c r="U533" s="175">
        <f>T533*[1]TC!C4</f>
        <v>22000</v>
      </c>
      <c r="V533" s="173" t="s">
        <v>1040</v>
      </c>
      <c r="W533" s="37" t="s">
        <v>1052</v>
      </c>
      <c r="X533" s="176"/>
    </row>
    <row r="534" spans="1:24" ht="15.75" customHeight="1">
      <c r="A534" s="75" t="s">
        <v>185</v>
      </c>
      <c r="B534" s="75" t="s">
        <v>1036</v>
      </c>
      <c r="C534" s="75" t="s">
        <v>1065</v>
      </c>
      <c r="D534" s="75" t="s">
        <v>1051</v>
      </c>
      <c r="E534" s="75" t="s">
        <v>27</v>
      </c>
      <c r="F534" s="75" t="s">
        <v>28</v>
      </c>
      <c r="G534" s="75" t="s">
        <v>29</v>
      </c>
      <c r="H534" s="77" t="s">
        <v>30</v>
      </c>
      <c r="I534" s="167" t="s">
        <v>1038</v>
      </c>
      <c r="J534" s="77" t="s">
        <v>32</v>
      </c>
      <c r="K534" s="167">
        <v>15500</v>
      </c>
      <c r="L534" s="168" t="s">
        <v>189</v>
      </c>
      <c r="M534" s="169">
        <v>0.25</v>
      </c>
      <c r="N534" s="170">
        <f t="shared" si="26"/>
        <v>3875</v>
      </c>
      <c r="O534" s="171">
        <f>N534*[1]TC!C4</f>
        <v>77500</v>
      </c>
      <c r="P534" s="172">
        <v>10000</v>
      </c>
      <c r="Q534" s="173" t="s">
        <v>34</v>
      </c>
      <c r="R534" s="174">
        <f t="shared" si="28"/>
        <v>11625</v>
      </c>
      <c r="S534" s="175">
        <f>R534*[1]TC!C4</f>
        <v>232500</v>
      </c>
      <c r="T534" s="174">
        <f>[1]TC!F4</f>
        <v>1100</v>
      </c>
      <c r="U534" s="175">
        <f>T534*[1]TC!C4</f>
        <v>22000</v>
      </c>
      <c r="V534" s="173" t="s">
        <v>1040</v>
      </c>
      <c r="W534" s="37" t="s">
        <v>1052</v>
      </c>
      <c r="X534" s="176"/>
    </row>
    <row r="535" spans="1:24" ht="15.75" customHeight="1">
      <c r="A535" s="75" t="s">
        <v>185</v>
      </c>
      <c r="B535" s="75" t="s">
        <v>1036</v>
      </c>
      <c r="C535" s="75" t="s">
        <v>1066</v>
      </c>
      <c r="D535" s="75" t="s">
        <v>1051</v>
      </c>
      <c r="E535" s="75" t="s">
        <v>27</v>
      </c>
      <c r="F535" s="75" t="s">
        <v>28</v>
      </c>
      <c r="G535" s="75" t="s">
        <v>29</v>
      </c>
      <c r="H535" s="77" t="s">
        <v>97</v>
      </c>
      <c r="I535" s="167" t="s">
        <v>1038</v>
      </c>
      <c r="J535" s="77"/>
      <c r="K535" s="167">
        <v>17500</v>
      </c>
      <c r="L535" s="168" t="s">
        <v>189</v>
      </c>
      <c r="M535" s="169">
        <v>0.25</v>
      </c>
      <c r="N535" s="170">
        <f t="shared" si="26"/>
        <v>4375</v>
      </c>
      <c r="O535" s="171">
        <f>N535*[1]TC!C4</f>
        <v>87500</v>
      </c>
      <c r="P535" s="172">
        <v>10000</v>
      </c>
      <c r="Q535" s="173" t="s">
        <v>34</v>
      </c>
      <c r="R535" s="174">
        <f t="shared" si="28"/>
        <v>13125</v>
      </c>
      <c r="S535" s="175">
        <f>R535*[1]TC!C4</f>
        <v>262500</v>
      </c>
      <c r="T535" s="174">
        <f>[1]TC!F4</f>
        <v>1100</v>
      </c>
      <c r="U535" s="175">
        <f>T535*[1]TC!C4</f>
        <v>22000</v>
      </c>
      <c r="V535" s="173" t="s">
        <v>1040</v>
      </c>
      <c r="W535" s="37" t="s">
        <v>1052</v>
      </c>
      <c r="X535" s="176"/>
    </row>
    <row r="536" spans="1:24" ht="15.75" customHeight="1">
      <c r="A536" s="75" t="s">
        <v>185</v>
      </c>
      <c r="B536" s="75" t="s">
        <v>1036</v>
      </c>
      <c r="C536" s="75" t="s">
        <v>1067</v>
      </c>
      <c r="D536" s="75" t="s">
        <v>1051</v>
      </c>
      <c r="E536" s="75" t="s">
        <v>27</v>
      </c>
      <c r="F536" s="75" t="s">
        <v>28</v>
      </c>
      <c r="G536" s="75" t="s">
        <v>29</v>
      </c>
      <c r="H536" s="77" t="s">
        <v>113</v>
      </c>
      <c r="I536" s="167" t="s">
        <v>1038</v>
      </c>
      <c r="J536" s="77"/>
      <c r="K536" s="167">
        <v>23150</v>
      </c>
      <c r="L536" s="168" t="s">
        <v>189</v>
      </c>
      <c r="M536" s="169">
        <v>0.25</v>
      </c>
      <c r="N536" s="170">
        <f t="shared" si="26"/>
        <v>5787.5</v>
      </c>
      <c r="O536" s="171">
        <f>N536*[1]TC!C4</f>
        <v>115750</v>
      </c>
      <c r="P536" s="172">
        <v>10000</v>
      </c>
      <c r="Q536" s="173" t="s">
        <v>34</v>
      </c>
      <c r="R536" s="174">
        <f t="shared" si="28"/>
        <v>17362.5</v>
      </c>
      <c r="S536" s="175">
        <f>R536*[1]TC!C4</f>
        <v>347250</v>
      </c>
      <c r="T536" s="174">
        <f>[1]TC!F4</f>
        <v>1100</v>
      </c>
      <c r="U536" s="175">
        <f>T536*[1]TC!C4</f>
        <v>22000</v>
      </c>
      <c r="V536" s="173" t="s">
        <v>1040</v>
      </c>
      <c r="W536" s="37" t="s">
        <v>1052</v>
      </c>
      <c r="X536" s="177"/>
    </row>
    <row r="537" spans="1:24" ht="15.75" customHeight="1">
      <c r="A537" s="75" t="s">
        <v>185</v>
      </c>
      <c r="B537" s="75" t="s">
        <v>1036</v>
      </c>
      <c r="C537" s="75" t="s">
        <v>1068</v>
      </c>
      <c r="D537" s="75" t="s">
        <v>1051</v>
      </c>
      <c r="E537" s="75" t="s">
        <v>27</v>
      </c>
      <c r="F537" s="75" t="s">
        <v>158</v>
      </c>
      <c r="G537" s="75" t="s">
        <v>29</v>
      </c>
      <c r="H537" s="77" t="s">
        <v>30</v>
      </c>
      <c r="I537" s="167" t="s">
        <v>1038</v>
      </c>
      <c r="J537" s="77" t="s">
        <v>32</v>
      </c>
      <c r="K537" s="167">
        <v>15500</v>
      </c>
      <c r="L537" s="168" t="s">
        <v>189</v>
      </c>
      <c r="M537" s="169">
        <v>0.25</v>
      </c>
      <c r="N537" s="170">
        <f t="shared" si="26"/>
        <v>3875</v>
      </c>
      <c r="O537" s="171">
        <f>N537*[1]TC!C4</f>
        <v>77500</v>
      </c>
      <c r="P537" s="172">
        <v>10000</v>
      </c>
      <c r="Q537" s="173" t="s">
        <v>34</v>
      </c>
      <c r="R537" s="174">
        <f t="shared" si="28"/>
        <v>11625</v>
      </c>
      <c r="S537" s="175">
        <f>R537*[1]TC!C4</f>
        <v>232500</v>
      </c>
      <c r="T537" s="174">
        <f>[1]TC!F4</f>
        <v>1100</v>
      </c>
      <c r="U537" s="175">
        <f>T537*[1]TC!C4</f>
        <v>22000</v>
      </c>
      <c r="V537" s="173" t="s">
        <v>1040</v>
      </c>
      <c r="W537" s="37" t="s">
        <v>1052</v>
      </c>
      <c r="X537" s="176"/>
    </row>
    <row r="538" spans="1:24" ht="15.75" customHeight="1">
      <c r="A538" s="75" t="s">
        <v>185</v>
      </c>
      <c r="B538" s="75" t="s">
        <v>1036</v>
      </c>
      <c r="C538" s="75" t="s">
        <v>1069</v>
      </c>
      <c r="D538" s="75" t="s">
        <v>26</v>
      </c>
      <c r="E538" s="75" t="s">
        <v>27</v>
      </c>
      <c r="F538" s="75" t="s">
        <v>158</v>
      </c>
      <c r="G538" s="75" t="s">
        <v>29</v>
      </c>
      <c r="H538" s="77" t="s">
        <v>97</v>
      </c>
      <c r="I538" s="167" t="s">
        <v>1038</v>
      </c>
      <c r="J538" s="77"/>
      <c r="K538" s="167">
        <v>17500</v>
      </c>
      <c r="L538" s="168" t="s">
        <v>189</v>
      </c>
      <c r="M538" s="169">
        <v>0.25</v>
      </c>
      <c r="N538" s="170">
        <f t="shared" si="26"/>
        <v>4375</v>
      </c>
      <c r="O538" s="171">
        <f>N538*[1]TC!C4</f>
        <v>87500</v>
      </c>
      <c r="P538" s="172">
        <v>10000</v>
      </c>
      <c r="Q538" s="173" t="s">
        <v>34</v>
      </c>
      <c r="R538" s="174">
        <f t="shared" si="28"/>
        <v>13125</v>
      </c>
      <c r="S538" s="175">
        <f>R538*[1]TC!C4</f>
        <v>262500</v>
      </c>
      <c r="T538" s="174">
        <f>[1]TC!F4</f>
        <v>1100</v>
      </c>
      <c r="U538" s="175">
        <f>T538*[1]TC!C4</f>
        <v>22000</v>
      </c>
      <c r="V538" s="173" t="s">
        <v>1040</v>
      </c>
      <c r="W538" s="37" t="s">
        <v>1052</v>
      </c>
      <c r="X538" s="176"/>
    </row>
    <row r="539" spans="1:24" ht="15.75" customHeight="1">
      <c r="A539" s="75" t="s">
        <v>185</v>
      </c>
      <c r="B539" s="75" t="s">
        <v>1036</v>
      </c>
      <c r="C539" s="75" t="s">
        <v>1070</v>
      </c>
      <c r="D539" s="75" t="s">
        <v>26</v>
      </c>
      <c r="E539" s="75" t="s">
        <v>27</v>
      </c>
      <c r="F539" s="75" t="s">
        <v>158</v>
      </c>
      <c r="G539" s="75" t="s">
        <v>29</v>
      </c>
      <c r="H539" s="77" t="s">
        <v>113</v>
      </c>
      <c r="I539" s="167" t="s">
        <v>1038</v>
      </c>
      <c r="J539" s="77"/>
      <c r="K539" s="167">
        <v>23150</v>
      </c>
      <c r="L539" s="168" t="s">
        <v>189</v>
      </c>
      <c r="M539" s="169">
        <v>0.25</v>
      </c>
      <c r="N539" s="170">
        <f t="shared" si="26"/>
        <v>5787.5</v>
      </c>
      <c r="O539" s="171">
        <f>N539*[1]TC!C4</f>
        <v>115750</v>
      </c>
      <c r="P539" s="172">
        <v>10000</v>
      </c>
      <c r="Q539" s="173" t="s">
        <v>34</v>
      </c>
      <c r="R539" s="174">
        <f t="shared" si="28"/>
        <v>17362.5</v>
      </c>
      <c r="S539" s="175">
        <f>R539*[1]TC!C4</f>
        <v>347250</v>
      </c>
      <c r="T539" s="174">
        <f>[1]TC!F4</f>
        <v>1100</v>
      </c>
      <c r="U539" s="175">
        <f>T539*[1]TC!C4</f>
        <v>22000</v>
      </c>
      <c r="V539" s="173" t="s">
        <v>1040</v>
      </c>
      <c r="W539" s="37" t="s">
        <v>1052</v>
      </c>
      <c r="X539" s="176"/>
    </row>
    <row r="540" spans="1:24" ht="15.75" customHeight="1">
      <c r="A540" s="14" t="s">
        <v>185</v>
      </c>
      <c r="B540" s="14" t="s">
        <v>1036</v>
      </c>
      <c r="C540" s="15" t="s">
        <v>1071</v>
      </c>
      <c r="D540" s="14" t="s">
        <v>1051</v>
      </c>
      <c r="E540" s="14" t="s">
        <v>27</v>
      </c>
      <c r="F540" s="14" t="s">
        <v>42</v>
      </c>
      <c r="G540" s="14" t="s">
        <v>29</v>
      </c>
      <c r="H540" s="15" t="s">
        <v>30</v>
      </c>
      <c r="I540" s="134" t="s">
        <v>1038</v>
      </c>
      <c r="J540" s="15" t="s">
        <v>1072</v>
      </c>
      <c r="K540" s="134">
        <v>15500</v>
      </c>
      <c r="L540" s="19" t="s">
        <v>189</v>
      </c>
      <c r="M540" s="20">
        <v>0.25</v>
      </c>
      <c r="N540" s="34">
        <f t="shared" si="26"/>
        <v>3875</v>
      </c>
      <c r="O540" s="22">
        <f>N540*[1]TC!C4</f>
        <v>77500</v>
      </c>
      <c r="P540" s="35">
        <v>10000</v>
      </c>
      <c r="Q540" s="24" t="s">
        <v>34</v>
      </c>
      <c r="R540" s="36">
        <f t="shared" si="28"/>
        <v>11625</v>
      </c>
      <c r="S540" s="26">
        <f>R540*[1]TC!C4</f>
        <v>232500</v>
      </c>
      <c r="T540" s="36">
        <f>[1]TC!F4</f>
        <v>1100</v>
      </c>
      <c r="U540" s="26">
        <f>T540*[1]TC!C4</f>
        <v>22000</v>
      </c>
      <c r="V540" s="24" t="s">
        <v>1040</v>
      </c>
      <c r="W540" s="37" t="s">
        <v>1052</v>
      </c>
      <c r="X540" s="176"/>
    </row>
    <row r="541" spans="1:24" ht="15.75" customHeight="1">
      <c r="A541" s="75" t="s">
        <v>185</v>
      </c>
      <c r="B541" s="75" t="s">
        <v>1036</v>
      </c>
      <c r="C541" s="77" t="s">
        <v>1073</v>
      </c>
      <c r="D541" s="75" t="s">
        <v>1051</v>
      </c>
      <c r="E541" s="75" t="s">
        <v>27</v>
      </c>
      <c r="F541" s="75" t="s">
        <v>42</v>
      </c>
      <c r="G541" s="75" t="s">
        <v>29</v>
      </c>
      <c r="H541" s="77" t="s">
        <v>97</v>
      </c>
      <c r="I541" s="167" t="s">
        <v>1038</v>
      </c>
      <c r="J541" s="77"/>
      <c r="K541" s="167">
        <v>17500</v>
      </c>
      <c r="L541" s="168" t="s">
        <v>189</v>
      </c>
      <c r="M541" s="169">
        <v>0.25</v>
      </c>
      <c r="N541" s="170">
        <f t="shared" si="26"/>
        <v>4375</v>
      </c>
      <c r="O541" s="171">
        <f>N541*[1]TC!C4</f>
        <v>87500</v>
      </c>
      <c r="P541" s="172">
        <v>10000</v>
      </c>
      <c r="Q541" s="173" t="s">
        <v>34</v>
      </c>
      <c r="R541" s="174">
        <f t="shared" si="28"/>
        <v>13125</v>
      </c>
      <c r="S541" s="175">
        <f>R541*[1]TC!C4</f>
        <v>262500</v>
      </c>
      <c r="T541" s="174">
        <f>[1]TC!F4</f>
        <v>1100</v>
      </c>
      <c r="U541" s="175">
        <f>T541*[1]TC!C4</f>
        <v>22000</v>
      </c>
      <c r="V541" s="173" t="s">
        <v>1040</v>
      </c>
      <c r="W541" s="37" t="s">
        <v>1052</v>
      </c>
      <c r="X541" s="176"/>
    </row>
    <row r="542" spans="1:24" ht="15.75" customHeight="1">
      <c r="A542" s="75" t="s">
        <v>185</v>
      </c>
      <c r="B542" s="75" t="s">
        <v>1036</v>
      </c>
      <c r="C542" s="77" t="s">
        <v>1074</v>
      </c>
      <c r="D542" s="75" t="s">
        <v>1051</v>
      </c>
      <c r="E542" s="75" t="s">
        <v>27</v>
      </c>
      <c r="F542" s="75" t="s">
        <v>42</v>
      </c>
      <c r="G542" s="75" t="s">
        <v>29</v>
      </c>
      <c r="H542" s="77" t="s">
        <v>113</v>
      </c>
      <c r="I542" s="167" t="s">
        <v>1038</v>
      </c>
      <c r="J542" s="77"/>
      <c r="K542" s="167">
        <v>23150</v>
      </c>
      <c r="L542" s="168" t="s">
        <v>189</v>
      </c>
      <c r="M542" s="169">
        <v>0.25</v>
      </c>
      <c r="N542" s="170">
        <f t="shared" si="26"/>
        <v>5787.5</v>
      </c>
      <c r="O542" s="171">
        <f>N542*[1]TC!C4</f>
        <v>115750</v>
      </c>
      <c r="P542" s="172">
        <v>10000</v>
      </c>
      <c r="Q542" s="173" t="s">
        <v>34</v>
      </c>
      <c r="R542" s="174">
        <f t="shared" si="28"/>
        <v>17362.5</v>
      </c>
      <c r="S542" s="175">
        <f>R542*[1]TC!C4</f>
        <v>347250</v>
      </c>
      <c r="T542" s="174">
        <f>[1]TC!F4</f>
        <v>1100</v>
      </c>
      <c r="U542" s="175">
        <f>T542*[1]TC!C4</f>
        <v>22000</v>
      </c>
      <c r="V542" s="173" t="s">
        <v>1040</v>
      </c>
      <c r="W542" s="37" t="s">
        <v>1052</v>
      </c>
      <c r="X542" s="176"/>
    </row>
    <row r="543" spans="1:24" ht="15.75" customHeight="1">
      <c r="A543" s="75" t="s">
        <v>185</v>
      </c>
      <c r="B543" s="75" t="s">
        <v>1036</v>
      </c>
      <c r="C543" s="75" t="s">
        <v>1075</v>
      </c>
      <c r="D543" s="75" t="s">
        <v>1051</v>
      </c>
      <c r="E543" s="75" t="s">
        <v>27</v>
      </c>
      <c r="F543" s="75" t="s">
        <v>295</v>
      </c>
      <c r="G543" s="75" t="s">
        <v>295</v>
      </c>
      <c r="H543" s="77" t="s">
        <v>30</v>
      </c>
      <c r="I543" s="167" t="s">
        <v>1038</v>
      </c>
      <c r="J543" s="77" t="s">
        <v>1072</v>
      </c>
      <c r="K543" s="167">
        <v>15500</v>
      </c>
      <c r="L543" s="168" t="s">
        <v>189</v>
      </c>
      <c r="M543" s="169">
        <v>0.25</v>
      </c>
      <c r="N543" s="170">
        <f t="shared" si="26"/>
        <v>3875</v>
      </c>
      <c r="O543" s="171">
        <f>N543*[1]TC!C4</f>
        <v>77500</v>
      </c>
      <c r="P543" s="172">
        <v>10000</v>
      </c>
      <c r="Q543" s="173" t="s">
        <v>34</v>
      </c>
      <c r="R543" s="174">
        <f t="shared" si="28"/>
        <v>11625</v>
      </c>
      <c r="S543" s="175">
        <f>R543*[1]TC!C4</f>
        <v>232500</v>
      </c>
      <c r="T543" s="174">
        <f>[1]TC!F4</f>
        <v>1100</v>
      </c>
      <c r="U543" s="175">
        <f>T543*[1]TC!C4</f>
        <v>22000</v>
      </c>
      <c r="V543" s="173" t="s">
        <v>1040</v>
      </c>
      <c r="W543" s="37" t="s">
        <v>1052</v>
      </c>
      <c r="X543" s="176"/>
    </row>
    <row r="544" spans="1:24" ht="15.75" customHeight="1">
      <c r="A544" s="75" t="s">
        <v>185</v>
      </c>
      <c r="B544" s="75" t="s">
        <v>1036</v>
      </c>
      <c r="C544" s="75" t="s">
        <v>1076</v>
      </c>
      <c r="D544" s="75" t="s">
        <v>26</v>
      </c>
      <c r="E544" s="75" t="s">
        <v>27</v>
      </c>
      <c r="F544" s="75" t="s">
        <v>295</v>
      </c>
      <c r="G544" s="75" t="s">
        <v>295</v>
      </c>
      <c r="H544" s="77" t="s">
        <v>97</v>
      </c>
      <c r="I544" s="167" t="s">
        <v>1038</v>
      </c>
      <c r="J544" s="77"/>
      <c r="K544" s="167">
        <v>17500</v>
      </c>
      <c r="L544" s="168" t="s">
        <v>189</v>
      </c>
      <c r="M544" s="169">
        <v>0.25</v>
      </c>
      <c r="N544" s="170">
        <f t="shared" si="26"/>
        <v>4375</v>
      </c>
      <c r="O544" s="171">
        <f>N544*[1]TC!C4</f>
        <v>87500</v>
      </c>
      <c r="P544" s="172">
        <v>10000</v>
      </c>
      <c r="Q544" s="173" t="s">
        <v>34</v>
      </c>
      <c r="R544" s="174">
        <f t="shared" si="28"/>
        <v>13125</v>
      </c>
      <c r="S544" s="175">
        <f>R544*[1]TC!C4</f>
        <v>262500</v>
      </c>
      <c r="T544" s="174">
        <f>[1]TC!F4</f>
        <v>1100</v>
      </c>
      <c r="U544" s="175">
        <f>T544*[1]TC!C4</f>
        <v>22000</v>
      </c>
      <c r="V544" s="173" t="s">
        <v>1040</v>
      </c>
      <c r="W544" s="37" t="s">
        <v>1052</v>
      </c>
      <c r="X544" s="176"/>
    </row>
    <row r="545" spans="1:24" ht="15.75" customHeight="1">
      <c r="A545" s="14" t="s">
        <v>185</v>
      </c>
      <c r="B545" s="14" t="s">
        <v>1036</v>
      </c>
      <c r="C545" s="14" t="s">
        <v>1077</v>
      </c>
      <c r="D545" s="14" t="s">
        <v>26</v>
      </c>
      <c r="E545" s="14" t="s">
        <v>27</v>
      </c>
      <c r="F545" s="75" t="s">
        <v>295</v>
      </c>
      <c r="G545" s="14" t="s">
        <v>295</v>
      </c>
      <c r="H545" s="15" t="s">
        <v>113</v>
      </c>
      <c r="I545" s="167" t="s">
        <v>1038</v>
      </c>
      <c r="J545" s="15"/>
      <c r="K545" s="134">
        <v>23150</v>
      </c>
      <c r="L545" s="19" t="s">
        <v>189</v>
      </c>
      <c r="M545" s="169">
        <v>0.5</v>
      </c>
      <c r="N545" s="34">
        <f t="shared" si="26"/>
        <v>11575</v>
      </c>
      <c r="O545" s="22">
        <f>N545*[1]TC!C4</f>
        <v>231500</v>
      </c>
      <c r="P545" s="35">
        <v>10000</v>
      </c>
      <c r="Q545" s="24" t="s">
        <v>34</v>
      </c>
      <c r="R545" s="36">
        <f t="shared" si="28"/>
        <v>11575</v>
      </c>
      <c r="S545" s="26">
        <f>R545*[1]TC!C4</f>
        <v>231500</v>
      </c>
      <c r="T545" s="36">
        <f>[1]TC!F4</f>
        <v>1100</v>
      </c>
      <c r="U545" s="26">
        <f>T545*[1]TC!C4</f>
        <v>22000</v>
      </c>
      <c r="V545" s="173" t="s">
        <v>1040</v>
      </c>
      <c r="W545" s="37" t="s">
        <v>1052</v>
      </c>
      <c r="X545" s="29"/>
    </row>
    <row r="546" spans="1:24" ht="15.75" customHeight="1">
      <c r="A546" s="75" t="s">
        <v>185</v>
      </c>
      <c r="B546" s="75" t="s">
        <v>1036</v>
      </c>
      <c r="C546" s="77" t="s">
        <v>1078</v>
      </c>
      <c r="D546" s="75" t="s">
        <v>1051</v>
      </c>
      <c r="E546" s="75" t="s">
        <v>27</v>
      </c>
      <c r="F546" s="75" t="s">
        <v>648</v>
      </c>
      <c r="G546" s="75" t="s">
        <v>105</v>
      </c>
      <c r="H546" s="77" t="s">
        <v>30</v>
      </c>
      <c r="I546" s="167" t="s">
        <v>1038</v>
      </c>
      <c r="J546" s="77" t="s">
        <v>1039</v>
      </c>
      <c r="K546" s="167">
        <v>15500</v>
      </c>
      <c r="L546" s="168" t="s">
        <v>189</v>
      </c>
      <c r="M546" s="169">
        <v>0.25</v>
      </c>
      <c r="N546" s="170">
        <f t="shared" si="26"/>
        <v>3875</v>
      </c>
      <c r="O546" s="171">
        <f>N546*[1]TC!C4</f>
        <v>77500</v>
      </c>
      <c r="P546" s="172">
        <v>10000</v>
      </c>
      <c r="Q546" s="173" t="s">
        <v>34</v>
      </c>
      <c r="R546" s="174">
        <f t="shared" si="28"/>
        <v>11625</v>
      </c>
      <c r="S546" s="175">
        <f>R546*[1]TC!C4</f>
        <v>232500</v>
      </c>
      <c r="T546" s="174">
        <f>[1]TC!F4</f>
        <v>1100</v>
      </c>
      <c r="U546" s="175">
        <f>T546*[1]TC!C4</f>
        <v>22000</v>
      </c>
      <c r="V546" s="173" t="s">
        <v>1040</v>
      </c>
      <c r="W546" s="37" t="s">
        <v>1052</v>
      </c>
      <c r="X546" s="29"/>
    </row>
    <row r="547" spans="1:24" ht="15.75" customHeight="1">
      <c r="A547" s="75" t="s">
        <v>185</v>
      </c>
      <c r="B547" s="75" t="s">
        <v>1036</v>
      </c>
      <c r="C547" s="77" t="s">
        <v>1079</v>
      </c>
      <c r="D547" s="75" t="s">
        <v>26</v>
      </c>
      <c r="E547" s="75" t="s">
        <v>27</v>
      </c>
      <c r="F547" s="75" t="s">
        <v>648</v>
      </c>
      <c r="G547" s="75" t="s">
        <v>105</v>
      </c>
      <c r="H547" s="77" t="s">
        <v>97</v>
      </c>
      <c r="I547" s="167" t="s">
        <v>1038</v>
      </c>
      <c r="J547" s="77"/>
      <c r="K547" s="167">
        <v>17500</v>
      </c>
      <c r="L547" s="168" t="s">
        <v>189</v>
      </c>
      <c r="M547" s="169">
        <v>0.25</v>
      </c>
      <c r="N547" s="170">
        <f t="shared" si="26"/>
        <v>4375</v>
      </c>
      <c r="O547" s="171">
        <f>N547*[1]TC!C4</f>
        <v>87500</v>
      </c>
      <c r="P547" s="172">
        <v>10000</v>
      </c>
      <c r="Q547" s="173" t="s">
        <v>34</v>
      </c>
      <c r="R547" s="174">
        <f t="shared" si="28"/>
        <v>13125</v>
      </c>
      <c r="S547" s="175">
        <f>R547*[1]TC!C4</f>
        <v>262500</v>
      </c>
      <c r="T547" s="174">
        <f>[1]TC!F4</f>
        <v>1100</v>
      </c>
      <c r="U547" s="175">
        <f>T547*[1]TC!C4</f>
        <v>22000</v>
      </c>
      <c r="V547" s="173" t="s">
        <v>1040</v>
      </c>
      <c r="W547" s="37" t="s">
        <v>1052</v>
      </c>
      <c r="X547" s="29"/>
    </row>
    <row r="548" spans="1:24" ht="15.75" customHeight="1">
      <c r="A548" s="75" t="s">
        <v>185</v>
      </c>
      <c r="B548" s="75" t="s">
        <v>1036</v>
      </c>
      <c r="C548" s="77" t="s">
        <v>1080</v>
      </c>
      <c r="D548" s="75" t="s">
        <v>26</v>
      </c>
      <c r="E548" s="75" t="s">
        <v>27</v>
      </c>
      <c r="F548" s="75" t="s">
        <v>648</v>
      </c>
      <c r="G548" s="75" t="s">
        <v>105</v>
      </c>
      <c r="H548" s="77" t="s">
        <v>113</v>
      </c>
      <c r="I548" s="167" t="s">
        <v>1038</v>
      </c>
      <c r="J548" s="77"/>
      <c r="K548" s="167">
        <v>23150</v>
      </c>
      <c r="L548" s="168" t="s">
        <v>189</v>
      </c>
      <c r="M548" s="169">
        <v>0.25</v>
      </c>
      <c r="N548" s="170">
        <f t="shared" si="26"/>
        <v>5787.5</v>
      </c>
      <c r="O548" s="171">
        <f>N548*[1]TC!C4</f>
        <v>115750</v>
      </c>
      <c r="P548" s="172">
        <v>10000</v>
      </c>
      <c r="Q548" s="173" t="s">
        <v>34</v>
      </c>
      <c r="R548" s="174">
        <f t="shared" si="28"/>
        <v>17362.5</v>
      </c>
      <c r="S548" s="175">
        <f>R548*[1]TC!C4</f>
        <v>347250</v>
      </c>
      <c r="T548" s="174">
        <f>[1]TC!F4</f>
        <v>1100</v>
      </c>
      <c r="U548" s="175">
        <f>T548*[1]TC!C4</f>
        <v>22000</v>
      </c>
      <c r="V548" s="173" t="s">
        <v>1040</v>
      </c>
      <c r="W548" s="37" t="s">
        <v>1052</v>
      </c>
      <c r="X548" s="29"/>
    </row>
    <row r="549" spans="1:24" ht="15.75" customHeight="1">
      <c r="A549" s="65" t="s">
        <v>1081</v>
      </c>
      <c r="B549" s="40" t="s">
        <v>1082</v>
      </c>
      <c r="C549" s="127" t="s">
        <v>1083</v>
      </c>
      <c r="D549" s="41" t="s">
        <v>26</v>
      </c>
      <c r="E549" s="41" t="s">
        <v>27</v>
      </c>
      <c r="F549" s="14" t="s">
        <v>38</v>
      </c>
      <c r="G549" s="14" t="s">
        <v>29</v>
      </c>
      <c r="H549" s="41" t="s">
        <v>30</v>
      </c>
      <c r="I549" s="41" t="s">
        <v>1084</v>
      </c>
      <c r="J549" s="41"/>
      <c r="K549" s="80">
        <v>10000</v>
      </c>
      <c r="L549" s="43" t="s">
        <v>189</v>
      </c>
      <c r="M549" s="53">
        <v>0.25</v>
      </c>
      <c r="N549" s="67">
        <f t="shared" si="26"/>
        <v>2500</v>
      </c>
      <c r="O549" s="22">
        <f>N549*[1]TC!$C$4</f>
        <v>50000</v>
      </c>
      <c r="P549" s="23">
        <v>10000</v>
      </c>
      <c r="Q549" s="24" t="s">
        <v>34</v>
      </c>
      <c r="R549" s="135">
        <f t="shared" si="28"/>
        <v>7500</v>
      </c>
      <c r="S549" s="70">
        <f>R549*[1]TC!$C$4</f>
        <v>150000</v>
      </c>
      <c r="T549" s="70">
        <f>[1]TC!$F$4</f>
        <v>1100</v>
      </c>
      <c r="U549" s="70">
        <f>T549*[1]TC!$C$4</f>
        <v>22000</v>
      </c>
      <c r="V549" s="71" t="s">
        <v>1085</v>
      </c>
      <c r="W549" s="73" t="s">
        <v>1086</v>
      </c>
      <c r="X549" s="29"/>
    </row>
    <row r="550" spans="1:24" ht="15.75" customHeight="1">
      <c r="A550" s="65" t="s">
        <v>1081</v>
      </c>
      <c r="B550" s="40" t="s">
        <v>1082</v>
      </c>
      <c r="C550" s="127" t="s">
        <v>1087</v>
      </c>
      <c r="D550" s="41" t="s">
        <v>26</v>
      </c>
      <c r="E550" s="41" t="s">
        <v>27</v>
      </c>
      <c r="F550" s="14" t="s">
        <v>38</v>
      </c>
      <c r="G550" s="14" t="s">
        <v>29</v>
      </c>
      <c r="H550" s="41" t="s">
        <v>30</v>
      </c>
      <c r="I550" s="41" t="s">
        <v>1088</v>
      </c>
      <c r="J550" s="41"/>
      <c r="K550" s="80">
        <v>10000</v>
      </c>
      <c r="L550" s="43" t="s">
        <v>189</v>
      </c>
      <c r="M550" s="53">
        <v>0.25</v>
      </c>
      <c r="N550" s="67">
        <f t="shared" si="26"/>
        <v>2500</v>
      </c>
      <c r="O550" s="22">
        <f>N550*[1]TC!$C$4</f>
        <v>50000</v>
      </c>
      <c r="P550" s="23">
        <v>10000</v>
      </c>
      <c r="Q550" s="24" t="s">
        <v>34</v>
      </c>
      <c r="R550" s="135">
        <f t="shared" si="28"/>
        <v>7500</v>
      </c>
      <c r="S550" s="70">
        <f>R550*[1]TC!$C$4</f>
        <v>150000</v>
      </c>
      <c r="T550" s="70">
        <f>[1]TC!$F$4</f>
        <v>1100</v>
      </c>
      <c r="U550" s="70">
        <f>T550*[1]TC!$C$4</f>
        <v>22000</v>
      </c>
      <c r="V550" s="71" t="s">
        <v>1085</v>
      </c>
      <c r="W550" s="73" t="s">
        <v>1086</v>
      </c>
      <c r="X550" s="29"/>
    </row>
    <row r="551" spans="1:24" ht="15.75" customHeight="1">
      <c r="A551" s="65" t="s">
        <v>1081</v>
      </c>
      <c r="B551" s="40" t="s">
        <v>1082</v>
      </c>
      <c r="C551" s="127" t="s">
        <v>1089</v>
      </c>
      <c r="D551" s="41" t="s">
        <v>26</v>
      </c>
      <c r="E551" s="41" t="s">
        <v>27</v>
      </c>
      <c r="F551" s="14" t="s">
        <v>38</v>
      </c>
      <c r="G551" s="14" t="s">
        <v>56</v>
      </c>
      <c r="H551" s="41" t="s">
        <v>30</v>
      </c>
      <c r="I551" s="41" t="s">
        <v>1088</v>
      </c>
      <c r="J551" s="41"/>
      <c r="K551" s="80">
        <v>10000</v>
      </c>
      <c r="L551" s="43" t="s">
        <v>189</v>
      </c>
      <c r="M551" s="53">
        <v>0.25</v>
      </c>
      <c r="N551" s="67">
        <f t="shared" si="26"/>
        <v>2500</v>
      </c>
      <c r="O551" s="22">
        <f>N551*[1]TC!$C$4</f>
        <v>50000</v>
      </c>
      <c r="P551" s="23">
        <v>10000</v>
      </c>
      <c r="Q551" s="24" t="s">
        <v>34</v>
      </c>
      <c r="R551" s="135">
        <f t="shared" si="28"/>
        <v>7500</v>
      </c>
      <c r="S551" s="70">
        <f>R551*[1]TC!$C$4</f>
        <v>150000</v>
      </c>
      <c r="T551" s="70">
        <f>[1]TC!$F$4</f>
        <v>1100</v>
      </c>
      <c r="U551" s="70">
        <f>T551*[1]TC!$C$4</f>
        <v>22000</v>
      </c>
      <c r="V551" s="71" t="s">
        <v>1085</v>
      </c>
      <c r="W551" s="73" t="s">
        <v>1086</v>
      </c>
      <c r="X551" s="29"/>
    </row>
    <row r="552" spans="1:24" ht="15.75" customHeight="1">
      <c r="A552" s="65" t="s">
        <v>1081</v>
      </c>
      <c r="B552" s="65" t="s">
        <v>1082</v>
      </c>
      <c r="C552" s="65" t="s">
        <v>1090</v>
      </c>
      <c r="D552" s="41" t="s">
        <v>26</v>
      </c>
      <c r="E552" s="41" t="s">
        <v>27</v>
      </c>
      <c r="F552" s="14" t="s">
        <v>38</v>
      </c>
      <c r="G552" s="14" t="s">
        <v>328</v>
      </c>
      <c r="H552" s="41" t="s">
        <v>30</v>
      </c>
      <c r="I552" s="41" t="s">
        <v>1088</v>
      </c>
      <c r="J552" s="41"/>
      <c r="K552" s="80">
        <v>10000</v>
      </c>
      <c r="L552" s="43" t="s">
        <v>189</v>
      </c>
      <c r="M552" s="53">
        <v>0.25</v>
      </c>
      <c r="N552" s="67">
        <f t="shared" si="26"/>
        <v>2500</v>
      </c>
      <c r="O552" s="22">
        <f>N552*[1]TC!$C$4</f>
        <v>50000</v>
      </c>
      <c r="P552" s="23">
        <v>10000</v>
      </c>
      <c r="Q552" s="24" t="s">
        <v>34</v>
      </c>
      <c r="R552" s="135">
        <f t="shared" si="28"/>
        <v>7500</v>
      </c>
      <c r="S552" s="70">
        <f>R552*[1]TC!$C$4</f>
        <v>150000</v>
      </c>
      <c r="T552" s="70">
        <f>[1]TC!$F$4</f>
        <v>1100</v>
      </c>
      <c r="U552" s="70">
        <f>T552*[1]TC!$C$4</f>
        <v>22000</v>
      </c>
      <c r="V552" s="71" t="s">
        <v>1085</v>
      </c>
      <c r="W552" s="73" t="s">
        <v>1086</v>
      </c>
      <c r="X552" s="29"/>
    </row>
    <row r="553" spans="1:24" ht="15.75" customHeight="1">
      <c r="A553" s="65" t="s">
        <v>1081</v>
      </c>
      <c r="B553" s="65" t="s">
        <v>1082</v>
      </c>
      <c r="C553" s="65" t="s">
        <v>1091</v>
      </c>
      <c r="D553" s="41" t="s">
        <v>26</v>
      </c>
      <c r="E553" s="41" t="s">
        <v>27</v>
      </c>
      <c r="F553" s="14" t="s">
        <v>38</v>
      </c>
      <c r="G553" s="14" t="s">
        <v>319</v>
      </c>
      <c r="H553" s="41" t="s">
        <v>30</v>
      </c>
      <c r="I553" s="41" t="s">
        <v>1088</v>
      </c>
      <c r="J553" s="41"/>
      <c r="K553" s="80">
        <v>10000</v>
      </c>
      <c r="L553" s="43" t="s">
        <v>189</v>
      </c>
      <c r="M553" s="53">
        <v>0.25</v>
      </c>
      <c r="N553" s="67">
        <f t="shared" si="26"/>
        <v>2500</v>
      </c>
      <c r="O553" s="22">
        <f>N553*[1]TC!$C$4</f>
        <v>50000</v>
      </c>
      <c r="P553" s="23">
        <v>10000</v>
      </c>
      <c r="Q553" s="24" t="s">
        <v>34</v>
      </c>
      <c r="R553" s="135">
        <f t="shared" si="28"/>
        <v>7500</v>
      </c>
      <c r="S553" s="70">
        <f>R553*[1]TC!$C$4</f>
        <v>150000</v>
      </c>
      <c r="T553" s="70">
        <f>[1]TC!$F$4</f>
        <v>1100</v>
      </c>
      <c r="U553" s="70">
        <f>T553*[1]TC!$C$4</f>
        <v>22000</v>
      </c>
      <c r="V553" s="71" t="s">
        <v>1085</v>
      </c>
      <c r="W553" s="73" t="s">
        <v>1086</v>
      </c>
      <c r="X553" s="29"/>
    </row>
    <row r="554" spans="1:24" ht="15.75" customHeight="1">
      <c r="A554" s="65" t="s">
        <v>1081</v>
      </c>
      <c r="B554" s="65" t="s">
        <v>1082</v>
      </c>
      <c r="C554" s="65" t="s">
        <v>1092</v>
      </c>
      <c r="D554" s="41" t="s">
        <v>26</v>
      </c>
      <c r="E554" s="41" t="s">
        <v>27</v>
      </c>
      <c r="F554" s="14" t="s">
        <v>28</v>
      </c>
      <c r="G554" s="14" t="s">
        <v>29</v>
      </c>
      <c r="H554" s="41" t="s">
        <v>30</v>
      </c>
      <c r="I554" s="41" t="s">
        <v>1088</v>
      </c>
      <c r="J554" s="41"/>
      <c r="K554" s="178">
        <v>7000</v>
      </c>
      <c r="L554" s="43" t="s">
        <v>1093</v>
      </c>
      <c r="M554" s="53">
        <v>0.25</v>
      </c>
      <c r="N554" s="179">
        <f t="shared" si="26"/>
        <v>1750</v>
      </c>
      <c r="O554" s="22">
        <f>N554*[1]TC!C7</f>
        <v>8750</v>
      </c>
      <c r="P554" s="23">
        <v>0</v>
      </c>
      <c r="Q554" s="24" t="s">
        <v>34</v>
      </c>
      <c r="R554" s="180">
        <f t="shared" si="28"/>
        <v>5250</v>
      </c>
      <c r="S554" s="70">
        <f>R554*[1]TC!C7</f>
        <v>26250</v>
      </c>
      <c r="T554" s="180">
        <f>[1]TC!F8</f>
        <v>4500</v>
      </c>
      <c r="U554" s="70">
        <f>T554*[1]TC!C7</f>
        <v>22500</v>
      </c>
      <c r="V554" s="71" t="s">
        <v>1085</v>
      </c>
      <c r="W554" s="181" t="s">
        <v>1094</v>
      </c>
      <c r="X554" s="29"/>
    </row>
    <row r="555" spans="1:24" ht="15.75" customHeight="1">
      <c r="A555" s="65" t="s">
        <v>1081</v>
      </c>
      <c r="B555" s="65" t="s">
        <v>1082</v>
      </c>
      <c r="C555" s="65" t="s">
        <v>1095</v>
      </c>
      <c r="D555" s="41" t="s">
        <v>26</v>
      </c>
      <c r="E555" s="41" t="s">
        <v>27</v>
      </c>
      <c r="F555" s="14" t="s">
        <v>29</v>
      </c>
      <c r="G555" s="14" t="s">
        <v>56</v>
      </c>
      <c r="H555" s="41" t="s">
        <v>30</v>
      </c>
      <c r="I555" s="41" t="s">
        <v>1088</v>
      </c>
      <c r="J555" s="41"/>
      <c r="K555" s="178">
        <v>7000</v>
      </c>
      <c r="L555" s="43" t="s">
        <v>1093</v>
      </c>
      <c r="M555" s="53">
        <v>0.25</v>
      </c>
      <c r="N555" s="179">
        <f t="shared" si="26"/>
        <v>1750</v>
      </c>
      <c r="O555" s="22">
        <f>N555*[1]TC!C7</f>
        <v>8750</v>
      </c>
      <c r="P555" s="23">
        <v>0</v>
      </c>
      <c r="Q555" s="24" t="s">
        <v>34</v>
      </c>
      <c r="R555" s="180">
        <f t="shared" si="28"/>
        <v>5250</v>
      </c>
      <c r="S555" s="70">
        <f>R555*[1]TC!C7</f>
        <v>26250</v>
      </c>
      <c r="T555" s="180">
        <f>[1]TC!F8</f>
        <v>4500</v>
      </c>
      <c r="U555" s="70">
        <f>T555*[1]TC!C7</f>
        <v>22500</v>
      </c>
      <c r="V555" s="71" t="s">
        <v>1085</v>
      </c>
      <c r="W555" s="73" t="s">
        <v>1096</v>
      </c>
      <c r="X555" s="124"/>
    </row>
    <row r="556" spans="1:24" ht="15.75" customHeight="1">
      <c r="A556" s="65" t="s">
        <v>1097</v>
      </c>
      <c r="B556" s="65" t="s">
        <v>1082</v>
      </c>
      <c r="C556" s="65" t="s">
        <v>1098</v>
      </c>
      <c r="D556" s="15" t="s">
        <v>1099</v>
      </c>
      <c r="E556" s="41" t="s">
        <v>27</v>
      </c>
      <c r="F556" s="14" t="s">
        <v>42</v>
      </c>
      <c r="G556" s="14" t="s">
        <v>29</v>
      </c>
      <c r="H556" s="32" t="s">
        <v>113</v>
      </c>
      <c r="I556" s="41" t="s">
        <v>1100</v>
      </c>
      <c r="J556" s="41"/>
      <c r="K556" s="178">
        <v>40000</v>
      </c>
      <c r="L556" s="43" t="s">
        <v>1093</v>
      </c>
      <c r="M556" s="53">
        <v>0.25</v>
      </c>
      <c r="N556" s="179">
        <f t="shared" ref="N556:N571" si="29">K556*M556</f>
        <v>10000</v>
      </c>
      <c r="O556" s="22">
        <f>N556*[1]TC!C7</f>
        <v>50000</v>
      </c>
      <c r="P556" s="23">
        <v>0</v>
      </c>
      <c r="Q556" s="24" t="s">
        <v>34</v>
      </c>
      <c r="R556" s="180">
        <f t="shared" si="28"/>
        <v>30000</v>
      </c>
      <c r="S556" s="70">
        <f>R556*[1]TC!C7</f>
        <v>150000</v>
      </c>
      <c r="T556" s="180">
        <f>[1]TC!F8</f>
        <v>4500</v>
      </c>
      <c r="U556" s="70">
        <f>T556*[1]TC!C7</f>
        <v>22500</v>
      </c>
      <c r="V556" s="33" t="s">
        <v>1101</v>
      </c>
      <c r="W556" s="73" t="s">
        <v>1102</v>
      </c>
      <c r="X556" s="124"/>
    </row>
    <row r="557" spans="1:24" ht="15.75" customHeight="1">
      <c r="A557" s="65" t="s">
        <v>1097</v>
      </c>
      <c r="B557" s="40" t="s">
        <v>1082</v>
      </c>
      <c r="C557" s="127" t="s">
        <v>1103</v>
      </c>
      <c r="D557" s="15" t="s">
        <v>1099</v>
      </c>
      <c r="E557" s="41" t="s">
        <v>27</v>
      </c>
      <c r="F557" s="14" t="s">
        <v>42</v>
      </c>
      <c r="G557" s="14" t="s">
        <v>29</v>
      </c>
      <c r="H557" s="32" t="s">
        <v>919</v>
      </c>
      <c r="I557" s="41" t="s">
        <v>1100</v>
      </c>
      <c r="J557" s="41"/>
      <c r="K557" s="178">
        <v>25000</v>
      </c>
      <c r="L557" s="43" t="s">
        <v>1093</v>
      </c>
      <c r="M557" s="53">
        <v>0.25</v>
      </c>
      <c r="N557" s="179">
        <f t="shared" si="29"/>
        <v>6250</v>
      </c>
      <c r="O557" s="22">
        <f>N557*[1]TC!C7</f>
        <v>31250</v>
      </c>
      <c r="P557" s="23">
        <v>0</v>
      </c>
      <c r="Q557" s="24" t="s">
        <v>34</v>
      </c>
      <c r="R557" s="180">
        <f t="shared" si="28"/>
        <v>18750</v>
      </c>
      <c r="S557" s="70">
        <f>R557*[1]TC!C7</f>
        <v>93750</v>
      </c>
      <c r="T557" s="180">
        <f>[1]TC!F8</f>
        <v>4500</v>
      </c>
      <c r="U557" s="70">
        <f>[1]TC!G8</f>
        <v>22500</v>
      </c>
      <c r="V557" s="33" t="s">
        <v>1104</v>
      </c>
      <c r="W557" s="73" t="s">
        <v>1102</v>
      </c>
      <c r="X557" s="124"/>
    </row>
    <row r="558" spans="1:24" ht="15.75" customHeight="1">
      <c r="A558" s="65" t="s">
        <v>1097</v>
      </c>
      <c r="B558" s="40" t="s">
        <v>1082</v>
      </c>
      <c r="C558" s="127" t="s">
        <v>1105</v>
      </c>
      <c r="D558" s="15" t="s">
        <v>1099</v>
      </c>
      <c r="E558" s="41" t="s">
        <v>27</v>
      </c>
      <c r="F558" s="14" t="s">
        <v>42</v>
      </c>
      <c r="G558" s="14" t="s">
        <v>29</v>
      </c>
      <c r="H558" s="66" t="s">
        <v>30</v>
      </c>
      <c r="I558" s="41" t="s">
        <v>1100</v>
      </c>
      <c r="J558" s="41"/>
      <c r="K558" s="178">
        <v>40000</v>
      </c>
      <c r="L558" s="43" t="s">
        <v>1093</v>
      </c>
      <c r="M558" s="53">
        <v>0.25</v>
      </c>
      <c r="N558" s="179">
        <f t="shared" si="29"/>
        <v>10000</v>
      </c>
      <c r="O558" s="22">
        <f>N558*[1]TC!C7</f>
        <v>50000</v>
      </c>
      <c r="P558" s="23">
        <v>10000</v>
      </c>
      <c r="Q558" s="24" t="s">
        <v>34</v>
      </c>
      <c r="R558" s="180">
        <f t="shared" si="28"/>
        <v>30000</v>
      </c>
      <c r="S558" s="70">
        <f>R558*[1]TC!C7</f>
        <v>150000</v>
      </c>
      <c r="T558" s="180">
        <f>[1]TC!F8</f>
        <v>4500</v>
      </c>
      <c r="U558" s="70">
        <f>[1]TC!G8</f>
        <v>22500</v>
      </c>
      <c r="V558" s="71" t="s">
        <v>1104</v>
      </c>
      <c r="W558" s="73" t="s">
        <v>1102</v>
      </c>
      <c r="X558" s="124"/>
    </row>
    <row r="559" spans="1:24" ht="15.75" customHeight="1">
      <c r="A559" s="65" t="s">
        <v>1097</v>
      </c>
      <c r="B559" s="40" t="s">
        <v>1082</v>
      </c>
      <c r="C559" s="127" t="s">
        <v>1106</v>
      </c>
      <c r="D559" s="15" t="s">
        <v>1099</v>
      </c>
      <c r="E559" s="41" t="s">
        <v>27</v>
      </c>
      <c r="F559" s="14" t="s">
        <v>170</v>
      </c>
      <c r="G559" s="14" t="s">
        <v>170</v>
      </c>
      <c r="H559" s="66" t="s">
        <v>113</v>
      </c>
      <c r="I559" s="41" t="s">
        <v>1100</v>
      </c>
      <c r="J559" s="41"/>
      <c r="K559" s="31">
        <v>40000</v>
      </c>
      <c r="L559" s="43" t="s">
        <v>1093</v>
      </c>
      <c r="M559" s="53">
        <v>0.25</v>
      </c>
      <c r="N559" s="179">
        <f t="shared" si="29"/>
        <v>10000</v>
      </c>
      <c r="O559" s="22">
        <f>N559*[1]TC!C7</f>
        <v>50000</v>
      </c>
      <c r="P559" s="23">
        <v>0</v>
      </c>
      <c r="Q559" s="24" t="s">
        <v>34</v>
      </c>
      <c r="R559" s="180">
        <f t="shared" si="28"/>
        <v>30000</v>
      </c>
      <c r="S559" s="70">
        <f>R559*[1]TC!C7</f>
        <v>150000</v>
      </c>
      <c r="T559" s="180">
        <f>[1]TC!F8</f>
        <v>4500</v>
      </c>
      <c r="U559" s="70">
        <f>[1]TC!G8</f>
        <v>22500</v>
      </c>
      <c r="V559" s="71" t="s">
        <v>1101</v>
      </c>
      <c r="W559" s="73" t="s">
        <v>1102</v>
      </c>
      <c r="X559" s="124"/>
    </row>
    <row r="560" spans="1:24" ht="15.75" customHeight="1">
      <c r="A560" s="65" t="s">
        <v>1097</v>
      </c>
      <c r="B560" s="40" t="s">
        <v>1082</v>
      </c>
      <c r="C560" s="127" t="s">
        <v>1107</v>
      </c>
      <c r="D560" s="15" t="s">
        <v>1108</v>
      </c>
      <c r="E560" s="41" t="s">
        <v>232</v>
      </c>
      <c r="F560" s="14" t="s">
        <v>42</v>
      </c>
      <c r="G560" s="14" t="s">
        <v>319</v>
      </c>
      <c r="H560" s="66" t="s">
        <v>1109</v>
      </c>
      <c r="I560" s="41" t="s">
        <v>1110</v>
      </c>
      <c r="J560" s="41"/>
      <c r="K560" s="178">
        <v>10000</v>
      </c>
      <c r="L560" s="43" t="s">
        <v>1093</v>
      </c>
      <c r="M560" s="53">
        <v>0.25</v>
      </c>
      <c r="N560" s="179">
        <f t="shared" si="29"/>
        <v>2500</v>
      </c>
      <c r="O560" s="22">
        <f>N560*[1]TC!C7</f>
        <v>12500</v>
      </c>
      <c r="P560" s="23">
        <v>0</v>
      </c>
      <c r="Q560" s="24" t="s">
        <v>34</v>
      </c>
      <c r="R560" s="180">
        <f t="shared" si="28"/>
        <v>7500</v>
      </c>
      <c r="S560" s="70">
        <f>R560*[1]TC!C7</f>
        <v>37500</v>
      </c>
      <c r="T560" s="70">
        <v>0</v>
      </c>
      <c r="U560" s="70">
        <v>0</v>
      </c>
      <c r="V560" s="71" t="s">
        <v>1111</v>
      </c>
      <c r="W560" s="73" t="s">
        <v>1102</v>
      </c>
      <c r="X560" s="124"/>
    </row>
    <row r="561" spans="1:24" ht="15.75" customHeight="1">
      <c r="A561" s="65" t="s">
        <v>1097</v>
      </c>
      <c r="B561" s="40" t="s">
        <v>1082</v>
      </c>
      <c r="C561" s="127" t="s">
        <v>1112</v>
      </c>
      <c r="D561" s="15" t="s">
        <v>1099</v>
      </c>
      <c r="E561" s="41" t="s">
        <v>27</v>
      </c>
      <c r="F561" s="14" t="s">
        <v>120</v>
      </c>
      <c r="G561" s="14" t="s">
        <v>411</v>
      </c>
      <c r="H561" s="66" t="s">
        <v>113</v>
      </c>
      <c r="I561" s="41" t="s">
        <v>1100</v>
      </c>
      <c r="J561" s="41"/>
      <c r="K561" s="178">
        <v>40000</v>
      </c>
      <c r="L561" s="43" t="s">
        <v>1093</v>
      </c>
      <c r="M561" s="53">
        <v>0.25</v>
      </c>
      <c r="N561" s="182">
        <f t="shared" si="29"/>
        <v>10000</v>
      </c>
      <c r="O561" s="22">
        <f>N561*[1]TC!C7</f>
        <v>50000</v>
      </c>
      <c r="P561" s="23">
        <v>0</v>
      </c>
      <c r="Q561" s="24" t="s">
        <v>34</v>
      </c>
      <c r="R561" s="180">
        <f t="shared" si="28"/>
        <v>30000</v>
      </c>
      <c r="S561" s="70">
        <f>R561*[1]TC!C7</f>
        <v>150000</v>
      </c>
      <c r="T561" s="70">
        <f>[1]TC!F8</f>
        <v>4500</v>
      </c>
      <c r="U561" s="70">
        <f>[1]TC!G8</f>
        <v>22500</v>
      </c>
      <c r="V561" s="71" t="s">
        <v>1101</v>
      </c>
      <c r="W561" s="73" t="s">
        <v>1102</v>
      </c>
      <c r="X561" s="124"/>
    </row>
    <row r="562" spans="1:24" ht="15.75" customHeight="1">
      <c r="A562" s="65" t="s">
        <v>1097</v>
      </c>
      <c r="B562" s="40" t="s">
        <v>1082</v>
      </c>
      <c r="C562" s="127" t="s">
        <v>1113</v>
      </c>
      <c r="D562" s="15" t="s">
        <v>1099</v>
      </c>
      <c r="E562" s="41" t="s">
        <v>27</v>
      </c>
      <c r="F562" s="14" t="s">
        <v>120</v>
      </c>
      <c r="G562" s="14" t="s">
        <v>457</v>
      </c>
      <c r="H562" s="66" t="s">
        <v>113</v>
      </c>
      <c r="I562" s="41" t="s">
        <v>1100</v>
      </c>
      <c r="J562" s="41"/>
      <c r="K562" s="178">
        <v>40000</v>
      </c>
      <c r="L562" s="43" t="s">
        <v>1093</v>
      </c>
      <c r="M562" s="53">
        <v>0.25</v>
      </c>
      <c r="N562" s="179">
        <f t="shared" si="29"/>
        <v>10000</v>
      </c>
      <c r="O562" s="22">
        <f>N562*[1]TC!C7</f>
        <v>50000</v>
      </c>
      <c r="P562" s="23">
        <v>0</v>
      </c>
      <c r="Q562" s="24" t="s">
        <v>34</v>
      </c>
      <c r="R562" s="180">
        <f t="shared" si="28"/>
        <v>30000</v>
      </c>
      <c r="S562" s="70">
        <f>R562*[1]TC!C7</f>
        <v>150000</v>
      </c>
      <c r="T562" s="70">
        <f>[1]TC!F8</f>
        <v>4500</v>
      </c>
      <c r="U562" s="70">
        <f>[1]TC!G8</f>
        <v>22500</v>
      </c>
      <c r="V562" s="71" t="s">
        <v>1101</v>
      </c>
      <c r="W562" s="73" t="s">
        <v>1102</v>
      </c>
      <c r="X562" s="124"/>
    </row>
    <row r="563" spans="1:24" ht="15.75" customHeight="1">
      <c r="A563" s="65" t="s">
        <v>1097</v>
      </c>
      <c r="B563" s="40" t="s">
        <v>1082</v>
      </c>
      <c r="C563" s="127" t="s">
        <v>1114</v>
      </c>
      <c r="D563" s="15" t="s">
        <v>1099</v>
      </c>
      <c r="E563" s="41" t="s">
        <v>27</v>
      </c>
      <c r="F563" s="14" t="s">
        <v>29</v>
      </c>
      <c r="G563" s="14" t="s">
        <v>50</v>
      </c>
      <c r="H563" s="66" t="s">
        <v>113</v>
      </c>
      <c r="I563" s="41" t="s">
        <v>1100</v>
      </c>
      <c r="J563" s="41"/>
      <c r="K563" s="178">
        <v>40000</v>
      </c>
      <c r="L563" s="43" t="s">
        <v>1093</v>
      </c>
      <c r="M563" s="53">
        <v>0.25</v>
      </c>
      <c r="N563" s="179">
        <f t="shared" si="29"/>
        <v>10000</v>
      </c>
      <c r="O563" s="22">
        <f>N563*[1]TC!C7</f>
        <v>50000</v>
      </c>
      <c r="P563" s="23">
        <v>0</v>
      </c>
      <c r="Q563" s="24" t="s">
        <v>34</v>
      </c>
      <c r="R563" s="180">
        <f t="shared" si="28"/>
        <v>30000</v>
      </c>
      <c r="S563" s="70">
        <f>R563*[1]TC!C7</f>
        <v>150000</v>
      </c>
      <c r="T563" s="70">
        <f>[1]TC!F8</f>
        <v>4500</v>
      </c>
      <c r="U563" s="70">
        <f>[1]TC!G8</f>
        <v>22500</v>
      </c>
      <c r="V563" s="71" t="s">
        <v>1101</v>
      </c>
      <c r="W563" s="73" t="s">
        <v>1102</v>
      </c>
      <c r="X563" s="124"/>
    </row>
    <row r="564" spans="1:24" ht="15.75" customHeight="1">
      <c r="A564" s="65" t="s">
        <v>1097</v>
      </c>
      <c r="B564" s="40" t="s">
        <v>1082</v>
      </c>
      <c r="C564" s="127" t="s">
        <v>1115</v>
      </c>
      <c r="D564" s="15" t="s">
        <v>1099</v>
      </c>
      <c r="E564" s="41" t="s">
        <v>27</v>
      </c>
      <c r="F564" s="14" t="s">
        <v>120</v>
      </c>
      <c r="G564" s="14" t="s">
        <v>120</v>
      </c>
      <c r="H564" s="66" t="s">
        <v>30</v>
      </c>
      <c r="I564" s="41" t="s">
        <v>1100</v>
      </c>
      <c r="J564" s="41"/>
      <c r="K564" s="178">
        <v>40000</v>
      </c>
      <c r="L564" s="43" t="s">
        <v>1093</v>
      </c>
      <c r="M564" s="53">
        <v>0.25</v>
      </c>
      <c r="N564" s="179">
        <f t="shared" si="29"/>
        <v>10000</v>
      </c>
      <c r="O564" s="22">
        <f>N564*[1]TC!C7</f>
        <v>50000</v>
      </c>
      <c r="P564" s="23">
        <v>10000</v>
      </c>
      <c r="Q564" s="24" t="s">
        <v>34</v>
      </c>
      <c r="R564" s="180">
        <f t="shared" si="28"/>
        <v>30000</v>
      </c>
      <c r="S564" s="70">
        <f>R564*[1]TC!C7</f>
        <v>150000</v>
      </c>
      <c r="T564" s="70">
        <f>[1]TC!F8</f>
        <v>4500</v>
      </c>
      <c r="U564" s="70">
        <f>[1]TC!G8</f>
        <v>22500</v>
      </c>
      <c r="V564" s="71" t="s">
        <v>1104</v>
      </c>
      <c r="W564" s="73" t="s">
        <v>1102</v>
      </c>
      <c r="X564" s="124"/>
    </row>
    <row r="565" spans="1:24" ht="15.75" customHeight="1">
      <c r="A565" s="65" t="s">
        <v>1097</v>
      </c>
      <c r="B565" s="40" t="s">
        <v>1082</v>
      </c>
      <c r="C565" s="127" t="s">
        <v>1116</v>
      </c>
      <c r="D565" s="15" t="s">
        <v>1099</v>
      </c>
      <c r="E565" s="41" t="s">
        <v>232</v>
      </c>
      <c r="F565" s="14" t="s">
        <v>29</v>
      </c>
      <c r="G565" s="14" t="s">
        <v>42</v>
      </c>
      <c r="H565" s="66" t="s">
        <v>30</v>
      </c>
      <c r="I565" s="41" t="s">
        <v>1100</v>
      </c>
      <c r="J565" s="41"/>
      <c r="K565" s="178">
        <v>8350</v>
      </c>
      <c r="L565" s="43" t="s">
        <v>1093</v>
      </c>
      <c r="M565" s="53">
        <v>0.25</v>
      </c>
      <c r="N565" s="179">
        <f t="shared" si="29"/>
        <v>2087.5</v>
      </c>
      <c r="O565" s="22">
        <f>N565*[1]TC!C7</f>
        <v>10437.5</v>
      </c>
      <c r="P565" s="23">
        <v>0</v>
      </c>
      <c r="Q565" s="24" t="s">
        <v>34</v>
      </c>
      <c r="R565" s="180">
        <f t="shared" si="28"/>
        <v>6262.5</v>
      </c>
      <c r="S565" s="70">
        <f>R565*[1]TC!C7</f>
        <v>31312.5</v>
      </c>
      <c r="T565" s="70">
        <v>0</v>
      </c>
      <c r="U565" s="70">
        <v>0</v>
      </c>
      <c r="V565" s="71" t="s">
        <v>1104</v>
      </c>
      <c r="W565" s="73" t="s">
        <v>1102</v>
      </c>
      <c r="X565" s="124"/>
    </row>
    <row r="566" spans="1:24" ht="15.75" customHeight="1">
      <c r="A566" s="65" t="s">
        <v>1097</v>
      </c>
      <c r="B566" s="40" t="s">
        <v>1082</v>
      </c>
      <c r="C566" s="127" t="s">
        <v>1117</v>
      </c>
      <c r="D566" s="41" t="s">
        <v>26</v>
      </c>
      <c r="E566" s="41" t="s">
        <v>232</v>
      </c>
      <c r="F566" s="14" t="s">
        <v>42</v>
      </c>
      <c r="G566" s="14" t="s">
        <v>29</v>
      </c>
      <c r="H566" s="66" t="s">
        <v>113</v>
      </c>
      <c r="I566" s="41" t="s">
        <v>1100</v>
      </c>
      <c r="J566" s="41"/>
      <c r="K566" s="178">
        <v>20500</v>
      </c>
      <c r="L566" s="43" t="s">
        <v>1093</v>
      </c>
      <c r="M566" s="53">
        <v>0.25</v>
      </c>
      <c r="N566" s="179">
        <f t="shared" si="29"/>
        <v>5125</v>
      </c>
      <c r="O566" s="22">
        <f>N566*[1]TC!C7</f>
        <v>25625</v>
      </c>
      <c r="P566" s="23">
        <v>0</v>
      </c>
      <c r="Q566" s="24" t="s">
        <v>34</v>
      </c>
      <c r="R566" s="180">
        <f t="shared" si="28"/>
        <v>15375</v>
      </c>
      <c r="S566" s="70">
        <f>R566*[1]TC!C7</f>
        <v>76875</v>
      </c>
      <c r="T566" s="70">
        <v>0</v>
      </c>
      <c r="U566" s="70">
        <v>0</v>
      </c>
      <c r="V566" s="71" t="s">
        <v>1118</v>
      </c>
      <c r="W566" s="73" t="s">
        <v>1102</v>
      </c>
      <c r="X566" s="124"/>
    </row>
    <row r="567" spans="1:24" ht="15.75" customHeight="1">
      <c r="A567" s="65" t="s">
        <v>1097</v>
      </c>
      <c r="B567" s="40" t="s">
        <v>1082</v>
      </c>
      <c r="C567" s="127" t="s">
        <v>1119</v>
      </c>
      <c r="D567" s="15" t="s">
        <v>1099</v>
      </c>
      <c r="E567" s="41" t="s">
        <v>27</v>
      </c>
      <c r="F567" s="14" t="s">
        <v>108</v>
      </c>
      <c r="G567" s="14" t="s">
        <v>108</v>
      </c>
      <c r="H567" s="66" t="s">
        <v>30</v>
      </c>
      <c r="I567" s="41" t="s">
        <v>1100</v>
      </c>
      <c r="J567" s="41"/>
      <c r="K567" s="178">
        <v>40000</v>
      </c>
      <c r="L567" s="43" t="s">
        <v>1093</v>
      </c>
      <c r="M567" s="53">
        <v>0.25</v>
      </c>
      <c r="N567" s="179">
        <f t="shared" si="29"/>
        <v>10000</v>
      </c>
      <c r="O567" s="22">
        <f>N567*[1]TC!C7</f>
        <v>50000</v>
      </c>
      <c r="P567" s="23">
        <v>10000</v>
      </c>
      <c r="Q567" s="24" t="s">
        <v>34</v>
      </c>
      <c r="R567" s="70">
        <f t="shared" si="28"/>
        <v>30000</v>
      </c>
      <c r="S567" s="70">
        <f>R567*[1]TC!C7</f>
        <v>150000</v>
      </c>
      <c r="T567" s="70">
        <f>[1]TC!F8</f>
        <v>4500</v>
      </c>
      <c r="U567" s="70">
        <f>[1]TC!G8</f>
        <v>22500</v>
      </c>
      <c r="V567" s="71" t="s">
        <v>1101</v>
      </c>
      <c r="W567" s="73" t="s">
        <v>1102</v>
      </c>
      <c r="X567" s="124"/>
    </row>
    <row r="568" spans="1:24" ht="15.75" customHeight="1">
      <c r="A568" s="65" t="s">
        <v>1120</v>
      </c>
      <c r="B568" s="40" t="s">
        <v>1121</v>
      </c>
      <c r="C568" s="32" t="s">
        <v>1122</v>
      </c>
      <c r="D568" s="15" t="s">
        <v>49</v>
      </c>
      <c r="E568" s="14" t="s">
        <v>27</v>
      </c>
      <c r="F568" s="14" t="s">
        <v>42</v>
      </c>
      <c r="G568" s="14" t="s">
        <v>29</v>
      </c>
      <c r="H568" s="32" t="s">
        <v>901</v>
      </c>
      <c r="I568" s="41" t="s">
        <v>31</v>
      </c>
      <c r="J568" s="41"/>
      <c r="K568" s="31">
        <f>(6081*0.05)+6081</f>
        <v>6385.05</v>
      </c>
      <c r="L568" s="19" t="s">
        <v>189</v>
      </c>
      <c r="M568" s="53">
        <v>4.4999999999999998E-2</v>
      </c>
      <c r="N568" s="34">
        <f t="shared" si="29"/>
        <v>287.32724999999999</v>
      </c>
      <c r="O568" s="22">
        <f>N568*[1]TC!C4</f>
        <v>5746.5450000000001</v>
      </c>
      <c r="P568" s="22">
        <v>10000</v>
      </c>
      <c r="Q568" s="24" t="s">
        <v>34</v>
      </c>
      <c r="R568" s="36">
        <f t="shared" si="28"/>
        <v>6097.7227499999999</v>
      </c>
      <c r="S568" s="26">
        <f>R568*[1]TC!$C$4</f>
        <v>121954.455</v>
      </c>
      <c r="T568" s="36">
        <f>[1]TC!$F$4</f>
        <v>1100</v>
      </c>
      <c r="U568" s="183">
        <f>T568*[1]TC!$C$4</f>
        <v>22000</v>
      </c>
      <c r="V568" s="33" t="s">
        <v>1123</v>
      </c>
      <c r="W568" s="184" t="s">
        <v>1124</v>
      </c>
      <c r="X568" s="124"/>
    </row>
    <row r="569" spans="1:24" ht="15.75" customHeight="1">
      <c r="A569" s="65" t="s">
        <v>1120</v>
      </c>
      <c r="B569" s="40" t="s">
        <v>1121</v>
      </c>
      <c r="C569" s="32" t="s">
        <v>1125</v>
      </c>
      <c r="D569" s="15" t="s">
        <v>49</v>
      </c>
      <c r="E569" s="14" t="s">
        <v>27</v>
      </c>
      <c r="F569" s="14" t="s">
        <v>62</v>
      </c>
      <c r="G569" s="14" t="s">
        <v>62</v>
      </c>
      <c r="H569" s="32" t="s">
        <v>901</v>
      </c>
      <c r="I569" s="41" t="s">
        <v>31</v>
      </c>
      <c r="J569" s="41"/>
      <c r="K569" s="185">
        <f>(7115*0.05)+7115</f>
        <v>7470.75</v>
      </c>
      <c r="L569" s="19" t="s">
        <v>189</v>
      </c>
      <c r="M569" s="53">
        <v>4.4999999999999998E-2</v>
      </c>
      <c r="N569" s="34">
        <f t="shared" si="29"/>
        <v>336.18374999999997</v>
      </c>
      <c r="O569" s="22">
        <f>N569*[1]TC!$C$4</f>
        <v>6723.6749999999993</v>
      </c>
      <c r="P569" s="22">
        <v>10000</v>
      </c>
      <c r="Q569" s="24" t="s">
        <v>34</v>
      </c>
      <c r="R569" s="36">
        <f t="shared" si="28"/>
        <v>7134.5662499999999</v>
      </c>
      <c r="S569" s="26">
        <f>R569*[1]TC!$C$4</f>
        <v>142691.32500000001</v>
      </c>
      <c r="T569" s="36">
        <f>[1]TC!$F$4</f>
        <v>1100</v>
      </c>
      <c r="U569" s="183">
        <f>T569*[1]TC!$C$4</f>
        <v>22000</v>
      </c>
      <c r="V569" s="68" t="s">
        <v>1126</v>
      </c>
      <c r="W569" s="184" t="s">
        <v>1127</v>
      </c>
      <c r="X569" s="124"/>
    </row>
    <row r="570" spans="1:24" ht="15.75" customHeight="1">
      <c r="A570" s="65" t="s">
        <v>1120</v>
      </c>
      <c r="B570" s="40" t="s">
        <v>1121</v>
      </c>
      <c r="C570" s="32" t="s">
        <v>1128</v>
      </c>
      <c r="D570" s="41" t="s">
        <v>26</v>
      </c>
      <c r="E570" s="14" t="s">
        <v>27</v>
      </c>
      <c r="F570" s="14" t="s">
        <v>38</v>
      </c>
      <c r="G570" s="14" t="s">
        <v>29</v>
      </c>
      <c r="H570" s="32" t="s">
        <v>901</v>
      </c>
      <c r="I570" s="41" t="s">
        <v>31</v>
      </c>
      <c r="J570" s="41"/>
      <c r="K570" s="185">
        <f>(13067.5*0.05)+13067.5</f>
        <v>13720.875</v>
      </c>
      <c r="L570" s="19" t="s">
        <v>189</v>
      </c>
      <c r="M570" s="53">
        <v>4.4999999999999998E-2</v>
      </c>
      <c r="N570" s="34">
        <f t="shared" si="29"/>
        <v>617.43937499999993</v>
      </c>
      <c r="O570" s="22">
        <f>N570*[1]TC!$C$4</f>
        <v>12348.787499999999</v>
      </c>
      <c r="P570" s="22">
        <v>10000</v>
      </c>
      <c r="Q570" s="24" t="s">
        <v>34</v>
      </c>
      <c r="R570" s="36">
        <f t="shared" si="28"/>
        <v>13103.435625</v>
      </c>
      <c r="S570" s="26">
        <f>R570*[1]TC!$C$4</f>
        <v>262068.71249999999</v>
      </c>
      <c r="T570" s="36">
        <f>[1]TC!$F$4</f>
        <v>1100</v>
      </c>
      <c r="U570" s="183">
        <f>T570*[1]TC!$C$4</f>
        <v>22000</v>
      </c>
      <c r="V570" s="68" t="s">
        <v>1129</v>
      </c>
      <c r="W570" s="184" t="s">
        <v>1130</v>
      </c>
      <c r="X570" s="124"/>
    </row>
    <row r="571" spans="1:24" ht="15.75" customHeight="1">
      <c r="A571" s="65" t="s">
        <v>1120</v>
      </c>
      <c r="B571" s="40" t="s">
        <v>1121</v>
      </c>
      <c r="C571" s="32" t="s">
        <v>1131</v>
      </c>
      <c r="D571" s="41" t="s">
        <v>26</v>
      </c>
      <c r="E571" s="14" t="s">
        <v>27</v>
      </c>
      <c r="F571" s="14" t="s">
        <v>38</v>
      </c>
      <c r="G571" s="14" t="s">
        <v>28</v>
      </c>
      <c r="H571" s="32" t="s">
        <v>901</v>
      </c>
      <c r="I571" s="41" t="s">
        <v>31</v>
      </c>
      <c r="J571" s="41"/>
      <c r="K571" s="185">
        <f>(13067.5*0.05)+13067.5</f>
        <v>13720.875</v>
      </c>
      <c r="L571" s="19" t="s">
        <v>189</v>
      </c>
      <c r="M571" s="53">
        <v>4.4999999999999998E-2</v>
      </c>
      <c r="N571" s="34">
        <f t="shared" si="29"/>
        <v>617.43937499999993</v>
      </c>
      <c r="O571" s="22">
        <f>N571*[1]TC!$C$4</f>
        <v>12348.787499999999</v>
      </c>
      <c r="P571" s="22">
        <v>10000</v>
      </c>
      <c r="Q571" s="24" t="s">
        <v>34</v>
      </c>
      <c r="R571" s="36">
        <f t="shared" si="28"/>
        <v>13103.435625</v>
      </c>
      <c r="S571" s="26">
        <f>R571*[1]TC!$C$4</f>
        <v>262068.71249999999</v>
      </c>
      <c r="T571" s="36">
        <f>[1]TC!$F$4</f>
        <v>1100</v>
      </c>
      <c r="U571" s="183">
        <f>T571*[1]TC!$C$4</f>
        <v>22000</v>
      </c>
      <c r="V571" s="68" t="s">
        <v>1129</v>
      </c>
      <c r="W571" s="184" t="s">
        <v>1132</v>
      </c>
      <c r="X571" s="124"/>
    </row>
    <row r="572" spans="1:24" ht="15.75" customHeight="1">
      <c r="A572" s="65" t="s">
        <v>481</v>
      </c>
      <c r="B572" s="40" t="s">
        <v>1133</v>
      </c>
      <c r="C572" s="127" t="s">
        <v>1134</v>
      </c>
      <c r="D572" s="41" t="s">
        <v>26</v>
      </c>
      <c r="E572" s="41" t="s">
        <v>27</v>
      </c>
      <c r="F572" s="14" t="s">
        <v>29</v>
      </c>
      <c r="G572" s="14" t="s">
        <v>56</v>
      </c>
      <c r="H572" s="66" t="s">
        <v>1135</v>
      </c>
      <c r="I572" s="41" t="s">
        <v>870</v>
      </c>
      <c r="J572" s="41"/>
      <c r="K572" s="31">
        <v>47700</v>
      </c>
      <c r="L572" s="43" t="s">
        <v>189</v>
      </c>
      <c r="M572" s="53">
        <v>0.5</v>
      </c>
      <c r="N572" s="80">
        <v>23850</v>
      </c>
      <c r="O572" s="186" t="s">
        <v>1136</v>
      </c>
      <c r="P572" s="67">
        <v>10000</v>
      </c>
      <c r="Q572" s="24" t="s">
        <v>39</v>
      </c>
      <c r="R572" s="80">
        <v>23850</v>
      </c>
      <c r="S572" s="187" t="s">
        <v>1137</v>
      </c>
      <c r="T572" s="135">
        <v>1000</v>
      </c>
      <c r="U572" s="70">
        <f>T572*[1]TC!C4</f>
        <v>20000</v>
      </c>
      <c r="V572" s="71" t="s">
        <v>1138</v>
      </c>
      <c r="W572" s="72" t="s">
        <v>1139</v>
      </c>
      <c r="X572" s="124"/>
    </row>
    <row r="573" spans="1:24" ht="15.75" customHeight="1">
      <c r="A573" s="65" t="s">
        <v>481</v>
      </c>
      <c r="B573" s="40" t="s">
        <v>1133</v>
      </c>
      <c r="C573" s="127" t="s">
        <v>1140</v>
      </c>
      <c r="D573" s="41" t="s">
        <v>26</v>
      </c>
      <c r="E573" s="41" t="s">
        <v>27</v>
      </c>
      <c r="F573" s="14" t="s">
        <v>38</v>
      </c>
      <c r="G573" s="14" t="s">
        <v>29</v>
      </c>
      <c r="H573" s="66" t="s">
        <v>1141</v>
      </c>
      <c r="I573" s="41" t="s">
        <v>1142</v>
      </c>
      <c r="J573" s="41"/>
      <c r="K573" s="31">
        <v>132000</v>
      </c>
      <c r="L573" s="43" t="s">
        <v>189</v>
      </c>
      <c r="M573" s="53">
        <v>0.1</v>
      </c>
      <c r="N573" s="80">
        <f>K573*M573</f>
        <v>13200</v>
      </c>
      <c r="O573" s="22">
        <f>N573*[1]TC!C4</f>
        <v>264000</v>
      </c>
      <c r="P573" s="67">
        <v>10000</v>
      </c>
      <c r="Q573" s="24" t="s">
        <v>39</v>
      </c>
      <c r="R573" s="135">
        <f t="shared" ref="R573:R636" si="30">K573-N573</f>
        <v>118800</v>
      </c>
      <c r="S573" s="70">
        <f>R573*[1]TC!C4</f>
        <v>2376000</v>
      </c>
      <c r="T573" s="135">
        <v>1000</v>
      </c>
      <c r="U573" s="70">
        <f>T573*[1]TC!C5</f>
        <v>15990</v>
      </c>
      <c r="V573" s="71" t="s">
        <v>1143</v>
      </c>
      <c r="W573" s="141" t="s">
        <v>1144</v>
      </c>
      <c r="X573" s="29"/>
    </row>
    <row r="574" spans="1:24" ht="15.75" customHeight="1">
      <c r="A574" s="65" t="s">
        <v>481</v>
      </c>
      <c r="B574" s="40" t="s">
        <v>1133</v>
      </c>
      <c r="C574" s="127" t="s">
        <v>1145</v>
      </c>
      <c r="D574" s="15" t="s">
        <v>1146</v>
      </c>
      <c r="E574" s="41" t="s">
        <v>27</v>
      </c>
      <c r="F574" s="14" t="s">
        <v>29</v>
      </c>
      <c r="G574" s="14" t="s">
        <v>56</v>
      </c>
      <c r="H574" s="66" t="s">
        <v>919</v>
      </c>
      <c r="I574" s="41" t="s">
        <v>1001</v>
      </c>
      <c r="J574" s="41"/>
      <c r="K574" s="31">
        <v>30790</v>
      </c>
      <c r="L574" s="43" t="s">
        <v>189</v>
      </c>
      <c r="M574" s="53">
        <v>0.1</v>
      </c>
      <c r="N574" s="80">
        <f>M574*K574</f>
        <v>3079</v>
      </c>
      <c r="O574" s="22">
        <f>N574*[1]TC!C4</f>
        <v>61580</v>
      </c>
      <c r="P574" s="67">
        <v>10000</v>
      </c>
      <c r="Q574" s="24" t="s">
        <v>39</v>
      </c>
      <c r="R574" s="135">
        <f t="shared" si="30"/>
        <v>27711</v>
      </c>
      <c r="S574" s="70">
        <f>R574*[1]TC!C5</f>
        <v>443098.89</v>
      </c>
      <c r="T574" s="135">
        <v>1000</v>
      </c>
      <c r="U574" s="70">
        <f>T574*[1]TC!C6</f>
        <v>20000</v>
      </c>
      <c r="V574" s="71" t="s">
        <v>1147</v>
      </c>
      <c r="W574" s="141" t="s">
        <v>1148</v>
      </c>
      <c r="X574" s="29"/>
    </row>
    <row r="575" spans="1:24" ht="15.75" customHeight="1">
      <c r="A575" s="16" t="s">
        <v>481</v>
      </c>
      <c r="B575" s="16" t="s">
        <v>1149</v>
      </c>
      <c r="C575" s="16" t="s">
        <v>1150</v>
      </c>
      <c r="D575" s="16" t="s">
        <v>49</v>
      </c>
      <c r="E575" s="16" t="s">
        <v>27</v>
      </c>
      <c r="F575" s="14" t="s">
        <v>648</v>
      </c>
      <c r="G575" s="14" t="s">
        <v>998</v>
      </c>
      <c r="H575" s="15" t="s">
        <v>51</v>
      </c>
      <c r="I575" s="15" t="s">
        <v>31</v>
      </c>
      <c r="J575" s="15" t="s">
        <v>358</v>
      </c>
      <c r="K575" s="39">
        <v>10200</v>
      </c>
      <c r="L575" s="19" t="s">
        <v>189</v>
      </c>
      <c r="M575" s="20">
        <v>0.15</v>
      </c>
      <c r="N575" s="34">
        <f t="shared" ref="N575:N638" si="31">K575*M575</f>
        <v>1530</v>
      </c>
      <c r="O575" s="22">
        <f>N575*[1]TC!$C$4</f>
        <v>30600</v>
      </c>
      <c r="P575" s="46" t="s">
        <v>34</v>
      </c>
      <c r="Q575" s="24" t="s">
        <v>1151</v>
      </c>
      <c r="R575" s="36">
        <f t="shared" si="30"/>
        <v>8670</v>
      </c>
      <c r="S575" s="26">
        <f>R575*[1]TC!$C$4</f>
        <v>173400</v>
      </c>
      <c r="T575" s="36">
        <f>[1]TC!F4</f>
        <v>1100</v>
      </c>
      <c r="U575" s="26">
        <f>T575*[1]TC!$C$4</f>
        <v>22000</v>
      </c>
      <c r="V575" s="32" t="s">
        <v>1152</v>
      </c>
      <c r="W575" s="188" t="s">
        <v>1153</v>
      </c>
      <c r="X575" s="29"/>
    </row>
    <row r="576" spans="1:24" ht="15.75" customHeight="1">
      <c r="A576" s="16" t="s">
        <v>481</v>
      </c>
      <c r="B576" s="16" t="s">
        <v>1149</v>
      </c>
      <c r="C576" s="16" t="s">
        <v>1154</v>
      </c>
      <c r="D576" s="15" t="s">
        <v>26</v>
      </c>
      <c r="E576" s="16" t="s">
        <v>27</v>
      </c>
      <c r="F576" s="14" t="s">
        <v>204</v>
      </c>
      <c r="G576" s="14" t="s">
        <v>295</v>
      </c>
      <c r="H576" s="15" t="s">
        <v>1155</v>
      </c>
      <c r="I576" s="15" t="s">
        <v>498</v>
      </c>
      <c r="J576" s="15" t="s">
        <v>98</v>
      </c>
      <c r="K576" s="39">
        <v>8500</v>
      </c>
      <c r="L576" s="19" t="s">
        <v>189</v>
      </c>
      <c r="M576" s="20">
        <v>0.25</v>
      </c>
      <c r="N576" s="34">
        <f t="shared" si="31"/>
        <v>2125</v>
      </c>
      <c r="O576" s="22">
        <f>N576*[1]TC!$C$4</f>
        <v>42500</v>
      </c>
      <c r="P576" s="46" t="s">
        <v>34</v>
      </c>
      <c r="Q576" s="24" t="s">
        <v>1151</v>
      </c>
      <c r="R576" s="36">
        <f t="shared" si="30"/>
        <v>6375</v>
      </c>
      <c r="S576" s="26">
        <f>R576*[1]TC!$C$4</f>
        <v>127500</v>
      </c>
      <c r="T576" s="36">
        <f>[1]TC!F4</f>
        <v>1100</v>
      </c>
      <c r="U576" s="26">
        <f>T576*[1]TC!$C$4</f>
        <v>22000</v>
      </c>
      <c r="V576" s="32" t="s">
        <v>1152</v>
      </c>
      <c r="W576" s="188" t="s">
        <v>1156</v>
      </c>
      <c r="X576" s="29"/>
    </row>
    <row r="577" spans="1:24" ht="15.75" customHeight="1">
      <c r="A577" s="16" t="s">
        <v>481</v>
      </c>
      <c r="B577" s="16" t="s">
        <v>1149</v>
      </c>
      <c r="C577" s="16" t="s">
        <v>1157</v>
      </c>
      <c r="D577" s="15" t="s">
        <v>26</v>
      </c>
      <c r="E577" s="16" t="s">
        <v>232</v>
      </c>
      <c r="F577" s="14" t="s">
        <v>411</v>
      </c>
      <c r="G577" s="14" t="s">
        <v>998</v>
      </c>
      <c r="H577" s="15" t="s">
        <v>30</v>
      </c>
      <c r="I577" s="15" t="s">
        <v>498</v>
      </c>
      <c r="J577" s="15" t="s">
        <v>498</v>
      </c>
      <c r="K577" s="39">
        <v>8000</v>
      </c>
      <c r="L577" s="19" t="s">
        <v>189</v>
      </c>
      <c r="M577" s="20">
        <v>0.6</v>
      </c>
      <c r="N577" s="34">
        <f t="shared" si="31"/>
        <v>4800</v>
      </c>
      <c r="O577" s="22">
        <f>N577*[1]TC!$C$4</f>
        <v>96000</v>
      </c>
      <c r="P577" s="46" t="s">
        <v>34</v>
      </c>
      <c r="Q577" s="46" t="s">
        <v>34</v>
      </c>
      <c r="R577" s="36">
        <f t="shared" si="30"/>
        <v>3200</v>
      </c>
      <c r="S577" s="26">
        <f>R577*[1]TC!$C$4</f>
        <v>64000</v>
      </c>
      <c r="T577" s="36">
        <v>0</v>
      </c>
      <c r="U577" s="26">
        <f>T577*[1]TC!$C$4</f>
        <v>0</v>
      </c>
      <c r="V577" s="32" t="s">
        <v>1152</v>
      </c>
      <c r="W577" s="188" t="s">
        <v>1158</v>
      </c>
      <c r="X577" s="29"/>
    </row>
    <row r="578" spans="1:24" ht="15.75" customHeight="1">
      <c r="A578" s="16" t="s">
        <v>481</v>
      </c>
      <c r="B578" s="16" t="s">
        <v>1149</v>
      </c>
      <c r="C578" s="16" t="s">
        <v>1159</v>
      </c>
      <c r="D578" s="15" t="s">
        <v>26</v>
      </c>
      <c r="E578" s="16" t="s">
        <v>232</v>
      </c>
      <c r="F578" s="14" t="s">
        <v>204</v>
      </c>
      <c r="G578" s="14" t="s">
        <v>295</v>
      </c>
      <c r="H578" s="15" t="s">
        <v>30</v>
      </c>
      <c r="I578" s="15" t="s">
        <v>498</v>
      </c>
      <c r="J578" s="15" t="s">
        <v>498</v>
      </c>
      <c r="K578" s="39">
        <v>8000</v>
      </c>
      <c r="L578" s="19" t="s">
        <v>189</v>
      </c>
      <c r="M578" s="20">
        <v>0.6</v>
      </c>
      <c r="N578" s="34">
        <f t="shared" si="31"/>
        <v>4800</v>
      </c>
      <c r="O578" s="22">
        <f>N578*[1]TC!$C$4</f>
        <v>96000</v>
      </c>
      <c r="P578" s="46" t="s">
        <v>34</v>
      </c>
      <c r="Q578" s="46" t="s">
        <v>34</v>
      </c>
      <c r="R578" s="36">
        <f t="shared" si="30"/>
        <v>3200</v>
      </c>
      <c r="S578" s="26">
        <f>R578*[1]TC!$C$4</f>
        <v>64000</v>
      </c>
      <c r="T578" s="36">
        <v>0</v>
      </c>
      <c r="U578" s="26">
        <f>T578*[1]TC!$C$4</f>
        <v>0</v>
      </c>
      <c r="V578" s="32" t="s">
        <v>1152</v>
      </c>
      <c r="W578" s="188" t="s">
        <v>1160</v>
      </c>
      <c r="X578" s="29"/>
    </row>
    <row r="579" spans="1:24" ht="15.75" customHeight="1">
      <c r="A579" s="16" t="s">
        <v>481</v>
      </c>
      <c r="B579" s="16" t="s">
        <v>1149</v>
      </c>
      <c r="C579" s="16" t="s">
        <v>1161</v>
      </c>
      <c r="D579" s="15" t="s">
        <v>26</v>
      </c>
      <c r="E579" s="16" t="s">
        <v>232</v>
      </c>
      <c r="F579" s="14" t="s">
        <v>204</v>
      </c>
      <c r="G579" s="14" t="s">
        <v>998</v>
      </c>
      <c r="H579" s="15" t="s">
        <v>30</v>
      </c>
      <c r="I579" s="15" t="s">
        <v>498</v>
      </c>
      <c r="J579" s="15" t="s">
        <v>498</v>
      </c>
      <c r="K579" s="39">
        <v>8000</v>
      </c>
      <c r="L579" s="19" t="s">
        <v>189</v>
      </c>
      <c r="M579" s="20">
        <v>0.6</v>
      </c>
      <c r="N579" s="34">
        <f t="shared" si="31"/>
        <v>4800</v>
      </c>
      <c r="O579" s="22">
        <f>N579*[1]TC!C4</f>
        <v>96000</v>
      </c>
      <c r="P579" s="46" t="s">
        <v>34</v>
      </c>
      <c r="Q579" s="46" t="s">
        <v>34</v>
      </c>
      <c r="R579" s="36">
        <f t="shared" si="30"/>
        <v>3200</v>
      </c>
      <c r="S579" s="26">
        <f>R579*[1]TC!C4</f>
        <v>64000</v>
      </c>
      <c r="T579" s="36">
        <v>0</v>
      </c>
      <c r="U579" s="26">
        <f>U578</f>
        <v>0</v>
      </c>
      <c r="V579" s="32" t="s">
        <v>1152</v>
      </c>
      <c r="W579" s="189" t="s">
        <v>1162</v>
      </c>
      <c r="X579" s="29"/>
    </row>
    <row r="580" spans="1:24" ht="15.75" customHeight="1">
      <c r="A580" s="16" t="s">
        <v>481</v>
      </c>
      <c r="B580" s="16" t="s">
        <v>1149</v>
      </c>
      <c r="C580" s="16" t="s">
        <v>1163</v>
      </c>
      <c r="D580" s="14" t="s">
        <v>1164</v>
      </c>
      <c r="E580" s="16" t="s">
        <v>27</v>
      </c>
      <c r="F580" s="14" t="s">
        <v>96</v>
      </c>
      <c r="G580" s="14" t="s">
        <v>506</v>
      </c>
      <c r="H580" s="15" t="s">
        <v>1030</v>
      </c>
      <c r="I580" s="15" t="s">
        <v>498</v>
      </c>
      <c r="J580" s="15" t="s">
        <v>1165</v>
      </c>
      <c r="K580" s="39">
        <v>5000</v>
      </c>
      <c r="L580" s="24" t="s">
        <v>189</v>
      </c>
      <c r="M580" s="20">
        <v>0.3</v>
      </c>
      <c r="N580" s="34">
        <f t="shared" si="31"/>
        <v>1500</v>
      </c>
      <c r="O580" s="22">
        <f>N580*[1]TC!$C$4</f>
        <v>30000</v>
      </c>
      <c r="P580" s="46" t="s">
        <v>34</v>
      </c>
      <c r="Q580" s="24" t="s">
        <v>34</v>
      </c>
      <c r="R580" s="36">
        <f t="shared" si="30"/>
        <v>3500</v>
      </c>
      <c r="S580" s="26">
        <f>R580*[1]TC!$C$4</f>
        <v>70000</v>
      </c>
      <c r="T580" s="36">
        <f>[1]TC!F4</f>
        <v>1100</v>
      </c>
      <c r="U580" s="26">
        <f>T580*[1]TC!$C$4</f>
        <v>22000</v>
      </c>
      <c r="V580" s="32" t="s">
        <v>1152</v>
      </c>
      <c r="W580" s="188" t="s">
        <v>1166</v>
      </c>
      <c r="X580" s="29"/>
    </row>
    <row r="581" spans="1:24" ht="15.75" customHeight="1">
      <c r="A581" s="16" t="s">
        <v>481</v>
      </c>
      <c r="B581" s="16" t="s">
        <v>1149</v>
      </c>
      <c r="C581" s="16" t="s">
        <v>1167</v>
      </c>
      <c r="D581" s="14" t="s">
        <v>1164</v>
      </c>
      <c r="E581" s="16" t="s">
        <v>27</v>
      </c>
      <c r="F581" s="14" t="s">
        <v>96</v>
      </c>
      <c r="G581" s="14" t="s">
        <v>506</v>
      </c>
      <c r="H581" s="15" t="s">
        <v>1030</v>
      </c>
      <c r="I581" s="15" t="s">
        <v>498</v>
      </c>
      <c r="J581" s="15" t="s">
        <v>1165</v>
      </c>
      <c r="K581" s="39">
        <v>5000</v>
      </c>
      <c r="L581" s="24" t="s">
        <v>189</v>
      </c>
      <c r="M581" s="20">
        <v>0.3</v>
      </c>
      <c r="N581" s="34">
        <f t="shared" si="31"/>
        <v>1500</v>
      </c>
      <c r="O581" s="22">
        <f>N581*[1]TC!$C$4</f>
        <v>30000</v>
      </c>
      <c r="P581" s="46" t="s">
        <v>34</v>
      </c>
      <c r="Q581" s="46" t="s">
        <v>34</v>
      </c>
      <c r="R581" s="36">
        <f t="shared" si="30"/>
        <v>3500</v>
      </c>
      <c r="S581" s="26">
        <f>R581*[1]TC!$C$4</f>
        <v>70000</v>
      </c>
      <c r="T581" s="36">
        <f>[1]TC!F4</f>
        <v>1100</v>
      </c>
      <c r="U581" s="26">
        <f>T581*[1]TC!$C$4</f>
        <v>22000</v>
      </c>
      <c r="V581" s="32" t="s">
        <v>1152</v>
      </c>
      <c r="W581" s="188" t="s">
        <v>1166</v>
      </c>
      <c r="X581" s="29"/>
    </row>
    <row r="582" spans="1:24" ht="15.75" customHeight="1">
      <c r="A582" s="16" t="s">
        <v>481</v>
      </c>
      <c r="B582" s="16" t="s">
        <v>1149</v>
      </c>
      <c r="C582" s="16" t="s">
        <v>1167</v>
      </c>
      <c r="D582" s="14" t="s">
        <v>1164</v>
      </c>
      <c r="E582" s="16" t="s">
        <v>27</v>
      </c>
      <c r="F582" s="14" t="s">
        <v>96</v>
      </c>
      <c r="G582" s="14" t="s">
        <v>295</v>
      </c>
      <c r="H582" s="15" t="s">
        <v>1030</v>
      </c>
      <c r="I582" s="15" t="s">
        <v>498</v>
      </c>
      <c r="J582" s="15" t="s">
        <v>1165</v>
      </c>
      <c r="K582" s="39">
        <v>5000</v>
      </c>
      <c r="L582" s="24" t="s">
        <v>189</v>
      </c>
      <c r="M582" s="20">
        <v>0.3</v>
      </c>
      <c r="N582" s="34">
        <f t="shared" si="31"/>
        <v>1500</v>
      </c>
      <c r="O582" s="22">
        <f>N582*[1]TC!$C$4</f>
        <v>30000</v>
      </c>
      <c r="P582" s="46" t="s">
        <v>34</v>
      </c>
      <c r="Q582" s="24" t="s">
        <v>34</v>
      </c>
      <c r="R582" s="36">
        <f t="shared" si="30"/>
        <v>3500</v>
      </c>
      <c r="S582" s="26">
        <f>R582*[1]TC!$C$4</f>
        <v>70000</v>
      </c>
      <c r="T582" s="36">
        <f>[1]TC!F4</f>
        <v>1100</v>
      </c>
      <c r="U582" s="26">
        <f>T582*[1]TC!$C$4</f>
        <v>22000</v>
      </c>
      <c r="V582" s="32" t="s">
        <v>1152</v>
      </c>
      <c r="W582" s="188" t="s">
        <v>1168</v>
      </c>
      <c r="X582" s="29"/>
    </row>
    <row r="583" spans="1:24" ht="15.75" customHeight="1">
      <c r="A583" s="16" t="s">
        <v>481</v>
      </c>
      <c r="B583" s="16" t="s">
        <v>1149</v>
      </c>
      <c r="C583" s="16" t="s">
        <v>1169</v>
      </c>
      <c r="D583" s="14" t="s">
        <v>1164</v>
      </c>
      <c r="E583" s="16" t="s">
        <v>27</v>
      </c>
      <c r="F583" s="14" t="s">
        <v>96</v>
      </c>
      <c r="G583" s="14" t="s">
        <v>204</v>
      </c>
      <c r="H583" s="15" t="s">
        <v>1030</v>
      </c>
      <c r="I583" s="15" t="s">
        <v>498</v>
      </c>
      <c r="J583" s="15" t="s">
        <v>1165</v>
      </c>
      <c r="K583" s="39">
        <v>5000</v>
      </c>
      <c r="L583" s="24" t="s">
        <v>189</v>
      </c>
      <c r="M583" s="20">
        <v>0.3</v>
      </c>
      <c r="N583" s="34">
        <f t="shared" si="31"/>
        <v>1500</v>
      </c>
      <c r="O583" s="22">
        <f>N583*[1]TC!$C$4</f>
        <v>30000</v>
      </c>
      <c r="P583" s="46" t="s">
        <v>34</v>
      </c>
      <c r="Q583" s="46" t="s">
        <v>34</v>
      </c>
      <c r="R583" s="36">
        <f t="shared" si="30"/>
        <v>3500</v>
      </c>
      <c r="S583" s="26">
        <f>R583*[1]TC!$C$4</f>
        <v>70000</v>
      </c>
      <c r="T583" s="36">
        <f>[1]TC!F4</f>
        <v>1100</v>
      </c>
      <c r="U583" s="26">
        <f>T583*[1]TC!$C$4</f>
        <v>22000</v>
      </c>
      <c r="V583" s="32" t="s">
        <v>1152</v>
      </c>
      <c r="W583" s="188" t="s">
        <v>1168</v>
      </c>
      <c r="X583" s="29"/>
    </row>
    <row r="584" spans="1:24" ht="15.75" customHeight="1">
      <c r="A584" s="16" t="s">
        <v>481</v>
      </c>
      <c r="B584" s="16" t="s">
        <v>1149</v>
      </c>
      <c r="C584" s="16" t="s">
        <v>1170</v>
      </c>
      <c r="D584" s="14" t="s">
        <v>1171</v>
      </c>
      <c r="E584" s="16" t="s">
        <v>232</v>
      </c>
      <c r="F584" s="14" t="s">
        <v>121</v>
      </c>
      <c r="G584" s="14" t="s">
        <v>998</v>
      </c>
      <c r="H584" s="15" t="s">
        <v>1172</v>
      </c>
      <c r="I584" s="15" t="s">
        <v>498</v>
      </c>
      <c r="J584" s="15" t="s">
        <v>498</v>
      </c>
      <c r="K584" s="39">
        <v>1000</v>
      </c>
      <c r="L584" s="24" t="s">
        <v>189</v>
      </c>
      <c r="M584" s="20">
        <v>0.1</v>
      </c>
      <c r="N584" s="34">
        <f t="shared" si="31"/>
        <v>100</v>
      </c>
      <c r="O584" s="22">
        <f>N584*[1]TC!$C$4</f>
        <v>2000</v>
      </c>
      <c r="P584" s="46" t="s">
        <v>34</v>
      </c>
      <c r="Q584" s="24" t="s">
        <v>34</v>
      </c>
      <c r="R584" s="36">
        <f t="shared" si="30"/>
        <v>900</v>
      </c>
      <c r="S584" s="26">
        <f>R584*[1]TC!$C$4</f>
        <v>18000</v>
      </c>
      <c r="T584" s="36">
        <v>0</v>
      </c>
      <c r="U584" s="26">
        <f>T584*[1]TC!$C$4</f>
        <v>0</v>
      </c>
      <c r="V584" s="32" t="s">
        <v>1152</v>
      </c>
      <c r="W584" s="188" t="s">
        <v>1173</v>
      </c>
      <c r="X584" s="29"/>
    </row>
    <row r="585" spans="1:24" ht="15.75" customHeight="1">
      <c r="A585" s="14" t="s">
        <v>481</v>
      </c>
      <c r="B585" s="32" t="s">
        <v>1174</v>
      </c>
      <c r="C585" s="41" t="s">
        <v>1175</v>
      </c>
      <c r="D585" s="41" t="s">
        <v>26</v>
      </c>
      <c r="E585" s="41" t="s">
        <v>27</v>
      </c>
      <c r="F585" s="14" t="s">
        <v>38</v>
      </c>
      <c r="G585" s="14" t="s">
        <v>116</v>
      </c>
      <c r="H585" s="41" t="s">
        <v>304</v>
      </c>
      <c r="I585" s="41" t="s">
        <v>498</v>
      </c>
      <c r="J585" s="41"/>
      <c r="K585" s="31">
        <v>21000</v>
      </c>
      <c r="L585" s="68" t="s">
        <v>189</v>
      </c>
      <c r="M585" s="190">
        <v>0.2</v>
      </c>
      <c r="N585" s="34">
        <f t="shared" si="31"/>
        <v>4200</v>
      </c>
      <c r="O585" s="55">
        <f>N585*[1]TC!C$4</f>
        <v>84000</v>
      </c>
      <c r="P585" s="191">
        <v>10000</v>
      </c>
      <c r="Q585" s="24" t="s">
        <v>34</v>
      </c>
      <c r="R585" s="36">
        <f t="shared" si="30"/>
        <v>16800</v>
      </c>
      <c r="S585" s="26">
        <f>R585*[1]TC!$C$4</f>
        <v>336000</v>
      </c>
      <c r="T585" s="36">
        <f>[1]TC!$F$4</f>
        <v>1100</v>
      </c>
      <c r="U585" s="183">
        <f>T585*[1]TC!$C$4</f>
        <v>22000</v>
      </c>
      <c r="V585" s="33" t="s">
        <v>1176</v>
      </c>
      <c r="W585" s="130" t="s">
        <v>1177</v>
      </c>
      <c r="X585" s="29"/>
    </row>
    <row r="586" spans="1:24" ht="15.75" customHeight="1">
      <c r="A586" s="14" t="s">
        <v>481</v>
      </c>
      <c r="B586" s="32" t="s">
        <v>1174</v>
      </c>
      <c r="C586" s="41" t="s">
        <v>1178</v>
      </c>
      <c r="D586" s="41" t="s">
        <v>26</v>
      </c>
      <c r="E586" s="41" t="s">
        <v>27</v>
      </c>
      <c r="F586" s="14" t="s">
        <v>38</v>
      </c>
      <c r="G586" s="14" t="s">
        <v>116</v>
      </c>
      <c r="H586" s="41" t="s">
        <v>304</v>
      </c>
      <c r="I586" s="41" t="s">
        <v>31</v>
      </c>
      <c r="J586" s="41"/>
      <c r="K586" s="31">
        <v>25800</v>
      </c>
      <c r="L586" s="68" t="s">
        <v>189</v>
      </c>
      <c r="M586" s="190">
        <v>0.2</v>
      </c>
      <c r="N586" s="34">
        <f t="shared" si="31"/>
        <v>5160</v>
      </c>
      <c r="O586" s="55">
        <f>N586*[1]TC!C$4</f>
        <v>103200</v>
      </c>
      <c r="P586" s="191">
        <v>10000</v>
      </c>
      <c r="Q586" s="24" t="s">
        <v>34</v>
      </c>
      <c r="R586" s="36">
        <f t="shared" si="30"/>
        <v>20640</v>
      </c>
      <c r="S586" s="26">
        <f>R586*[1]TC!$C$4</f>
        <v>412800</v>
      </c>
      <c r="T586" s="36">
        <f>[1]TC!$F$4</f>
        <v>1100</v>
      </c>
      <c r="U586" s="183">
        <f>T586*[1]TC!$C$4</f>
        <v>22000</v>
      </c>
      <c r="V586" s="192"/>
      <c r="W586" s="130" t="s">
        <v>1179</v>
      </c>
      <c r="X586" s="29"/>
    </row>
    <row r="587" spans="1:24" ht="15.75" customHeight="1">
      <c r="A587" s="14" t="s">
        <v>481</v>
      </c>
      <c r="B587" s="32" t="s">
        <v>1174</v>
      </c>
      <c r="C587" s="41" t="s">
        <v>1180</v>
      </c>
      <c r="D587" s="41" t="s">
        <v>26</v>
      </c>
      <c r="E587" s="41" t="s">
        <v>27</v>
      </c>
      <c r="F587" s="14" t="s">
        <v>38</v>
      </c>
      <c r="G587" s="14" t="s">
        <v>116</v>
      </c>
      <c r="H587" s="41" t="s">
        <v>304</v>
      </c>
      <c r="I587" s="41" t="s">
        <v>171</v>
      </c>
      <c r="J587" s="41"/>
      <c r="K587" s="135">
        <v>21000</v>
      </c>
      <c r="L587" s="68" t="s">
        <v>189</v>
      </c>
      <c r="M587" s="190">
        <v>0.15</v>
      </c>
      <c r="N587" s="34">
        <f t="shared" si="31"/>
        <v>3150</v>
      </c>
      <c r="O587" s="55">
        <f>N587*[1]TC!C$4</f>
        <v>63000</v>
      </c>
      <c r="P587" s="191">
        <v>10000</v>
      </c>
      <c r="Q587" s="24" t="s">
        <v>34</v>
      </c>
      <c r="R587" s="36">
        <f t="shared" si="30"/>
        <v>17850</v>
      </c>
      <c r="S587" s="26">
        <f>R587*[1]TC!$C$4</f>
        <v>357000</v>
      </c>
      <c r="T587" s="36">
        <f>[1]TC!$F$4</f>
        <v>1100</v>
      </c>
      <c r="U587" s="183">
        <f>T587*[1]TC!$C$4</f>
        <v>22000</v>
      </c>
      <c r="V587" s="192"/>
      <c r="W587" s="130" t="s">
        <v>1181</v>
      </c>
      <c r="X587" s="29"/>
    </row>
    <row r="588" spans="1:24" ht="15.75" customHeight="1">
      <c r="A588" s="14" t="s">
        <v>481</v>
      </c>
      <c r="B588" s="32" t="s">
        <v>1174</v>
      </c>
      <c r="C588" s="41" t="s">
        <v>1182</v>
      </c>
      <c r="D588" s="41" t="s">
        <v>26</v>
      </c>
      <c r="E588" s="41" t="s">
        <v>27</v>
      </c>
      <c r="F588" s="14" t="s">
        <v>38</v>
      </c>
      <c r="G588" s="14" t="s">
        <v>116</v>
      </c>
      <c r="H588" s="41" t="s">
        <v>880</v>
      </c>
      <c r="I588" s="41" t="s">
        <v>498</v>
      </c>
      <c r="J588" s="41"/>
      <c r="K588" s="135">
        <v>18500</v>
      </c>
      <c r="L588" s="68" t="s">
        <v>189</v>
      </c>
      <c r="M588" s="190">
        <v>0.25</v>
      </c>
      <c r="N588" s="34">
        <f t="shared" si="31"/>
        <v>4625</v>
      </c>
      <c r="O588" s="55">
        <f>N588*[1]TC!C$4</f>
        <v>92500</v>
      </c>
      <c r="P588" s="191">
        <v>10000</v>
      </c>
      <c r="Q588" s="24" t="s">
        <v>34</v>
      </c>
      <c r="R588" s="36">
        <f t="shared" si="30"/>
        <v>13875</v>
      </c>
      <c r="S588" s="26">
        <f>R588*[1]TC!$C$4</f>
        <v>277500</v>
      </c>
      <c r="T588" s="36">
        <f>[1]TC!$F$4</f>
        <v>1100</v>
      </c>
      <c r="U588" s="183">
        <f>T588*[1]TC!$C$4</f>
        <v>22000</v>
      </c>
      <c r="V588" s="192"/>
      <c r="W588" s="130" t="s">
        <v>1183</v>
      </c>
      <c r="X588" s="29"/>
    </row>
    <row r="589" spans="1:24" ht="15.75" customHeight="1">
      <c r="A589" s="14" t="s">
        <v>481</v>
      </c>
      <c r="B589" s="32" t="s">
        <v>1174</v>
      </c>
      <c r="C589" s="41" t="s">
        <v>1184</v>
      </c>
      <c r="D589" s="41" t="s">
        <v>26</v>
      </c>
      <c r="E589" s="41" t="s">
        <v>357</v>
      </c>
      <c r="F589" s="14" t="s">
        <v>38</v>
      </c>
      <c r="G589" s="14" t="s">
        <v>116</v>
      </c>
      <c r="H589" s="41" t="s">
        <v>304</v>
      </c>
      <c r="I589" s="41" t="s">
        <v>1165</v>
      </c>
      <c r="J589" s="41"/>
      <c r="K589" s="135">
        <v>13500</v>
      </c>
      <c r="L589" s="68" t="s">
        <v>189</v>
      </c>
      <c r="M589" s="190">
        <v>0.25</v>
      </c>
      <c r="N589" s="34">
        <f t="shared" si="31"/>
        <v>3375</v>
      </c>
      <c r="O589" s="55">
        <f>N589*[1]TC!C$4</f>
        <v>67500</v>
      </c>
      <c r="P589" s="191">
        <v>10000</v>
      </c>
      <c r="Q589" s="24" t="s">
        <v>34</v>
      </c>
      <c r="R589" s="36">
        <f t="shared" si="30"/>
        <v>10125</v>
      </c>
      <c r="S589" s="26">
        <f>R589*[1]TC!$C$4</f>
        <v>202500</v>
      </c>
      <c r="T589" s="36">
        <f>[1]TC!$F$4</f>
        <v>1100</v>
      </c>
      <c r="U589" s="183">
        <f>T589*[1]TC!$C$4</f>
        <v>22000</v>
      </c>
      <c r="V589" s="192"/>
      <c r="W589" s="130" t="s">
        <v>1185</v>
      </c>
      <c r="X589" s="29"/>
    </row>
    <row r="590" spans="1:24" ht="15.75" customHeight="1">
      <c r="A590" s="14" t="s">
        <v>481</v>
      </c>
      <c r="B590" s="32" t="s">
        <v>1174</v>
      </c>
      <c r="C590" s="41" t="s">
        <v>1186</v>
      </c>
      <c r="D590" s="41" t="s">
        <v>26</v>
      </c>
      <c r="E590" s="41" t="s">
        <v>27</v>
      </c>
      <c r="F590" s="14" t="s">
        <v>38</v>
      </c>
      <c r="G590" s="14" t="s">
        <v>73</v>
      </c>
      <c r="H590" s="41" t="s">
        <v>901</v>
      </c>
      <c r="I590" s="41" t="s">
        <v>498</v>
      </c>
      <c r="J590" s="41"/>
      <c r="K590" s="135">
        <v>12000</v>
      </c>
      <c r="L590" s="68" t="s">
        <v>189</v>
      </c>
      <c r="M590" s="190">
        <v>0.25</v>
      </c>
      <c r="N590" s="34">
        <f t="shared" si="31"/>
        <v>3000</v>
      </c>
      <c r="O590" s="55">
        <f>N590*[1]TC!C$4</f>
        <v>60000</v>
      </c>
      <c r="P590" s="191">
        <v>10000</v>
      </c>
      <c r="Q590" s="24" t="s">
        <v>34</v>
      </c>
      <c r="R590" s="36">
        <f t="shared" si="30"/>
        <v>9000</v>
      </c>
      <c r="S590" s="26">
        <f>R590*[1]TC!$C$4</f>
        <v>180000</v>
      </c>
      <c r="T590" s="36">
        <f>[1]TC!$F$4</f>
        <v>1100</v>
      </c>
      <c r="U590" s="183">
        <f>T590*[1]TC!$C$4</f>
        <v>22000</v>
      </c>
      <c r="V590" s="33" t="s">
        <v>1187</v>
      </c>
      <c r="W590" s="130" t="s">
        <v>1188</v>
      </c>
      <c r="X590" s="29"/>
    </row>
    <row r="591" spans="1:24" ht="15.75" customHeight="1">
      <c r="A591" s="14" t="s">
        <v>481</v>
      </c>
      <c r="B591" s="32" t="s">
        <v>1174</v>
      </c>
      <c r="C591" s="41" t="s">
        <v>1189</v>
      </c>
      <c r="D591" s="41" t="s">
        <v>26</v>
      </c>
      <c r="E591" s="14" t="s">
        <v>232</v>
      </c>
      <c r="F591" s="14" t="s">
        <v>38</v>
      </c>
      <c r="G591" s="14" t="s">
        <v>116</v>
      </c>
      <c r="H591" s="41" t="s">
        <v>1190</v>
      </c>
      <c r="I591" s="41" t="s">
        <v>484</v>
      </c>
      <c r="J591" s="41"/>
      <c r="K591" s="135">
        <v>9000</v>
      </c>
      <c r="L591" s="68" t="s">
        <v>189</v>
      </c>
      <c r="M591" s="190">
        <v>0.25</v>
      </c>
      <c r="N591" s="34">
        <f t="shared" si="31"/>
        <v>2250</v>
      </c>
      <c r="O591" s="55">
        <f>N591*[1]TC!C$4</f>
        <v>45000</v>
      </c>
      <c r="P591" s="191">
        <v>0</v>
      </c>
      <c r="Q591" s="24" t="s">
        <v>34</v>
      </c>
      <c r="R591" s="36">
        <f t="shared" si="30"/>
        <v>6750</v>
      </c>
      <c r="S591" s="26">
        <f>R591*[1]TC!$C$4</f>
        <v>135000</v>
      </c>
      <c r="T591" s="36">
        <f>[1]TC!$F$4</f>
        <v>1100</v>
      </c>
      <c r="U591" s="183">
        <f>T591*[1]TC!$C$4</f>
        <v>22000</v>
      </c>
      <c r="V591" s="33" t="s">
        <v>1191</v>
      </c>
      <c r="W591" s="130" t="s">
        <v>1192</v>
      </c>
      <c r="X591" s="29"/>
    </row>
    <row r="592" spans="1:24" ht="15.75" customHeight="1">
      <c r="A592" s="14" t="s">
        <v>481</v>
      </c>
      <c r="B592" s="32" t="s">
        <v>1174</v>
      </c>
      <c r="C592" s="41" t="s">
        <v>1193</v>
      </c>
      <c r="D592" s="41" t="s">
        <v>26</v>
      </c>
      <c r="E592" s="14" t="s">
        <v>232</v>
      </c>
      <c r="F592" s="14" t="s">
        <v>38</v>
      </c>
      <c r="G592" s="14" t="s">
        <v>116</v>
      </c>
      <c r="H592" s="41" t="s">
        <v>1190</v>
      </c>
      <c r="I592" s="41" t="s">
        <v>1031</v>
      </c>
      <c r="J592" s="41"/>
      <c r="K592" s="135">
        <v>9000</v>
      </c>
      <c r="L592" s="68" t="s">
        <v>189</v>
      </c>
      <c r="M592" s="190">
        <v>0.25</v>
      </c>
      <c r="N592" s="34">
        <f t="shared" si="31"/>
        <v>2250</v>
      </c>
      <c r="O592" s="55">
        <f>N592*[1]TC!C$4</f>
        <v>45000</v>
      </c>
      <c r="P592" s="191">
        <v>0</v>
      </c>
      <c r="Q592" s="24" t="s">
        <v>34</v>
      </c>
      <c r="R592" s="36">
        <f t="shared" si="30"/>
        <v>6750</v>
      </c>
      <c r="S592" s="26">
        <f>R592*[1]TC!$C$4</f>
        <v>135000</v>
      </c>
      <c r="T592" s="36">
        <f>[1]TC!$F$4</f>
        <v>1100</v>
      </c>
      <c r="U592" s="183">
        <f>T592*[1]TC!$C$4</f>
        <v>22000</v>
      </c>
      <c r="V592" s="33" t="s">
        <v>1191</v>
      </c>
      <c r="W592" s="130" t="s">
        <v>1194</v>
      </c>
      <c r="X592" s="29"/>
    </row>
    <row r="593" spans="1:24" ht="15.75" customHeight="1">
      <c r="A593" s="14" t="s">
        <v>481</v>
      </c>
      <c r="B593" s="32" t="s">
        <v>1174</v>
      </c>
      <c r="C593" s="41" t="s">
        <v>1195</v>
      </c>
      <c r="D593" s="41" t="s">
        <v>26</v>
      </c>
      <c r="E593" s="14" t="s">
        <v>232</v>
      </c>
      <c r="F593" s="14" t="s">
        <v>38</v>
      </c>
      <c r="G593" s="14" t="s">
        <v>116</v>
      </c>
      <c r="H593" s="41" t="s">
        <v>1135</v>
      </c>
      <c r="I593" s="41" t="s">
        <v>171</v>
      </c>
      <c r="J593" s="41"/>
      <c r="K593" s="135">
        <v>9000</v>
      </c>
      <c r="L593" s="68" t="s">
        <v>189</v>
      </c>
      <c r="M593" s="190">
        <v>0.25</v>
      </c>
      <c r="N593" s="34">
        <f t="shared" si="31"/>
        <v>2250</v>
      </c>
      <c r="O593" s="55">
        <f>N593*[1]TC!C$4</f>
        <v>45000</v>
      </c>
      <c r="P593" s="191">
        <v>0</v>
      </c>
      <c r="Q593" s="24" t="s">
        <v>34</v>
      </c>
      <c r="R593" s="36">
        <f t="shared" si="30"/>
        <v>6750</v>
      </c>
      <c r="S593" s="26">
        <f>R593*[1]TC!$C$4</f>
        <v>135000</v>
      </c>
      <c r="T593" s="36">
        <f>[1]TC!$F$4</f>
        <v>1100</v>
      </c>
      <c r="U593" s="183">
        <f>T593*[1]TC!$C$4</f>
        <v>22000</v>
      </c>
      <c r="V593" s="192"/>
      <c r="W593" s="130" t="s">
        <v>1196</v>
      </c>
      <c r="X593" s="29"/>
    </row>
    <row r="594" spans="1:24" ht="15.75" customHeight="1">
      <c r="A594" s="14" t="s">
        <v>481</v>
      </c>
      <c r="B594" s="32" t="s">
        <v>1174</v>
      </c>
      <c r="C594" s="41" t="s">
        <v>1197</v>
      </c>
      <c r="D594" s="41" t="s">
        <v>26</v>
      </c>
      <c r="E594" s="14" t="s">
        <v>232</v>
      </c>
      <c r="F594" s="14" t="s">
        <v>38</v>
      </c>
      <c r="G594" s="14" t="s">
        <v>116</v>
      </c>
      <c r="H594" s="41" t="s">
        <v>1190</v>
      </c>
      <c r="I594" s="41" t="s">
        <v>484</v>
      </c>
      <c r="J594" s="41"/>
      <c r="K594" s="135">
        <v>9000</v>
      </c>
      <c r="L594" s="68" t="s">
        <v>189</v>
      </c>
      <c r="M594" s="190">
        <v>0.25</v>
      </c>
      <c r="N594" s="34">
        <f t="shared" si="31"/>
        <v>2250</v>
      </c>
      <c r="O594" s="55">
        <f>N594*[1]TC!C$4</f>
        <v>45000</v>
      </c>
      <c r="P594" s="191">
        <v>0</v>
      </c>
      <c r="Q594" s="24" t="s">
        <v>34</v>
      </c>
      <c r="R594" s="36">
        <f t="shared" si="30"/>
        <v>6750</v>
      </c>
      <c r="S594" s="26">
        <f>R594*[1]TC!$C$4</f>
        <v>135000</v>
      </c>
      <c r="T594" s="36">
        <f>[1]TC!$F$4</f>
        <v>1100</v>
      </c>
      <c r="U594" s="183">
        <f>T594*[1]TC!$C$4</f>
        <v>22000</v>
      </c>
      <c r="V594" s="192"/>
      <c r="W594" s="130" t="s">
        <v>1198</v>
      </c>
      <c r="X594" s="29"/>
    </row>
    <row r="595" spans="1:24" ht="15.75" customHeight="1">
      <c r="A595" s="14" t="s">
        <v>481</v>
      </c>
      <c r="B595" s="32" t="s">
        <v>1174</v>
      </c>
      <c r="C595" s="41" t="s">
        <v>1199</v>
      </c>
      <c r="D595" s="41" t="s">
        <v>1200</v>
      </c>
      <c r="E595" s="41" t="s">
        <v>357</v>
      </c>
      <c r="F595" s="14" t="s">
        <v>1201</v>
      </c>
      <c r="G595" s="14" t="s">
        <v>42</v>
      </c>
      <c r="H595" s="41" t="s">
        <v>1202</v>
      </c>
      <c r="I595" s="41" t="s">
        <v>1031</v>
      </c>
      <c r="J595" s="41"/>
      <c r="K595" s="135">
        <v>3500</v>
      </c>
      <c r="L595" s="68" t="s">
        <v>189</v>
      </c>
      <c r="M595" s="190">
        <v>0.2</v>
      </c>
      <c r="N595" s="34">
        <f t="shared" si="31"/>
        <v>700</v>
      </c>
      <c r="O595" s="55">
        <f>N595*[1]TC!C$4</f>
        <v>14000</v>
      </c>
      <c r="P595" s="191">
        <v>0</v>
      </c>
      <c r="Q595" s="24" t="s">
        <v>34</v>
      </c>
      <c r="R595" s="36">
        <f t="shared" si="30"/>
        <v>2800</v>
      </c>
      <c r="S595" s="26">
        <f>R595*[1]TC!$C$4</f>
        <v>56000</v>
      </c>
      <c r="T595" s="36">
        <f>[1]TC!$F$4</f>
        <v>1100</v>
      </c>
      <c r="U595" s="183">
        <f>T595*[1]TC!$C$4</f>
        <v>22000</v>
      </c>
      <c r="V595" s="192"/>
      <c r="W595" s="130" t="s">
        <v>1203</v>
      </c>
      <c r="X595" s="29"/>
    </row>
    <row r="596" spans="1:24" ht="15.75" customHeight="1">
      <c r="A596" s="14" t="s">
        <v>481</v>
      </c>
      <c r="B596" s="32" t="s">
        <v>1174</v>
      </c>
      <c r="C596" s="41" t="s">
        <v>1204</v>
      </c>
      <c r="D596" s="41" t="s">
        <v>1200</v>
      </c>
      <c r="E596" s="41" t="s">
        <v>27</v>
      </c>
      <c r="F596" s="14" t="s">
        <v>73</v>
      </c>
      <c r="G596" s="14" t="s">
        <v>1205</v>
      </c>
      <c r="H596" s="41" t="s">
        <v>1030</v>
      </c>
      <c r="I596" s="41" t="s">
        <v>171</v>
      </c>
      <c r="J596" s="41"/>
      <c r="K596" s="135">
        <v>4500</v>
      </c>
      <c r="L596" s="68" t="s">
        <v>189</v>
      </c>
      <c r="M596" s="190">
        <v>0.2</v>
      </c>
      <c r="N596" s="34">
        <f t="shared" si="31"/>
        <v>900</v>
      </c>
      <c r="O596" s="55">
        <f>N596*[1]TC!C$4</f>
        <v>18000</v>
      </c>
      <c r="P596" s="191">
        <v>0</v>
      </c>
      <c r="Q596" s="24" t="s">
        <v>34</v>
      </c>
      <c r="R596" s="36">
        <f t="shared" si="30"/>
        <v>3600</v>
      </c>
      <c r="S596" s="26">
        <f>R596*[1]TC!$C$4</f>
        <v>72000</v>
      </c>
      <c r="T596" s="36">
        <f>[1]TC!$F$4</f>
        <v>1100</v>
      </c>
      <c r="U596" s="183">
        <f>T596*[1]TC!$C$4</f>
        <v>22000</v>
      </c>
      <c r="V596" s="192"/>
      <c r="W596" s="130" t="s">
        <v>1206</v>
      </c>
      <c r="X596" s="29"/>
    </row>
    <row r="597" spans="1:24" ht="15.75" customHeight="1">
      <c r="A597" s="14" t="s">
        <v>481</v>
      </c>
      <c r="B597" s="32" t="s">
        <v>1174</v>
      </c>
      <c r="C597" s="41" t="s">
        <v>1207</v>
      </c>
      <c r="D597" s="41" t="s">
        <v>1200</v>
      </c>
      <c r="E597" s="41" t="s">
        <v>357</v>
      </c>
      <c r="F597" s="14" t="s">
        <v>116</v>
      </c>
      <c r="G597" s="14" t="s">
        <v>29</v>
      </c>
      <c r="H597" s="41" t="s">
        <v>1155</v>
      </c>
      <c r="I597" s="41" t="s">
        <v>484</v>
      </c>
      <c r="J597" s="41"/>
      <c r="K597" s="135">
        <v>4500</v>
      </c>
      <c r="L597" s="68" t="s">
        <v>189</v>
      </c>
      <c r="M597" s="190">
        <v>0.2</v>
      </c>
      <c r="N597" s="34">
        <f t="shared" si="31"/>
        <v>900</v>
      </c>
      <c r="O597" s="55">
        <f>N597*[1]TC!C$4</f>
        <v>18000</v>
      </c>
      <c r="P597" s="191">
        <v>0</v>
      </c>
      <c r="Q597" s="24" t="s">
        <v>34</v>
      </c>
      <c r="R597" s="36">
        <f t="shared" si="30"/>
        <v>3600</v>
      </c>
      <c r="S597" s="26">
        <f>R597*[1]TC!$C$4</f>
        <v>72000</v>
      </c>
      <c r="T597" s="36">
        <f>[1]TC!$F$4</f>
        <v>1100</v>
      </c>
      <c r="U597" s="183">
        <f>T597*[1]TC!$C$4</f>
        <v>22000</v>
      </c>
      <c r="V597" s="192"/>
      <c r="W597" s="130" t="s">
        <v>1208</v>
      </c>
      <c r="X597" s="193"/>
    </row>
    <row r="598" spans="1:24" ht="15.75" customHeight="1">
      <c r="A598" s="14" t="s">
        <v>481</v>
      </c>
      <c r="B598" s="32" t="s">
        <v>1174</v>
      </c>
      <c r="C598" s="41" t="s">
        <v>1209</v>
      </c>
      <c r="D598" s="41" t="s">
        <v>1200</v>
      </c>
      <c r="E598" s="41" t="s">
        <v>357</v>
      </c>
      <c r="F598" s="14" t="s">
        <v>116</v>
      </c>
      <c r="G598" s="14" t="s">
        <v>29</v>
      </c>
      <c r="H598" s="41" t="s">
        <v>919</v>
      </c>
      <c r="I598" s="41" t="s">
        <v>498</v>
      </c>
      <c r="J598" s="41"/>
      <c r="K598" s="135">
        <v>2900</v>
      </c>
      <c r="L598" s="68" t="s">
        <v>189</v>
      </c>
      <c r="M598" s="190">
        <v>0.2</v>
      </c>
      <c r="N598" s="34">
        <f t="shared" si="31"/>
        <v>580</v>
      </c>
      <c r="O598" s="55">
        <f>N598*[1]TC!C$4</f>
        <v>11600</v>
      </c>
      <c r="P598" s="191">
        <v>0</v>
      </c>
      <c r="Q598" s="24" t="s">
        <v>34</v>
      </c>
      <c r="R598" s="36">
        <f t="shared" si="30"/>
        <v>2320</v>
      </c>
      <c r="S598" s="26">
        <f>R598*[1]TC!$C$4</f>
        <v>46400</v>
      </c>
      <c r="T598" s="36">
        <f>[1]TC!$F$4</f>
        <v>1100</v>
      </c>
      <c r="U598" s="183">
        <f>T598*[1]TC!$C$4</f>
        <v>22000</v>
      </c>
      <c r="V598" s="33" t="s">
        <v>1210</v>
      </c>
      <c r="W598" s="130" t="s">
        <v>1211</v>
      </c>
      <c r="X598" s="193"/>
    </row>
    <row r="599" spans="1:24" ht="15.75" customHeight="1">
      <c r="A599" s="14" t="s">
        <v>481</v>
      </c>
      <c r="B599" s="32" t="s">
        <v>1174</v>
      </c>
      <c r="C599" s="41" t="s">
        <v>1212</v>
      </c>
      <c r="D599" s="41" t="s">
        <v>1200</v>
      </c>
      <c r="E599" s="41" t="s">
        <v>357</v>
      </c>
      <c r="F599" s="14" t="s">
        <v>457</v>
      </c>
      <c r="G599" s="14" t="s">
        <v>116</v>
      </c>
      <c r="H599" s="41" t="s">
        <v>1213</v>
      </c>
      <c r="I599" s="41" t="s">
        <v>498</v>
      </c>
      <c r="J599" s="41"/>
      <c r="K599" s="135">
        <v>3000</v>
      </c>
      <c r="L599" s="68" t="s">
        <v>189</v>
      </c>
      <c r="M599" s="190">
        <v>0.2</v>
      </c>
      <c r="N599" s="34">
        <f t="shared" si="31"/>
        <v>600</v>
      </c>
      <c r="O599" s="55">
        <f>N599*[1]TC!C$4</f>
        <v>12000</v>
      </c>
      <c r="P599" s="191">
        <v>0</v>
      </c>
      <c r="Q599" s="24" t="s">
        <v>34</v>
      </c>
      <c r="R599" s="36">
        <f t="shared" si="30"/>
        <v>2400</v>
      </c>
      <c r="S599" s="26">
        <f>R599*[1]TC!$C$4</f>
        <v>48000</v>
      </c>
      <c r="T599" s="36">
        <f>[1]TC!$F$4</f>
        <v>1100</v>
      </c>
      <c r="U599" s="183">
        <f>T599*[1]TC!$C$4</f>
        <v>22000</v>
      </c>
      <c r="V599" s="192"/>
      <c r="W599" s="130" t="s">
        <v>1214</v>
      </c>
      <c r="X599" s="193"/>
    </row>
    <row r="600" spans="1:24" ht="15.75" customHeight="1">
      <c r="A600" s="14" t="s">
        <v>481</v>
      </c>
      <c r="B600" s="32" t="s">
        <v>1174</v>
      </c>
      <c r="C600" s="41" t="s">
        <v>1215</v>
      </c>
      <c r="D600" s="41" t="s">
        <v>1200</v>
      </c>
      <c r="E600" s="41" t="s">
        <v>357</v>
      </c>
      <c r="F600" s="14" t="s">
        <v>116</v>
      </c>
      <c r="G600" s="14" t="s">
        <v>29</v>
      </c>
      <c r="H600" s="41" t="s">
        <v>1030</v>
      </c>
      <c r="I600" s="41" t="s">
        <v>31</v>
      </c>
      <c r="J600" s="41"/>
      <c r="K600" s="135">
        <v>2000</v>
      </c>
      <c r="L600" s="68" t="s">
        <v>189</v>
      </c>
      <c r="M600" s="190">
        <v>0.2</v>
      </c>
      <c r="N600" s="34">
        <f t="shared" si="31"/>
        <v>400</v>
      </c>
      <c r="O600" s="55">
        <f>N600*[1]TC!C$4</f>
        <v>8000</v>
      </c>
      <c r="P600" s="191">
        <v>0</v>
      </c>
      <c r="Q600" s="24" t="s">
        <v>34</v>
      </c>
      <c r="R600" s="36">
        <f t="shared" si="30"/>
        <v>1600</v>
      </c>
      <c r="S600" s="26">
        <f>R600*[1]TC!$C$4</f>
        <v>32000</v>
      </c>
      <c r="T600" s="36">
        <f>[1]TC!$F$4</f>
        <v>1100</v>
      </c>
      <c r="U600" s="183">
        <f>T600*[1]TC!$C$4</f>
        <v>22000</v>
      </c>
      <c r="V600" s="192"/>
      <c r="W600" s="130" t="s">
        <v>1216</v>
      </c>
      <c r="X600" s="193"/>
    </row>
    <row r="601" spans="1:24" ht="15.75" customHeight="1">
      <c r="A601" s="14" t="s">
        <v>481</v>
      </c>
      <c r="B601" s="32" t="s">
        <v>1174</v>
      </c>
      <c r="C601" s="41" t="s">
        <v>1217</v>
      </c>
      <c r="D601" s="41" t="s">
        <v>1200</v>
      </c>
      <c r="E601" s="41" t="s">
        <v>357</v>
      </c>
      <c r="F601" s="14" t="s">
        <v>73</v>
      </c>
      <c r="G601" s="14" t="s">
        <v>29</v>
      </c>
      <c r="H601" s="41" t="s">
        <v>1218</v>
      </c>
      <c r="I601" s="41" t="s">
        <v>498</v>
      </c>
      <c r="J601" s="41"/>
      <c r="K601" s="135">
        <v>2400</v>
      </c>
      <c r="L601" s="68" t="s">
        <v>189</v>
      </c>
      <c r="M601" s="190">
        <v>0.2</v>
      </c>
      <c r="N601" s="34">
        <f t="shared" si="31"/>
        <v>480</v>
      </c>
      <c r="O601" s="55">
        <f>N601*[1]TC!C$4</f>
        <v>9600</v>
      </c>
      <c r="P601" s="191">
        <v>0</v>
      </c>
      <c r="Q601" s="24" t="s">
        <v>34</v>
      </c>
      <c r="R601" s="36">
        <f t="shared" si="30"/>
        <v>1920</v>
      </c>
      <c r="S601" s="26">
        <f>R601*[1]TC!$C$4</f>
        <v>38400</v>
      </c>
      <c r="T601" s="36">
        <f>[1]TC!$F$4</f>
        <v>1100</v>
      </c>
      <c r="U601" s="183">
        <f>T601*[1]TC!$C$4</f>
        <v>22000</v>
      </c>
      <c r="V601" s="192"/>
      <c r="W601" s="130" t="s">
        <v>1219</v>
      </c>
      <c r="X601" s="193"/>
    </row>
    <row r="602" spans="1:24" ht="15.75" customHeight="1">
      <c r="A602" s="14" t="s">
        <v>481</v>
      </c>
      <c r="B602" s="32" t="s">
        <v>1174</v>
      </c>
      <c r="C602" s="41" t="s">
        <v>1220</v>
      </c>
      <c r="D602" s="41" t="s">
        <v>1200</v>
      </c>
      <c r="E602" s="41" t="s">
        <v>357</v>
      </c>
      <c r="F602" s="14" t="s">
        <v>319</v>
      </c>
      <c r="G602" s="14" t="s">
        <v>73</v>
      </c>
      <c r="H602" s="41" t="s">
        <v>1218</v>
      </c>
      <c r="I602" s="41" t="s">
        <v>1165</v>
      </c>
      <c r="J602" s="41"/>
      <c r="K602" s="135">
        <v>2400</v>
      </c>
      <c r="L602" s="68" t="s">
        <v>189</v>
      </c>
      <c r="M602" s="190">
        <v>0.2</v>
      </c>
      <c r="N602" s="34">
        <f t="shared" si="31"/>
        <v>480</v>
      </c>
      <c r="O602" s="55">
        <f>N602*[1]TC!C$4</f>
        <v>9600</v>
      </c>
      <c r="P602" s="191">
        <v>0</v>
      </c>
      <c r="Q602" s="24" t="s">
        <v>34</v>
      </c>
      <c r="R602" s="36">
        <f t="shared" si="30"/>
        <v>1920</v>
      </c>
      <c r="S602" s="26">
        <f>R602*[1]TC!$C$4</f>
        <v>38400</v>
      </c>
      <c r="T602" s="36">
        <f>[1]TC!$F$4</f>
        <v>1100</v>
      </c>
      <c r="U602" s="183">
        <f>T602*[1]TC!$C$4</f>
        <v>22000</v>
      </c>
      <c r="V602" s="192"/>
      <c r="W602" s="130" t="s">
        <v>1221</v>
      </c>
      <c r="X602" s="193"/>
    </row>
    <row r="603" spans="1:24" ht="15.75" customHeight="1">
      <c r="A603" s="14" t="s">
        <v>481</v>
      </c>
      <c r="B603" s="32" t="s">
        <v>1174</v>
      </c>
      <c r="C603" s="41" t="s">
        <v>1222</v>
      </c>
      <c r="D603" s="41" t="s">
        <v>1200</v>
      </c>
      <c r="E603" s="41" t="s">
        <v>357</v>
      </c>
      <c r="F603" s="14" t="s">
        <v>72</v>
      </c>
      <c r="G603" s="14" t="s">
        <v>73</v>
      </c>
      <c r="H603" s="41" t="s">
        <v>1213</v>
      </c>
      <c r="I603" s="41" t="s">
        <v>171</v>
      </c>
      <c r="J603" s="41"/>
      <c r="K603" s="135">
        <v>3000</v>
      </c>
      <c r="L603" s="68" t="s">
        <v>189</v>
      </c>
      <c r="M603" s="190">
        <v>0.2</v>
      </c>
      <c r="N603" s="34">
        <f t="shared" si="31"/>
        <v>600</v>
      </c>
      <c r="O603" s="55">
        <f>N603*[1]TC!C$4</f>
        <v>12000</v>
      </c>
      <c r="P603" s="191">
        <v>0</v>
      </c>
      <c r="Q603" s="24" t="s">
        <v>34</v>
      </c>
      <c r="R603" s="36">
        <f t="shared" si="30"/>
        <v>2400</v>
      </c>
      <c r="S603" s="26">
        <f>R603*[1]TC!$C$4</f>
        <v>48000</v>
      </c>
      <c r="T603" s="36">
        <f>[1]TC!$F$4</f>
        <v>1100</v>
      </c>
      <c r="U603" s="183">
        <f>T603*[1]TC!$C$4</f>
        <v>22000</v>
      </c>
      <c r="V603" s="33" t="s">
        <v>1223</v>
      </c>
      <c r="W603" s="130" t="s">
        <v>1224</v>
      </c>
      <c r="X603" s="193"/>
    </row>
    <row r="604" spans="1:24" ht="15.75" customHeight="1">
      <c r="A604" s="14" t="s">
        <v>481</v>
      </c>
      <c r="B604" s="32" t="s">
        <v>1174</v>
      </c>
      <c r="C604" s="41" t="s">
        <v>1225</v>
      </c>
      <c r="D604" s="41" t="s">
        <v>1200</v>
      </c>
      <c r="E604" s="41" t="s">
        <v>357</v>
      </c>
      <c r="F604" s="14" t="s">
        <v>519</v>
      </c>
      <c r="G604" s="14" t="s">
        <v>319</v>
      </c>
      <c r="H604" s="41" t="s">
        <v>919</v>
      </c>
      <c r="I604" s="41" t="s">
        <v>498</v>
      </c>
      <c r="J604" s="41"/>
      <c r="K604" s="135">
        <v>2400</v>
      </c>
      <c r="L604" s="68" t="s">
        <v>189</v>
      </c>
      <c r="M604" s="190">
        <v>0.2</v>
      </c>
      <c r="N604" s="34">
        <f t="shared" si="31"/>
        <v>480</v>
      </c>
      <c r="O604" s="55">
        <f>N604*[1]TC!C$4</f>
        <v>9600</v>
      </c>
      <c r="P604" s="191">
        <v>0</v>
      </c>
      <c r="Q604" s="24" t="s">
        <v>34</v>
      </c>
      <c r="R604" s="36">
        <f t="shared" si="30"/>
        <v>1920</v>
      </c>
      <c r="S604" s="26">
        <f>R604*[1]TC!$C$4</f>
        <v>38400</v>
      </c>
      <c r="T604" s="36">
        <f>[1]TC!$F$4</f>
        <v>1100</v>
      </c>
      <c r="U604" s="183">
        <f>T604*[1]TC!$C$4</f>
        <v>22000</v>
      </c>
      <c r="V604" s="33" t="s">
        <v>1226</v>
      </c>
      <c r="W604" s="130" t="s">
        <v>1227</v>
      </c>
      <c r="X604" s="193"/>
    </row>
    <row r="605" spans="1:24" ht="15.75" customHeight="1">
      <c r="A605" s="14" t="s">
        <v>481</v>
      </c>
      <c r="B605" s="32" t="s">
        <v>1174</v>
      </c>
      <c r="C605" s="41" t="s">
        <v>1228</v>
      </c>
      <c r="D605" s="41" t="s">
        <v>1200</v>
      </c>
      <c r="E605" s="41" t="s">
        <v>357</v>
      </c>
      <c r="F605" s="14" t="s">
        <v>319</v>
      </c>
      <c r="G605" s="14" t="s">
        <v>29</v>
      </c>
      <c r="H605" s="41" t="s">
        <v>1213</v>
      </c>
      <c r="I605" s="41" t="s">
        <v>1165</v>
      </c>
      <c r="J605" s="41"/>
      <c r="K605" s="135">
        <v>1950</v>
      </c>
      <c r="L605" s="68" t="s">
        <v>189</v>
      </c>
      <c r="M605" s="190">
        <v>0.2</v>
      </c>
      <c r="N605" s="34">
        <f t="shared" si="31"/>
        <v>390</v>
      </c>
      <c r="O605" s="55">
        <f>N605*[1]TC!C$4</f>
        <v>7800</v>
      </c>
      <c r="P605" s="191">
        <v>0</v>
      </c>
      <c r="Q605" s="24" t="s">
        <v>34</v>
      </c>
      <c r="R605" s="36">
        <f t="shared" si="30"/>
        <v>1560</v>
      </c>
      <c r="S605" s="26">
        <f>R605*[1]TC!$C$4</f>
        <v>31200</v>
      </c>
      <c r="T605" s="36">
        <f>[1]TC!$F$4</f>
        <v>1100</v>
      </c>
      <c r="U605" s="183">
        <f>T605*[1]TC!$C$4</f>
        <v>22000</v>
      </c>
      <c r="V605" s="192"/>
      <c r="W605" s="130" t="s">
        <v>1229</v>
      </c>
      <c r="X605" s="193"/>
    </row>
    <row r="606" spans="1:24" ht="15.75" customHeight="1">
      <c r="A606" s="14" t="s">
        <v>481</v>
      </c>
      <c r="B606" s="32" t="s">
        <v>1174</v>
      </c>
      <c r="C606" s="41" t="s">
        <v>1230</v>
      </c>
      <c r="D606" s="41" t="s">
        <v>1200</v>
      </c>
      <c r="E606" s="41" t="s">
        <v>357</v>
      </c>
      <c r="F606" s="14" t="s">
        <v>116</v>
      </c>
      <c r="G606" s="14" t="s">
        <v>29</v>
      </c>
      <c r="H606" s="41" t="s">
        <v>1218</v>
      </c>
      <c r="I606" s="41" t="s">
        <v>484</v>
      </c>
      <c r="J606" s="41"/>
      <c r="K606" s="135">
        <v>2950</v>
      </c>
      <c r="L606" s="68" t="s">
        <v>189</v>
      </c>
      <c r="M606" s="190">
        <v>0.2</v>
      </c>
      <c r="N606" s="34">
        <f t="shared" si="31"/>
        <v>590</v>
      </c>
      <c r="O606" s="55">
        <f>N606*[1]TC!C$4</f>
        <v>11800</v>
      </c>
      <c r="P606" s="191">
        <v>0</v>
      </c>
      <c r="Q606" s="24" t="s">
        <v>34</v>
      </c>
      <c r="R606" s="36">
        <f t="shared" si="30"/>
        <v>2360</v>
      </c>
      <c r="S606" s="26">
        <f>R606*[1]TC!$C$4</f>
        <v>47200</v>
      </c>
      <c r="T606" s="36">
        <f>[1]TC!$F$4</f>
        <v>1100</v>
      </c>
      <c r="U606" s="183">
        <f>T606*[1]TC!$C$4</f>
        <v>22000</v>
      </c>
      <c r="V606" s="33" t="s">
        <v>1231</v>
      </c>
      <c r="W606" s="130" t="s">
        <v>1232</v>
      </c>
      <c r="X606" s="193"/>
    </row>
    <row r="607" spans="1:24" ht="15.75" customHeight="1">
      <c r="A607" s="14" t="s">
        <v>481</v>
      </c>
      <c r="B607" s="32" t="s">
        <v>1174</v>
      </c>
      <c r="C607" s="41" t="s">
        <v>1233</v>
      </c>
      <c r="D607" s="41" t="s">
        <v>1200</v>
      </c>
      <c r="E607" s="41" t="s">
        <v>357</v>
      </c>
      <c r="F607" s="14" t="s">
        <v>42</v>
      </c>
      <c r="G607" s="14" t="s">
        <v>73</v>
      </c>
      <c r="H607" s="41" t="s">
        <v>1218</v>
      </c>
      <c r="I607" s="41" t="s">
        <v>498</v>
      </c>
      <c r="J607" s="41"/>
      <c r="K607" s="135">
        <v>1650</v>
      </c>
      <c r="L607" s="68" t="s">
        <v>189</v>
      </c>
      <c r="M607" s="190">
        <v>0.2</v>
      </c>
      <c r="N607" s="34">
        <f t="shared" si="31"/>
        <v>330</v>
      </c>
      <c r="O607" s="55">
        <f>N607*[1]TC!C$4</f>
        <v>6600</v>
      </c>
      <c r="P607" s="191">
        <v>0</v>
      </c>
      <c r="Q607" s="24" t="s">
        <v>34</v>
      </c>
      <c r="R607" s="36">
        <f t="shared" si="30"/>
        <v>1320</v>
      </c>
      <c r="S607" s="26">
        <f>R607*[1]TC!$C$4</f>
        <v>26400</v>
      </c>
      <c r="T607" s="36">
        <f>[1]TC!$F$4</f>
        <v>1100</v>
      </c>
      <c r="U607" s="183">
        <f>T607*[1]TC!$C$4</f>
        <v>22000</v>
      </c>
      <c r="V607" s="33" t="s">
        <v>1234</v>
      </c>
      <c r="W607" s="130" t="s">
        <v>1235</v>
      </c>
      <c r="X607" s="29"/>
    </row>
    <row r="608" spans="1:24" ht="15.75" customHeight="1">
      <c r="A608" s="14" t="s">
        <v>481</v>
      </c>
      <c r="B608" s="32" t="s">
        <v>1174</v>
      </c>
      <c r="C608" s="41" t="s">
        <v>1236</v>
      </c>
      <c r="D608" s="41" t="s">
        <v>1200</v>
      </c>
      <c r="E608" s="41" t="s">
        <v>357</v>
      </c>
      <c r="F608" s="14" t="s">
        <v>73</v>
      </c>
      <c r="G608" s="14" t="s">
        <v>116</v>
      </c>
      <c r="H608" s="41" t="s">
        <v>1218</v>
      </c>
      <c r="I608" s="41" t="s">
        <v>1165</v>
      </c>
      <c r="J608" s="41"/>
      <c r="K608" s="135">
        <v>2400</v>
      </c>
      <c r="L608" s="68" t="s">
        <v>189</v>
      </c>
      <c r="M608" s="190">
        <v>0.2</v>
      </c>
      <c r="N608" s="34">
        <f t="shared" si="31"/>
        <v>480</v>
      </c>
      <c r="O608" s="55">
        <f>N608*[1]TC!C$4</f>
        <v>9600</v>
      </c>
      <c r="P608" s="191">
        <v>0</v>
      </c>
      <c r="Q608" s="24" t="s">
        <v>34</v>
      </c>
      <c r="R608" s="36">
        <f t="shared" si="30"/>
        <v>1920</v>
      </c>
      <c r="S608" s="26">
        <f>R608*[1]TC!$C$4</f>
        <v>38400</v>
      </c>
      <c r="T608" s="36">
        <f>[1]TC!$F$4</f>
        <v>1100</v>
      </c>
      <c r="U608" s="183">
        <f>T608*[1]TC!$C$4</f>
        <v>22000</v>
      </c>
      <c r="V608" s="192"/>
      <c r="W608" s="130" t="s">
        <v>1237</v>
      </c>
      <c r="X608" s="29"/>
    </row>
    <row r="609" spans="1:24" ht="15.75" customHeight="1">
      <c r="A609" s="14" t="s">
        <v>481</v>
      </c>
      <c r="B609" s="32" t="s">
        <v>1174</v>
      </c>
      <c r="C609" s="41" t="s">
        <v>1238</v>
      </c>
      <c r="D609" s="41" t="s">
        <v>1200</v>
      </c>
      <c r="E609" s="41" t="s">
        <v>357</v>
      </c>
      <c r="F609" s="14" t="s">
        <v>116</v>
      </c>
      <c r="G609" s="14" t="s">
        <v>29</v>
      </c>
      <c r="H609" s="41" t="s">
        <v>1202</v>
      </c>
      <c r="I609" s="41" t="s">
        <v>1165</v>
      </c>
      <c r="J609" s="41"/>
      <c r="K609" s="135">
        <v>1800</v>
      </c>
      <c r="L609" s="68" t="s">
        <v>189</v>
      </c>
      <c r="M609" s="190">
        <v>0.2</v>
      </c>
      <c r="N609" s="34">
        <f t="shared" si="31"/>
        <v>360</v>
      </c>
      <c r="O609" s="55">
        <f>N609*[1]TC!C$4</f>
        <v>7200</v>
      </c>
      <c r="P609" s="191">
        <v>0</v>
      </c>
      <c r="Q609" s="24" t="s">
        <v>34</v>
      </c>
      <c r="R609" s="36">
        <f t="shared" si="30"/>
        <v>1440</v>
      </c>
      <c r="S609" s="26">
        <f>R609*[1]TC!$C$4</f>
        <v>28800</v>
      </c>
      <c r="T609" s="36">
        <f>[1]TC!$F$4</f>
        <v>1100</v>
      </c>
      <c r="U609" s="183">
        <f>T609*[1]TC!$C$4</f>
        <v>22000</v>
      </c>
      <c r="V609" s="192"/>
      <c r="W609" s="130" t="s">
        <v>1239</v>
      </c>
      <c r="X609" s="29"/>
    </row>
    <row r="610" spans="1:24" ht="15.75" customHeight="1">
      <c r="A610" s="14" t="s">
        <v>481</v>
      </c>
      <c r="B610" s="32" t="s">
        <v>1174</v>
      </c>
      <c r="C610" s="41" t="s">
        <v>1240</v>
      </c>
      <c r="D610" s="41" t="s">
        <v>1200</v>
      </c>
      <c r="E610" s="41" t="s">
        <v>357</v>
      </c>
      <c r="F610" s="14" t="s">
        <v>116</v>
      </c>
      <c r="G610" s="14" t="s">
        <v>116</v>
      </c>
      <c r="H610" s="41" t="s">
        <v>1218</v>
      </c>
      <c r="I610" s="41" t="s">
        <v>498</v>
      </c>
      <c r="J610" s="41"/>
      <c r="K610" s="135">
        <v>3950</v>
      </c>
      <c r="L610" s="68" t="s">
        <v>189</v>
      </c>
      <c r="M610" s="190">
        <v>0.2</v>
      </c>
      <c r="N610" s="34">
        <f t="shared" si="31"/>
        <v>790</v>
      </c>
      <c r="O610" s="55">
        <f>N610*[1]TC!C$4</f>
        <v>15800</v>
      </c>
      <c r="P610" s="191">
        <v>0</v>
      </c>
      <c r="Q610" s="24" t="s">
        <v>34</v>
      </c>
      <c r="R610" s="36">
        <f t="shared" si="30"/>
        <v>3160</v>
      </c>
      <c r="S610" s="26">
        <f>R610*[1]TC!$C$4</f>
        <v>63200</v>
      </c>
      <c r="T610" s="36">
        <f>[1]TC!$F$4</f>
        <v>1100</v>
      </c>
      <c r="U610" s="183">
        <f>T610*[1]TC!$C$4</f>
        <v>22000</v>
      </c>
      <c r="V610" s="33" t="s">
        <v>1241</v>
      </c>
      <c r="W610" s="130" t="s">
        <v>1242</v>
      </c>
      <c r="X610" s="29"/>
    </row>
    <row r="611" spans="1:24" ht="15.75" customHeight="1">
      <c r="A611" s="14" t="s">
        <v>481</v>
      </c>
      <c r="B611" s="32" t="s">
        <v>1174</v>
      </c>
      <c r="C611" s="41" t="s">
        <v>1243</v>
      </c>
      <c r="D611" s="41" t="s">
        <v>1200</v>
      </c>
      <c r="E611" s="41" t="s">
        <v>357</v>
      </c>
      <c r="F611" s="14" t="s">
        <v>73</v>
      </c>
      <c r="G611" s="14" t="s">
        <v>829</v>
      </c>
      <c r="H611" s="41" t="s">
        <v>1030</v>
      </c>
      <c r="I611" s="41" t="s">
        <v>498</v>
      </c>
      <c r="J611" s="41"/>
      <c r="K611" s="135">
        <v>2400</v>
      </c>
      <c r="L611" s="68" t="s">
        <v>189</v>
      </c>
      <c r="M611" s="190">
        <v>0.2</v>
      </c>
      <c r="N611" s="34">
        <f t="shared" si="31"/>
        <v>480</v>
      </c>
      <c r="O611" s="55">
        <f>N611*[1]TC!C$4</f>
        <v>9600</v>
      </c>
      <c r="P611" s="191">
        <v>0</v>
      </c>
      <c r="Q611" s="24" t="s">
        <v>34</v>
      </c>
      <c r="R611" s="36">
        <f t="shared" si="30"/>
        <v>1920</v>
      </c>
      <c r="S611" s="26">
        <f>R611*[1]TC!$C$4</f>
        <v>38400</v>
      </c>
      <c r="T611" s="36">
        <f>[1]TC!$F$4</f>
        <v>1100</v>
      </c>
      <c r="U611" s="183">
        <f>T611*[1]TC!$C$4</f>
        <v>22000</v>
      </c>
      <c r="V611" s="192"/>
      <c r="W611" s="130" t="s">
        <v>1244</v>
      </c>
      <c r="X611" s="29"/>
    </row>
    <row r="612" spans="1:24" ht="15.75" customHeight="1">
      <c r="A612" s="14" t="s">
        <v>481</v>
      </c>
      <c r="B612" s="32" t="s">
        <v>1174</v>
      </c>
      <c r="C612" s="41" t="s">
        <v>1245</v>
      </c>
      <c r="D612" s="41" t="s">
        <v>1200</v>
      </c>
      <c r="E612" s="41" t="s">
        <v>357</v>
      </c>
      <c r="F612" s="14" t="s">
        <v>116</v>
      </c>
      <c r="G612" s="14" t="s">
        <v>116</v>
      </c>
      <c r="H612" s="41" t="s">
        <v>1218</v>
      </c>
      <c r="I612" s="41" t="s">
        <v>98</v>
      </c>
      <c r="J612" s="41"/>
      <c r="K612" s="135">
        <v>3850</v>
      </c>
      <c r="L612" s="68" t="s">
        <v>189</v>
      </c>
      <c r="M612" s="190">
        <v>0.2</v>
      </c>
      <c r="N612" s="34">
        <f t="shared" si="31"/>
        <v>770</v>
      </c>
      <c r="O612" s="55">
        <f>N612*[1]TC!C$4</f>
        <v>15400</v>
      </c>
      <c r="P612" s="191">
        <v>0</v>
      </c>
      <c r="Q612" s="24" t="s">
        <v>34</v>
      </c>
      <c r="R612" s="36">
        <f t="shared" si="30"/>
        <v>3080</v>
      </c>
      <c r="S612" s="26">
        <f>R612*[1]TC!$C$4</f>
        <v>61600</v>
      </c>
      <c r="T612" s="36">
        <f>[1]TC!$F$4</f>
        <v>1100</v>
      </c>
      <c r="U612" s="183">
        <f>T612*[1]TC!$C$4</f>
        <v>22000</v>
      </c>
      <c r="V612" s="192"/>
      <c r="W612" s="130" t="s">
        <v>1246</v>
      </c>
      <c r="X612" s="29"/>
    </row>
    <row r="613" spans="1:24" ht="15.75" customHeight="1">
      <c r="A613" s="14" t="s">
        <v>481</v>
      </c>
      <c r="B613" s="32" t="s">
        <v>1174</v>
      </c>
      <c r="C613" s="41" t="s">
        <v>1247</v>
      </c>
      <c r="D613" s="41" t="s">
        <v>1200</v>
      </c>
      <c r="E613" s="41" t="s">
        <v>357</v>
      </c>
      <c r="F613" s="14" t="s">
        <v>116</v>
      </c>
      <c r="G613" s="14" t="s">
        <v>56</v>
      </c>
      <c r="H613" s="41" t="s">
        <v>1213</v>
      </c>
      <c r="I613" s="41" t="s">
        <v>498</v>
      </c>
      <c r="J613" s="41"/>
      <c r="K613" s="135">
        <v>1500</v>
      </c>
      <c r="L613" s="68" t="s">
        <v>189</v>
      </c>
      <c r="M613" s="190">
        <v>0.2</v>
      </c>
      <c r="N613" s="34">
        <f t="shared" si="31"/>
        <v>300</v>
      </c>
      <c r="O613" s="55">
        <f>N613*[1]TC!C$4</f>
        <v>6000</v>
      </c>
      <c r="P613" s="191">
        <v>0</v>
      </c>
      <c r="Q613" s="24" t="s">
        <v>34</v>
      </c>
      <c r="R613" s="36">
        <f t="shared" si="30"/>
        <v>1200</v>
      </c>
      <c r="S613" s="26">
        <f>R613*[1]TC!$C$4</f>
        <v>24000</v>
      </c>
      <c r="T613" s="36">
        <f>[1]TC!$F$4</f>
        <v>1100</v>
      </c>
      <c r="U613" s="183">
        <f>T613*[1]TC!$C$4</f>
        <v>22000</v>
      </c>
      <c r="V613" s="192"/>
      <c r="W613" s="130" t="s">
        <v>1248</v>
      </c>
      <c r="X613" s="29"/>
    </row>
    <row r="614" spans="1:24" ht="15.75" customHeight="1">
      <c r="A614" s="14" t="s">
        <v>481</v>
      </c>
      <c r="B614" s="32" t="s">
        <v>1174</v>
      </c>
      <c r="C614" s="41" t="s">
        <v>1249</v>
      </c>
      <c r="D614" s="41" t="s">
        <v>1200</v>
      </c>
      <c r="E614" s="41" t="s">
        <v>357</v>
      </c>
      <c r="F614" s="14" t="s">
        <v>1250</v>
      </c>
      <c r="G614" s="14" t="s">
        <v>1250</v>
      </c>
      <c r="H614" s="41" t="s">
        <v>919</v>
      </c>
      <c r="I614" s="41" t="s">
        <v>1165</v>
      </c>
      <c r="J614" s="41"/>
      <c r="K614" s="135">
        <v>2800</v>
      </c>
      <c r="L614" s="68" t="s">
        <v>189</v>
      </c>
      <c r="M614" s="190">
        <v>0.2</v>
      </c>
      <c r="N614" s="34">
        <f t="shared" si="31"/>
        <v>560</v>
      </c>
      <c r="O614" s="55">
        <f>N614*[1]TC!C$4</f>
        <v>11200</v>
      </c>
      <c r="P614" s="191">
        <v>0</v>
      </c>
      <c r="Q614" s="24" t="s">
        <v>34</v>
      </c>
      <c r="R614" s="36">
        <f t="shared" si="30"/>
        <v>2240</v>
      </c>
      <c r="S614" s="26">
        <f>R614*[1]TC!$C$4</f>
        <v>44800</v>
      </c>
      <c r="T614" s="36">
        <f>[1]TC!$F$4</f>
        <v>1100</v>
      </c>
      <c r="U614" s="183">
        <f>T614*[1]TC!$C$4</f>
        <v>22000</v>
      </c>
      <c r="V614" s="33" t="s">
        <v>1251</v>
      </c>
      <c r="W614" s="130" t="s">
        <v>1252</v>
      </c>
      <c r="X614" s="29"/>
    </row>
    <row r="615" spans="1:24" ht="15.75" customHeight="1">
      <c r="A615" s="14" t="s">
        <v>481</v>
      </c>
      <c r="B615" s="32" t="s">
        <v>1174</v>
      </c>
      <c r="C615" s="41" t="s">
        <v>1253</v>
      </c>
      <c r="D615" s="41" t="s">
        <v>1200</v>
      </c>
      <c r="E615" s="41" t="s">
        <v>357</v>
      </c>
      <c r="F615" s="14" t="s">
        <v>116</v>
      </c>
      <c r="G615" s="14" t="s">
        <v>116</v>
      </c>
      <c r="H615" s="41" t="s">
        <v>901</v>
      </c>
      <c r="I615" s="41" t="s">
        <v>1165</v>
      </c>
      <c r="J615" s="41"/>
      <c r="K615" s="135">
        <v>1400</v>
      </c>
      <c r="L615" s="68" t="s">
        <v>189</v>
      </c>
      <c r="M615" s="190">
        <v>0.2</v>
      </c>
      <c r="N615" s="34">
        <f t="shared" si="31"/>
        <v>280</v>
      </c>
      <c r="O615" s="55">
        <f>N615*[1]TC!C$4</f>
        <v>5600</v>
      </c>
      <c r="P615" s="191">
        <v>0</v>
      </c>
      <c r="Q615" s="24" t="s">
        <v>34</v>
      </c>
      <c r="R615" s="36">
        <f t="shared" si="30"/>
        <v>1120</v>
      </c>
      <c r="S615" s="26">
        <f>R615*[1]TC!$C$4</f>
        <v>22400</v>
      </c>
      <c r="T615" s="36">
        <f>[1]TC!$F$4</f>
        <v>1100</v>
      </c>
      <c r="U615" s="183">
        <f>T615*[1]TC!$C$4</f>
        <v>22000</v>
      </c>
      <c r="V615" s="192"/>
      <c r="W615" s="130" t="s">
        <v>1254</v>
      </c>
      <c r="X615" s="29"/>
    </row>
    <row r="616" spans="1:24" ht="15.75" customHeight="1">
      <c r="A616" s="14" t="s">
        <v>481</v>
      </c>
      <c r="B616" s="32" t="s">
        <v>1174</v>
      </c>
      <c r="C616" s="41" t="s">
        <v>1255</v>
      </c>
      <c r="D616" s="41" t="s">
        <v>1200</v>
      </c>
      <c r="E616" s="41" t="s">
        <v>357</v>
      </c>
      <c r="F616" s="14" t="s">
        <v>116</v>
      </c>
      <c r="G616" s="14" t="s">
        <v>116</v>
      </c>
      <c r="H616" s="41" t="s">
        <v>901</v>
      </c>
      <c r="I616" s="41" t="s">
        <v>498</v>
      </c>
      <c r="J616" s="41"/>
      <c r="K616" s="135">
        <v>1400</v>
      </c>
      <c r="L616" s="68" t="s">
        <v>189</v>
      </c>
      <c r="M616" s="190">
        <v>0.2</v>
      </c>
      <c r="N616" s="34">
        <f t="shared" si="31"/>
        <v>280</v>
      </c>
      <c r="O616" s="55">
        <f>N616*[1]TC!C$4</f>
        <v>5600</v>
      </c>
      <c r="P616" s="191">
        <v>0</v>
      </c>
      <c r="Q616" s="24" t="s">
        <v>34</v>
      </c>
      <c r="R616" s="36">
        <f t="shared" si="30"/>
        <v>1120</v>
      </c>
      <c r="S616" s="26">
        <f>R616*[1]TC!$C$4</f>
        <v>22400</v>
      </c>
      <c r="T616" s="36">
        <f>[1]TC!$F$4</f>
        <v>1100</v>
      </c>
      <c r="U616" s="183">
        <f>T616*[1]TC!$C$4</f>
        <v>22000</v>
      </c>
      <c r="V616" s="192"/>
      <c r="W616" s="130" t="s">
        <v>1256</v>
      </c>
      <c r="X616" s="29"/>
    </row>
    <row r="617" spans="1:24" ht="15.75" customHeight="1">
      <c r="A617" s="14" t="s">
        <v>481</v>
      </c>
      <c r="B617" s="32" t="s">
        <v>1174</v>
      </c>
      <c r="C617" s="41" t="s">
        <v>1257</v>
      </c>
      <c r="D617" s="41" t="s">
        <v>1200</v>
      </c>
      <c r="E617" s="41" t="s">
        <v>357</v>
      </c>
      <c r="F617" s="14" t="s">
        <v>116</v>
      </c>
      <c r="G617" s="14" t="s">
        <v>116</v>
      </c>
      <c r="H617" s="41" t="s">
        <v>1213</v>
      </c>
      <c r="I617" s="41" t="s">
        <v>1165</v>
      </c>
      <c r="J617" s="41"/>
      <c r="K617" s="135">
        <v>2000</v>
      </c>
      <c r="L617" s="68" t="s">
        <v>189</v>
      </c>
      <c r="M617" s="190">
        <v>0.2</v>
      </c>
      <c r="N617" s="34">
        <f t="shared" si="31"/>
        <v>400</v>
      </c>
      <c r="O617" s="55">
        <f>N617*[1]TC!C$4</f>
        <v>8000</v>
      </c>
      <c r="P617" s="191">
        <v>0</v>
      </c>
      <c r="Q617" s="24" t="s">
        <v>34</v>
      </c>
      <c r="R617" s="36">
        <f t="shared" si="30"/>
        <v>1600</v>
      </c>
      <c r="S617" s="26">
        <f>R617*[1]TC!$C$4</f>
        <v>32000</v>
      </c>
      <c r="T617" s="36">
        <f>[1]TC!$F$4</f>
        <v>1100</v>
      </c>
      <c r="U617" s="183">
        <f>T617*[1]TC!$C$4</f>
        <v>22000</v>
      </c>
      <c r="V617" s="33" t="s">
        <v>1258</v>
      </c>
      <c r="W617" s="130" t="s">
        <v>1259</v>
      </c>
      <c r="X617" s="29"/>
    </row>
    <row r="618" spans="1:24" ht="15.75" customHeight="1">
      <c r="A618" s="14" t="s">
        <v>481</v>
      </c>
      <c r="B618" s="32" t="s">
        <v>1174</v>
      </c>
      <c r="C618" s="41" t="s">
        <v>1260</v>
      </c>
      <c r="D618" s="41" t="s">
        <v>1200</v>
      </c>
      <c r="E618" s="41" t="s">
        <v>1261</v>
      </c>
      <c r="F618" s="14" t="s">
        <v>116</v>
      </c>
      <c r="G618" s="14" t="s">
        <v>829</v>
      </c>
      <c r="H618" s="41" t="s">
        <v>1262</v>
      </c>
      <c r="I618" s="41" t="s">
        <v>1263</v>
      </c>
      <c r="J618" s="41"/>
      <c r="K618" s="135">
        <v>475</v>
      </c>
      <c r="L618" s="68" t="s">
        <v>189</v>
      </c>
      <c r="M618" s="190">
        <v>0.2</v>
      </c>
      <c r="N618" s="34">
        <f t="shared" si="31"/>
        <v>95</v>
      </c>
      <c r="O618" s="55">
        <f>N618*[1]TC!C$4</f>
        <v>1900</v>
      </c>
      <c r="P618" s="191">
        <v>0</v>
      </c>
      <c r="Q618" s="24" t="s">
        <v>34</v>
      </c>
      <c r="R618" s="36">
        <f t="shared" si="30"/>
        <v>380</v>
      </c>
      <c r="S618" s="26">
        <f>R618*[1]TC!$C$4</f>
        <v>7600</v>
      </c>
      <c r="T618" s="36">
        <f>[1]TC!$F$4</f>
        <v>1100</v>
      </c>
      <c r="U618" s="183">
        <f>T618*[1]TC!$C$4</f>
        <v>22000</v>
      </c>
      <c r="V618" s="192"/>
      <c r="W618" s="130" t="s">
        <v>1264</v>
      </c>
      <c r="X618" s="29"/>
    </row>
    <row r="619" spans="1:24" ht="15.75" customHeight="1">
      <c r="A619" s="14" t="s">
        <v>481</v>
      </c>
      <c r="B619" s="32" t="s">
        <v>1174</v>
      </c>
      <c r="C619" s="41" t="s">
        <v>1265</v>
      </c>
      <c r="D619" s="41" t="s">
        <v>1200</v>
      </c>
      <c r="E619" s="41" t="s">
        <v>1261</v>
      </c>
      <c r="F619" s="14" t="s">
        <v>319</v>
      </c>
      <c r="G619" s="14" t="s">
        <v>161</v>
      </c>
      <c r="H619" s="41" t="s">
        <v>1030</v>
      </c>
      <c r="I619" s="41" t="s">
        <v>98</v>
      </c>
      <c r="J619" s="41"/>
      <c r="K619" s="135">
        <v>510</v>
      </c>
      <c r="L619" s="68" t="s">
        <v>189</v>
      </c>
      <c r="M619" s="190">
        <v>0.2</v>
      </c>
      <c r="N619" s="34">
        <f t="shared" si="31"/>
        <v>102</v>
      </c>
      <c r="O619" s="55">
        <f>N619*[1]TC!C$4</f>
        <v>2040</v>
      </c>
      <c r="P619" s="191">
        <v>0</v>
      </c>
      <c r="Q619" s="24" t="s">
        <v>34</v>
      </c>
      <c r="R619" s="36">
        <f t="shared" si="30"/>
        <v>408</v>
      </c>
      <c r="S619" s="26">
        <f>R619*[1]TC!$C$4</f>
        <v>8160</v>
      </c>
      <c r="T619" s="36">
        <f>[1]TC!$F$4</f>
        <v>1100</v>
      </c>
      <c r="U619" s="183">
        <f>T619*[1]TC!$C$4</f>
        <v>22000</v>
      </c>
      <c r="V619" s="192"/>
      <c r="W619" s="130" t="s">
        <v>1266</v>
      </c>
      <c r="X619" s="29"/>
    </row>
    <row r="620" spans="1:24" ht="15.75" customHeight="1">
      <c r="A620" s="14" t="s">
        <v>481</v>
      </c>
      <c r="B620" s="32" t="s">
        <v>1174</v>
      </c>
      <c r="C620" s="41" t="s">
        <v>1267</v>
      </c>
      <c r="D620" s="41" t="s">
        <v>1200</v>
      </c>
      <c r="E620" s="41" t="s">
        <v>1261</v>
      </c>
      <c r="F620" s="14" t="s">
        <v>319</v>
      </c>
      <c r="G620" s="14" t="s">
        <v>789</v>
      </c>
      <c r="H620" s="41" t="s">
        <v>1213</v>
      </c>
      <c r="I620" s="41" t="s">
        <v>1031</v>
      </c>
      <c r="J620" s="41"/>
      <c r="K620" s="135">
        <v>590</v>
      </c>
      <c r="L620" s="68" t="s">
        <v>189</v>
      </c>
      <c r="M620" s="190">
        <v>0.2</v>
      </c>
      <c r="N620" s="34">
        <f t="shared" si="31"/>
        <v>118</v>
      </c>
      <c r="O620" s="55">
        <f>N620*[1]TC!C$4</f>
        <v>2360</v>
      </c>
      <c r="P620" s="191">
        <v>0</v>
      </c>
      <c r="Q620" s="24" t="s">
        <v>34</v>
      </c>
      <c r="R620" s="36">
        <f t="shared" si="30"/>
        <v>472</v>
      </c>
      <c r="S620" s="26">
        <f>R620*[1]TC!$C$4</f>
        <v>9440</v>
      </c>
      <c r="T620" s="36">
        <f>[1]TC!$F$4</f>
        <v>1100</v>
      </c>
      <c r="U620" s="183">
        <f>T620*[1]TC!$C$4</f>
        <v>22000</v>
      </c>
      <c r="V620" s="192"/>
      <c r="W620" s="130" t="s">
        <v>1268</v>
      </c>
      <c r="X620" s="29"/>
    </row>
    <row r="621" spans="1:24" ht="15.75" customHeight="1">
      <c r="A621" s="14" t="s">
        <v>481</v>
      </c>
      <c r="B621" s="32" t="s">
        <v>1174</v>
      </c>
      <c r="C621" s="41" t="s">
        <v>1269</v>
      </c>
      <c r="D621" s="41" t="s">
        <v>1200</v>
      </c>
      <c r="E621" s="41" t="s">
        <v>1261</v>
      </c>
      <c r="F621" s="14" t="s">
        <v>28</v>
      </c>
      <c r="G621" s="14" t="s">
        <v>96</v>
      </c>
      <c r="H621" s="41" t="s">
        <v>1262</v>
      </c>
      <c r="I621" s="41" t="s">
        <v>1263</v>
      </c>
      <c r="J621" s="41"/>
      <c r="K621" s="135">
        <v>275</v>
      </c>
      <c r="L621" s="68" t="s">
        <v>189</v>
      </c>
      <c r="M621" s="190">
        <v>0.2</v>
      </c>
      <c r="N621" s="34">
        <f t="shared" si="31"/>
        <v>55</v>
      </c>
      <c r="O621" s="55">
        <f>N621*[1]TC!C$4</f>
        <v>1100</v>
      </c>
      <c r="P621" s="191">
        <v>0</v>
      </c>
      <c r="Q621" s="24" t="s">
        <v>34</v>
      </c>
      <c r="R621" s="36">
        <f t="shared" si="30"/>
        <v>220</v>
      </c>
      <c r="S621" s="26">
        <f>R621*[1]TC!$C$4</f>
        <v>4400</v>
      </c>
      <c r="T621" s="36">
        <f>[1]TC!$F$4</f>
        <v>1100</v>
      </c>
      <c r="U621" s="183">
        <f>T621*[1]TC!$C$4</f>
        <v>22000</v>
      </c>
      <c r="V621" s="192"/>
      <c r="W621" s="130" t="s">
        <v>1270</v>
      </c>
      <c r="X621" s="29"/>
    </row>
    <row r="622" spans="1:24" ht="15.75" customHeight="1">
      <c r="A622" s="14" t="s">
        <v>481</v>
      </c>
      <c r="B622" s="32" t="s">
        <v>1174</v>
      </c>
      <c r="C622" s="41" t="s">
        <v>1271</v>
      </c>
      <c r="D622" s="41" t="s">
        <v>1200</v>
      </c>
      <c r="E622" s="41" t="s">
        <v>1261</v>
      </c>
      <c r="F622" s="14" t="s">
        <v>28</v>
      </c>
      <c r="G622" s="14" t="s">
        <v>96</v>
      </c>
      <c r="H622" s="41" t="s">
        <v>1262</v>
      </c>
      <c r="I622" s="41" t="s">
        <v>1263</v>
      </c>
      <c r="J622" s="41"/>
      <c r="K622" s="135">
        <v>275</v>
      </c>
      <c r="L622" s="68" t="s">
        <v>189</v>
      </c>
      <c r="M622" s="190">
        <v>0.2</v>
      </c>
      <c r="N622" s="34">
        <f t="shared" si="31"/>
        <v>55</v>
      </c>
      <c r="O622" s="55">
        <f>N622*[1]TC!C$4</f>
        <v>1100</v>
      </c>
      <c r="P622" s="191">
        <v>0</v>
      </c>
      <c r="Q622" s="24" t="s">
        <v>34</v>
      </c>
      <c r="R622" s="36">
        <f t="shared" si="30"/>
        <v>220</v>
      </c>
      <c r="S622" s="26">
        <f>R622*[1]TC!$C$4</f>
        <v>4400</v>
      </c>
      <c r="T622" s="36">
        <f>[1]TC!$F$4</f>
        <v>1100</v>
      </c>
      <c r="U622" s="183">
        <f>T622*[1]TC!$C$4</f>
        <v>22000</v>
      </c>
      <c r="V622" s="192"/>
      <c r="W622" s="130" t="s">
        <v>1272</v>
      </c>
      <c r="X622" s="29"/>
    </row>
    <row r="623" spans="1:24" ht="15.75" customHeight="1">
      <c r="A623" s="14" t="s">
        <v>481</v>
      </c>
      <c r="B623" s="32" t="s">
        <v>1174</v>
      </c>
      <c r="C623" s="41" t="s">
        <v>1273</v>
      </c>
      <c r="D623" s="41" t="s">
        <v>1200</v>
      </c>
      <c r="E623" s="41" t="s">
        <v>1261</v>
      </c>
      <c r="F623" s="14" t="s">
        <v>116</v>
      </c>
      <c r="G623" s="14" t="s">
        <v>116</v>
      </c>
      <c r="H623" s="41" t="s">
        <v>1262</v>
      </c>
      <c r="I623" s="41" t="s">
        <v>1263</v>
      </c>
      <c r="J623" s="41"/>
      <c r="K623" s="135">
        <v>275</v>
      </c>
      <c r="L623" s="68" t="s">
        <v>189</v>
      </c>
      <c r="M623" s="190">
        <v>0.2</v>
      </c>
      <c r="N623" s="34">
        <f t="shared" si="31"/>
        <v>55</v>
      </c>
      <c r="O623" s="55">
        <f>N623*[1]TC!C$4</f>
        <v>1100</v>
      </c>
      <c r="P623" s="191">
        <v>0</v>
      </c>
      <c r="Q623" s="24" t="s">
        <v>34</v>
      </c>
      <c r="R623" s="36">
        <f t="shared" si="30"/>
        <v>220</v>
      </c>
      <c r="S623" s="26">
        <f>R623*[1]TC!$C$4</f>
        <v>4400</v>
      </c>
      <c r="T623" s="36">
        <f>[1]TC!$F$4</f>
        <v>1100</v>
      </c>
      <c r="U623" s="183">
        <f>T623*[1]TC!$C$4</f>
        <v>22000</v>
      </c>
      <c r="V623" s="192"/>
      <c r="W623" s="130" t="s">
        <v>1274</v>
      </c>
      <c r="X623" s="29"/>
    </row>
    <row r="624" spans="1:24" ht="15.75" customHeight="1">
      <c r="A624" s="14" t="s">
        <v>481</v>
      </c>
      <c r="B624" s="32" t="s">
        <v>1174</v>
      </c>
      <c r="C624" s="41" t="s">
        <v>1275</v>
      </c>
      <c r="D624" s="41" t="s">
        <v>1200</v>
      </c>
      <c r="E624" s="41" t="s">
        <v>1261</v>
      </c>
      <c r="F624" s="14" t="s">
        <v>319</v>
      </c>
      <c r="G624" s="14" t="s">
        <v>116</v>
      </c>
      <c r="H624" s="41" t="s">
        <v>1262</v>
      </c>
      <c r="I624" s="41" t="s">
        <v>1263</v>
      </c>
      <c r="J624" s="41"/>
      <c r="K624" s="135">
        <v>275</v>
      </c>
      <c r="L624" s="68" t="s">
        <v>189</v>
      </c>
      <c r="M624" s="190">
        <v>0.2</v>
      </c>
      <c r="N624" s="34">
        <f t="shared" si="31"/>
        <v>55</v>
      </c>
      <c r="O624" s="55">
        <f>N624*[1]TC!C$4</f>
        <v>1100</v>
      </c>
      <c r="P624" s="191">
        <v>0</v>
      </c>
      <c r="Q624" s="24" t="s">
        <v>34</v>
      </c>
      <c r="R624" s="36">
        <f t="shared" si="30"/>
        <v>220</v>
      </c>
      <c r="S624" s="26">
        <f>R624*[1]TC!$C$4</f>
        <v>4400</v>
      </c>
      <c r="T624" s="36">
        <f>[1]TC!$F$4</f>
        <v>1100</v>
      </c>
      <c r="U624" s="183">
        <f>T624*[1]TC!$C$4</f>
        <v>22000</v>
      </c>
      <c r="V624" s="192"/>
      <c r="W624" s="130" t="s">
        <v>1276</v>
      </c>
      <c r="X624" s="29"/>
    </row>
    <row r="625" spans="1:24" ht="15.75" customHeight="1">
      <c r="A625" s="14" t="s">
        <v>481</v>
      </c>
      <c r="B625" s="32" t="s">
        <v>1174</v>
      </c>
      <c r="C625" s="41" t="s">
        <v>1277</v>
      </c>
      <c r="D625" s="41" t="s">
        <v>1200</v>
      </c>
      <c r="E625" s="41" t="s">
        <v>1261</v>
      </c>
      <c r="F625" s="14" t="s">
        <v>519</v>
      </c>
      <c r="G625" s="14" t="s">
        <v>519</v>
      </c>
      <c r="H625" s="41" t="s">
        <v>1262</v>
      </c>
      <c r="I625" s="41" t="s">
        <v>1263</v>
      </c>
      <c r="J625" s="41"/>
      <c r="K625" s="135">
        <v>275</v>
      </c>
      <c r="L625" s="68" t="s">
        <v>189</v>
      </c>
      <c r="M625" s="190">
        <v>0.2</v>
      </c>
      <c r="N625" s="34">
        <f t="shared" si="31"/>
        <v>55</v>
      </c>
      <c r="O625" s="55">
        <f>N625*[1]TC!C$4</f>
        <v>1100</v>
      </c>
      <c r="P625" s="191">
        <v>0</v>
      </c>
      <c r="Q625" s="24" t="s">
        <v>34</v>
      </c>
      <c r="R625" s="36">
        <f t="shared" si="30"/>
        <v>220</v>
      </c>
      <c r="S625" s="26">
        <f>R625*[1]TC!$C$4</f>
        <v>4400</v>
      </c>
      <c r="T625" s="36">
        <f>[1]TC!$F$4</f>
        <v>1100</v>
      </c>
      <c r="U625" s="183">
        <f>T625*[1]TC!$C$4</f>
        <v>22000</v>
      </c>
      <c r="V625" s="192"/>
      <c r="W625" s="130" t="s">
        <v>1278</v>
      </c>
      <c r="X625" s="29"/>
    </row>
    <row r="626" spans="1:24" ht="15.75" customHeight="1">
      <c r="A626" s="14" t="s">
        <v>481</v>
      </c>
      <c r="B626" s="32" t="s">
        <v>1174</v>
      </c>
      <c r="C626" s="41" t="s">
        <v>1279</v>
      </c>
      <c r="D626" s="41" t="s">
        <v>1200</v>
      </c>
      <c r="E626" s="41" t="s">
        <v>1261</v>
      </c>
      <c r="F626" s="14" t="s">
        <v>116</v>
      </c>
      <c r="G626" s="14" t="s">
        <v>29</v>
      </c>
      <c r="H626" s="41" t="s">
        <v>1262</v>
      </c>
      <c r="I626" s="41" t="s">
        <v>1263</v>
      </c>
      <c r="J626" s="41"/>
      <c r="K626" s="135">
        <v>275</v>
      </c>
      <c r="L626" s="68" t="s">
        <v>189</v>
      </c>
      <c r="M626" s="190">
        <v>0.2</v>
      </c>
      <c r="N626" s="34">
        <f t="shared" si="31"/>
        <v>55</v>
      </c>
      <c r="O626" s="55">
        <f>N626*[1]TC!C$4</f>
        <v>1100</v>
      </c>
      <c r="P626" s="191">
        <v>0</v>
      </c>
      <c r="Q626" s="24" t="s">
        <v>34</v>
      </c>
      <c r="R626" s="36">
        <f t="shared" si="30"/>
        <v>220</v>
      </c>
      <c r="S626" s="26">
        <f>R626*[1]TC!$C$4</f>
        <v>4400</v>
      </c>
      <c r="T626" s="36">
        <f>[1]TC!$F$4</f>
        <v>1100</v>
      </c>
      <c r="U626" s="183">
        <f>T626*[1]TC!$C$4</f>
        <v>22000</v>
      </c>
      <c r="V626" s="192"/>
      <c r="W626" s="130" t="s">
        <v>1280</v>
      </c>
      <c r="X626" s="29"/>
    </row>
    <row r="627" spans="1:24" ht="15.75" customHeight="1">
      <c r="A627" s="14" t="s">
        <v>481</v>
      </c>
      <c r="B627" s="32" t="s">
        <v>1174</v>
      </c>
      <c r="C627" s="41" t="s">
        <v>1281</v>
      </c>
      <c r="D627" s="41" t="s">
        <v>1200</v>
      </c>
      <c r="E627" s="41" t="s">
        <v>1261</v>
      </c>
      <c r="F627" s="14" t="s">
        <v>116</v>
      </c>
      <c r="G627" s="14" t="s">
        <v>116</v>
      </c>
      <c r="H627" s="41" t="s">
        <v>1262</v>
      </c>
      <c r="I627" s="41" t="s">
        <v>1263</v>
      </c>
      <c r="J627" s="41"/>
      <c r="K627" s="135">
        <v>275</v>
      </c>
      <c r="L627" s="68" t="s">
        <v>189</v>
      </c>
      <c r="M627" s="190">
        <v>0.2</v>
      </c>
      <c r="N627" s="34">
        <f t="shared" si="31"/>
        <v>55</v>
      </c>
      <c r="O627" s="55">
        <f>N627*[1]TC!C$4</f>
        <v>1100</v>
      </c>
      <c r="P627" s="191">
        <v>0</v>
      </c>
      <c r="Q627" s="24" t="s">
        <v>34</v>
      </c>
      <c r="R627" s="36">
        <f t="shared" si="30"/>
        <v>220</v>
      </c>
      <c r="S627" s="26">
        <f>R627*[1]TC!$C$4</f>
        <v>4400</v>
      </c>
      <c r="T627" s="36">
        <f>[1]TC!$F$4</f>
        <v>1100</v>
      </c>
      <c r="U627" s="183">
        <f>T627*[1]TC!$C$4</f>
        <v>22000</v>
      </c>
      <c r="V627" s="192"/>
      <c r="W627" s="130" t="s">
        <v>1282</v>
      </c>
      <c r="X627" s="29"/>
    </row>
    <row r="628" spans="1:24" ht="15.75" customHeight="1">
      <c r="A628" s="14" t="s">
        <v>481</v>
      </c>
      <c r="B628" s="32" t="s">
        <v>1174</v>
      </c>
      <c r="C628" s="41" t="s">
        <v>1283</v>
      </c>
      <c r="D628" s="41" t="s">
        <v>1200</v>
      </c>
      <c r="E628" s="41" t="s">
        <v>1261</v>
      </c>
      <c r="F628" s="14" t="s">
        <v>295</v>
      </c>
      <c r="G628" s="14" t="s">
        <v>506</v>
      </c>
      <c r="H628" s="41" t="s">
        <v>1262</v>
      </c>
      <c r="I628" s="41" t="s">
        <v>1263</v>
      </c>
      <c r="J628" s="41"/>
      <c r="K628" s="135">
        <v>275</v>
      </c>
      <c r="L628" s="68" t="s">
        <v>189</v>
      </c>
      <c r="M628" s="190">
        <v>0.2</v>
      </c>
      <c r="N628" s="34">
        <f t="shared" si="31"/>
        <v>55</v>
      </c>
      <c r="O628" s="55">
        <f>N628*[1]TC!C$4</f>
        <v>1100</v>
      </c>
      <c r="P628" s="191">
        <v>0</v>
      </c>
      <c r="Q628" s="24" t="s">
        <v>34</v>
      </c>
      <c r="R628" s="36">
        <f t="shared" si="30"/>
        <v>220</v>
      </c>
      <c r="S628" s="26">
        <f>R628*[1]TC!$C$4</f>
        <v>4400</v>
      </c>
      <c r="T628" s="36">
        <f>[1]TC!$F$4</f>
        <v>1100</v>
      </c>
      <c r="U628" s="183">
        <f>T628*[1]TC!$C$4</f>
        <v>22000</v>
      </c>
      <c r="V628" s="192"/>
      <c r="W628" s="130" t="s">
        <v>1284</v>
      </c>
      <c r="X628" s="29"/>
    </row>
    <row r="629" spans="1:24" ht="15.75" customHeight="1">
      <c r="A629" s="14" t="s">
        <v>481</v>
      </c>
      <c r="B629" s="32" t="s">
        <v>1174</v>
      </c>
      <c r="C629" s="41" t="s">
        <v>1285</v>
      </c>
      <c r="D629" s="41" t="s">
        <v>1200</v>
      </c>
      <c r="E629" s="41" t="s">
        <v>1261</v>
      </c>
      <c r="F629" s="14" t="s">
        <v>116</v>
      </c>
      <c r="G629" s="14" t="s">
        <v>29</v>
      </c>
      <c r="H629" s="41" t="s">
        <v>1202</v>
      </c>
      <c r="I629" s="41" t="s">
        <v>498</v>
      </c>
      <c r="J629" s="41"/>
      <c r="K629" s="135">
        <v>1500</v>
      </c>
      <c r="L629" s="68" t="s">
        <v>189</v>
      </c>
      <c r="M629" s="190">
        <v>0.2</v>
      </c>
      <c r="N629" s="34">
        <f t="shared" si="31"/>
        <v>300</v>
      </c>
      <c r="O629" s="55">
        <f>N629*[1]TC!C$4</f>
        <v>6000</v>
      </c>
      <c r="P629" s="191">
        <v>0</v>
      </c>
      <c r="Q629" s="24" t="s">
        <v>34</v>
      </c>
      <c r="R629" s="36">
        <f t="shared" si="30"/>
        <v>1200</v>
      </c>
      <c r="S629" s="26">
        <f>R629*[1]TC!$C$4</f>
        <v>24000</v>
      </c>
      <c r="T629" s="36">
        <f>[1]TC!$F$4</f>
        <v>1100</v>
      </c>
      <c r="U629" s="183">
        <f>T629*[1]TC!$C$4</f>
        <v>22000</v>
      </c>
      <c r="V629" s="192"/>
      <c r="W629" s="130" t="s">
        <v>1286</v>
      </c>
      <c r="X629" s="29"/>
    </row>
    <row r="630" spans="1:24" ht="15.75" customHeight="1">
      <c r="A630" s="14" t="s">
        <v>481</v>
      </c>
      <c r="B630" s="32" t="s">
        <v>1174</v>
      </c>
      <c r="C630" s="41" t="s">
        <v>1287</v>
      </c>
      <c r="D630" s="41" t="s">
        <v>1200</v>
      </c>
      <c r="E630" s="41" t="s">
        <v>1261</v>
      </c>
      <c r="F630" s="14" t="s">
        <v>295</v>
      </c>
      <c r="G630" s="14" t="s">
        <v>506</v>
      </c>
      <c r="H630" s="41" t="s">
        <v>1262</v>
      </c>
      <c r="I630" s="41" t="s">
        <v>1263</v>
      </c>
      <c r="J630" s="41"/>
      <c r="K630" s="135">
        <v>275</v>
      </c>
      <c r="L630" s="68" t="s">
        <v>189</v>
      </c>
      <c r="M630" s="190">
        <v>0.2</v>
      </c>
      <c r="N630" s="34">
        <f t="shared" si="31"/>
        <v>55</v>
      </c>
      <c r="O630" s="55">
        <f>N630*[1]TC!C$4</f>
        <v>1100</v>
      </c>
      <c r="P630" s="191">
        <v>0</v>
      </c>
      <c r="Q630" s="24" t="s">
        <v>34</v>
      </c>
      <c r="R630" s="36">
        <f t="shared" si="30"/>
        <v>220</v>
      </c>
      <c r="S630" s="26">
        <f>R630*[1]TC!$C$4</f>
        <v>4400</v>
      </c>
      <c r="T630" s="36">
        <f>[1]TC!$F$4</f>
        <v>1100</v>
      </c>
      <c r="U630" s="183">
        <f>T630*[1]TC!$C$4</f>
        <v>22000</v>
      </c>
      <c r="V630" s="192"/>
      <c r="W630" s="130" t="s">
        <v>1288</v>
      </c>
      <c r="X630" s="29"/>
    </row>
    <row r="631" spans="1:24" ht="15.75" customHeight="1">
      <c r="A631" s="14" t="s">
        <v>481</v>
      </c>
      <c r="B631" s="32" t="s">
        <v>1174</v>
      </c>
      <c r="C631" s="41" t="s">
        <v>1289</v>
      </c>
      <c r="D631" s="41" t="s">
        <v>1200</v>
      </c>
      <c r="E631" s="41" t="s">
        <v>27</v>
      </c>
      <c r="F631" s="14" t="s">
        <v>116</v>
      </c>
      <c r="G631" s="14" t="s">
        <v>29</v>
      </c>
      <c r="H631" s="41" t="s">
        <v>1262</v>
      </c>
      <c r="I631" s="41" t="s">
        <v>649</v>
      </c>
      <c r="J631" s="41"/>
      <c r="K631" s="135">
        <v>2900</v>
      </c>
      <c r="L631" s="68" t="s">
        <v>189</v>
      </c>
      <c r="M631" s="190">
        <v>0.2</v>
      </c>
      <c r="N631" s="34">
        <f t="shared" si="31"/>
        <v>580</v>
      </c>
      <c r="O631" s="55">
        <f>N631*[1]TC!C$4</f>
        <v>11600</v>
      </c>
      <c r="P631" s="191">
        <v>0</v>
      </c>
      <c r="Q631" s="24" t="s">
        <v>34</v>
      </c>
      <c r="R631" s="36">
        <f t="shared" si="30"/>
        <v>2320</v>
      </c>
      <c r="S631" s="26">
        <f>R631*[1]TC!$C$4</f>
        <v>46400</v>
      </c>
      <c r="T631" s="36">
        <f>[1]TC!$F$4</f>
        <v>1100</v>
      </c>
      <c r="U631" s="183">
        <f>T631*[1]TC!$C$4</f>
        <v>22000</v>
      </c>
      <c r="V631" s="192"/>
      <c r="W631" s="130" t="s">
        <v>1290</v>
      </c>
      <c r="X631" s="29"/>
    </row>
    <row r="632" spans="1:24" ht="15.75" customHeight="1">
      <c r="A632" s="14" t="s">
        <v>481</v>
      </c>
      <c r="B632" s="32" t="s">
        <v>1174</v>
      </c>
      <c r="C632" s="41" t="s">
        <v>1291</v>
      </c>
      <c r="D632" s="41" t="s">
        <v>1200</v>
      </c>
      <c r="E632" s="41" t="s">
        <v>27</v>
      </c>
      <c r="F632" s="14" t="s">
        <v>28</v>
      </c>
      <c r="G632" s="14" t="s">
        <v>29</v>
      </c>
      <c r="H632" s="41" t="s">
        <v>1262</v>
      </c>
      <c r="I632" s="41" t="s">
        <v>649</v>
      </c>
      <c r="J632" s="41"/>
      <c r="K632" s="135">
        <v>2900</v>
      </c>
      <c r="L632" s="68" t="s">
        <v>189</v>
      </c>
      <c r="M632" s="190">
        <v>0.2</v>
      </c>
      <c r="N632" s="34">
        <f t="shared" si="31"/>
        <v>580</v>
      </c>
      <c r="O632" s="55">
        <f>N632*[1]TC!C$4</f>
        <v>11600</v>
      </c>
      <c r="P632" s="191">
        <v>0</v>
      </c>
      <c r="Q632" s="24" t="s">
        <v>34</v>
      </c>
      <c r="R632" s="36">
        <f t="shared" si="30"/>
        <v>2320</v>
      </c>
      <c r="S632" s="26">
        <f>R632*[1]TC!$C$4</f>
        <v>46400</v>
      </c>
      <c r="T632" s="36">
        <f>[1]TC!$F$4</f>
        <v>1100</v>
      </c>
      <c r="U632" s="183">
        <f>T632*[1]TC!$C$4</f>
        <v>22000</v>
      </c>
      <c r="V632" s="192"/>
      <c r="W632" s="130" t="s">
        <v>1292</v>
      </c>
      <c r="X632" s="29"/>
    </row>
    <row r="633" spans="1:24" ht="15.75" customHeight="1">
      <c r="A633" s="14" t="s">
        <v>481</v>
      </c>
      <c r="B633" s="32" t="s">
        <v>1174</v>
      </c>
      <c r="C633" s="41" t="s">
        <v>1293</v>
      </c>
      <c r="D633" s="41" t="s">
        <v>1200</v>
      </c>
      <c r="E633" s="41" t="s">
        <v>27</v>
      </c>
      <c r="F633" s="14" t="s">
        <v>215</v>
      </c>
      <c r="G633" s="14" t="s">
        <v>29</v>
      </c>
      <c r="H633" s="41" t="s">
        <v>1262</v>
      </c>
      <c r="I633" s="41" t="s">
        <v>649</v>
      </c>
      <c r="J633" s="41"/>
      <c r="K633" s="135">
        <v>2900</v>
      </c>
      <c r="L633" s="68" t="s">
        <v>189</v>
      </c>
      <c r="M633" s="190">
        <v>0.2</v>
      </c>
      <c r="N633" s="34">
        <f t="shared" si="31"/>
        <v>580</v>
      </c>
      <c r="O633" s="55">
        <f>N633*[1]TC!C$4</f>
        <v>11600</v>
      </c>
      <c r="P633" s="191">
        <v>0</v>
      </c>
      <c r="Q633" s="24" t="s">
        <v>34</v>
      </c>
      <c r="R633" s="36">
        <f t="shared" si="30"/>
        <v>2320</v>
      </c>
      <c r="S633" s="26">
        <f>R633*[1]TC!$C$4</f>
        <v>46400</v>
      </c>
      <c r="T633" s="36">
        <f>[1]TC!$F$4</f>
        <v>1100</v>
      </c>
      <c r="U633" s="183">
        <f>T633*[1]TC!$C$4</f>
        <v>22000</v>
      </c>
      <c r="V633" s="192"/>
      <c r="W633" s="130" t="s">
        <v>1294</v>
      </c>
      <c r="X633" s="29"/>
    </row>
    <row r="634" spans="1:24" ht="15.75" customHeight="1">
      <c r="A634" s="14" t="s">
        <v>481</v>
      </c>
      <c r="B634" s="32" t="s">
        <v>1174</v>
      </c>
      <c r="C634" s="41" t="s">
        <v>1295</v>
      </c>
      <c r="D634" s="41" t="s">
        <v>1200</v>
      </c>
      <c r="E634" s="41" t="s">
        <v>27</v>
      </c>
      <c r="F634" s="14" t="s">
        <v>295</v>
      </c>
      <c r="G634" s="14" t="s">
        <v>506</v>
      </c>
      <c r="H634" s="41" t="s">
        <v>1262</v>
      </c>
      <c r="I634" s="41" t="s">
        <v>649</v>
      </c>
      <c r="J634" s="41"/>
      <c r="K634" s="135">
        <v>2900</v>
      </c>
      <c r="L634" s="68" t="s">
        <v>189</v>
      </c>
      <c r="M634" s="190">
        <v>0.2</v>
      </c>
      <c r="N634" s="34">
        <f t="shared" si="31"/>
        <v>580</v>
      </c>
      <c r="O634" s="55">
        <f>N634*[1]TC!C$4</f>
        <v>11600</v>
      </c>
      <c r="P634" s="191">
        <v>0</v>
      </c>
      <c r="Q634" s="24" t="s">
        <v>34</v>
      </c>
      <c r="R634" s="36">
        <f t="shared" si="30"/>
        <v>2320</v>
      </c>
      <c r="S634" s="26">
        <f>R634*[1]TC!$C$4</f>
        <v>46400</v>
      </c>
      <c r="T634" s="36">
        <f>[1]TC!$F$4</f>
        <v>1100</v>
      </c>
      <c r="U634" s="183">
        <f>T634*[1]TC!$C$4</f>
        <v>22000</v>
      </c>
      <c r="V634" s="192"/>
      <c r="W634" s="130" t="s">
        <v>1296</v>
      </c>
      <c r="X634" s="29"/>
    </row>
    <row r="635" spans="1:24" ht="15.75" customHeight="1">
      <c r="A635" s="14" t="s">
        <v>481</v>
      </c>
      <c r="B635" s="14" t="s">
        <v>1297</v>
      </c>
      <c r="C635" s="16" t="s">
        <v>1298</v>
      </c>
      <c r="D635" s="14" t="s">
        <v>26</v>
      </c>
      <c r="E635" s="14" t="s">
        <v>232</v>
      </c>
      <c r="F635" s="14" t="s">
        <v>38</v>
      </c>
      <c r="G635" s="14" t="s">
        <v>29</v>
      </c>
      <c r="H635" s="15" t="s">
        <v>1190</v>
      </c>
      <c r="I635" s="15" t="s">
        <v>649</v>
      </c>
      <c r="J635" s="15" t="s">
        <v>32</v>
      </c>
      <c r="K635" s="194">
        <v>13796</v>
      </c>
      <c r="L635" s="19" t="s">
        <v>370</v>
      </c>
      <c r="M635" s="20">
        <v>0.4</v>
      </c>
      <c r="N635" s="132">
        <f t="shared" si="31"/>
        <v>5518.4000000000005</v>
      </c>
      <c r="O635" s="22">
        <f>N635*[1]TC!C6</f>
        <v>110368.00000000001</v>
      </c>
      <c r="P635" s="24" t="s">
        <v>34</v>
      </c>
      <c r="Q635" s="24" t="s">
        <v>34</v>
      </c>
      <c r="R635" s="26">
        <f t="shared" si="30"/>
        <v>8277.5999999999985</v>
      </c>
      <c r="S635" s="26">
        <f>R635*[1]TC!C6</f>
        <v>165551.99999999997</v>
      </c>
      <c r="T635" s="26">
        <v>0</v>
      </c>
      <c r="U635" s="26">
        <v>0</v>
      </c>
      <c r="V635" s="15" t="s">
        <v>1299</v>
      </c>
      <c r="W635" s="28" t="s">
        <v>36</v>
      </c>
      <c r="X635" s="29"/>
    </row>
    <row r="636" spans="1:24" ht="15.75" customHeight="1">
      <c r="A636" s="14" t="s">
        <v>481</v>
      </c>
      <c r="B636" s="14" t="s">
        <v>1297</v>
      </c>
      <c r="C636" s="16" t="s">
        <v>1300</v>
      </c>
      <c r="D636" s="14" t="s">
        <v>26</v>
      </c>
      <c r="E636" s="14" t="s">
        <v>232</v>
      </c>
      <c r="F636" s="14" t="s">
        <v>38</v>
      </c>
      <c r="G636" s="14" t="s">
        <v>158</v>
      </c>
      <c r="H636" s="15" t="s">
        <v>1190</v>
      </c>
      <c r="I636" s="15" t="s">
        <v>358</v>
      </c>
      <c r="J636" s="15" t="s">
        <v>32</v>
      </c>
      <c r="K636" s="194">
        <v>13796</v>
      </c>
      <c r="L636" s="19" t="s">
        <v>370</v>
      </c>
      <c r="M636" s="20">
        <v>0.4</v>
      </c>
      <c r="N636" s="132">
        <f t="shared" si="31"/>
        <v>5518.4000000000005</v>
      </c>
      <c r="O636" s="22">
        <f>N636*[1]TC!C6</f>
        <v>110368.00000000001</v>
      </c>
      <c r="P636" s="24" t="s">
        <v>34</v>
      </c>
      <c r="Q636" s="24" t="s">
        <v>34</v>
      </c>
      <c r="R636" s="26">
        <f t="shared" si="30"/>
        <v>8277.5999999999985</v>
      </c>
      <c r="S636" s="26">
        <f>R636*[1]TC!C6</f>
        <v>165551.99999999997</v>
      </c>
      <c r="T636" s="26">
        <v>0</v>
      </c>
      <c r="U636" s="26">
        <v>0</v>
      </c>
      <c r="V636" s="15" t="s">
        <v>1301</v>
      </c>
      <c r="W636" s="28" t="s">
        <v>36</v>
      </c>
      <c r="X636" s="29"/>
    </row>
    <row r="637" spans="1:24" ht="15.75" customHeight="1">
      <c r="A637" s="14" t="s">
        <v>481</v>
      </c>
      <c r="B637" s="14" t="s">
        <v>1297</v>
      </c>
      <c r="C637" s="16" t="s">
        <v>1302</v>
      </c>
      <c r="D637" s="14" t="s">
        <v>26</v>
      </c>
      <c r="E637" s="14" t="s">
        <v>232</v>
      </c>
      <c r="F637" s="14" t="s">
        <v>38</v>
      </c>
      <c r="G637" s="14" t="s">
        <v>116</v>
      </c>
      <c r="H637" s="15" t="s">
        <v>1190</v>
      </c>
      <c r="I637" s="15" t="s">
        <v>358</v>
      </c>
      <c r="J637" s="15" t="s">
        <v>32</v>
      </c>
      <c r="K637" s="194">
        <v>13796</v>
      </c>
      <c r="L637" s="19" t="s">
        <v>370</v>
      </c>
      <c r="M637" s="20">
        <v>0.4</v>
      </c>
      <c r="N637" s="132">
        <f t="shared" si="31"/>
        <v>5518.4000000000005</v>
      </c>
      <c r="O637" s="22">
        <f>N637*[1]TC!C6</f>
        <v>110368.00000000001</v>
      </c>
      <c r="P637" s="24" t="s">
        <v>34</v>
      </c>
      <c r="Q637" s="24" t="s">
        <v>34</v>
      </c>
      <c r="R637" s="26">
        <f t="shared" ref="R637:R700" si="32">K637-N637</f>
        <v>8277.5999999999985</v>
      </c>
      <c r="S637" s="26">
        <f>R637*[1]TC!C6</f>
        <v>165551.99999999997</v>
      </c>
      <c r="T637" s="26">
        <v>0</v>
      </c>
      <c r="U637" s="26">
        <v>0</v>
      </c>
      <c r="V637" s="15" t="s">
        <v>1301</v>
      </c>
      <c r="W637" s="28" t="s">
        <v>36</v>
      </c>
      <c r="X637" s="29"/>
    </row>
    <row r="638" spans="1:24" ht="15.75" customHeight="1">
      <c r="A638" s="14" t="s">
        <v>481</v>
      </c>
      <c r="B638" s="14" t="s">
        <v>1297</v>
      </c>
      <c r="C638" s="16" t="s">
        <v>1303</v>
      </c>
      <c r="D638" s="14" t="s">
        <v>26</v>
      </c>
      <c r="E638" s="14" t="s">
        <v>232</v>
      </c>
      <c r="F638" s="14" t="s">
        <v>38</v>
      </c>
      <c r="G638" s="14" t="s">
        <v>1304</v>
      </c>
      <c r="H638" s="15" t="s">
        <v>1190</v>
      </c>
      <c r="I638" s="15" t="s">
        <v>358</v>
      </c>
      <c r="J638" s="15" t="s">
        <v>32</v>
      </c>
      <c r="K638" s="194">
        <v>13796</v>
      </c>
      <c r="L638" s="19" t="s">
        <v>370</v>
      </c>
      <c r="M638" s="20">
        <v>0.4</v>
      </c>
      <c r="N638" s="132">
        <f t="shared" si="31"/>
        <v>5518.4000000000005</v>
      </c>
      <c r="O638" s="22">
        <f>N638*[1]TC!C6</f>
        <v>110368.00000000001</v>
      </c>
      <c r="P638" s="24" t="s">
        <v>34</v>
      </c>
      <c r="Q638" s="24" t="s">
        <v>34</v>
      </c>
      <c r="R638" s="26">
        <f t="shared" si="32"/>
        <v>8277.5999999999985</v>
      </c>
      <c r="S638" s="26">
        <f>R638*[1]TC!C6</f>
        <v>165551.99999999997</v>
      </c>
      <c r="T638" s="26">
        <v>0</v>
      </c>
      <c r="U638" s="26">
        <v>0</v>
      </c>
      <c r="V638" s="15" t="s">
        <v>1301</v>
      </c>
      <c r="W638" s="28" t="s">
        <v>36</v>
      </c>
      <c r="X638" s="29"/>
    </row>
    <row r="639" spans="1:24" ht="15.75" customHeight="1">
      <c r="A639" s="14" t="s">
        <v>481</v>
      </c>
      <c r="B639" s="14" t="s">
        <v>1297</v>
      </c>
      <c r="C639" s="16" t="s">
        <v>1305</v>
      </c>
      <c r="D639" s="14" t="s">
        <v>26</v>
      </c>
      <c r="E639" s="14" t="s">
        <v>232</v>
      </c>
      <c r="F639" s="14" t="s">
        <v>38</v>
      </c>
      <c r="G639" s="14" t="s">
        <v>56</v>
      </c>
      <c r="H639" s="15" t="s">
        <v>1190</v>
      </c>
      <c r="I639" s="15" t="s">
        <v>358</v>
      </c>
      <c r="J639" s="15" t="s">
        <v>32</v>
      </c>
      <c r="K639" s="194">
        <v>13796</v>
      </c>
      <c r="L639" s="19" t="s">
        <v>370</v>
      </c>
      <c r="M639" s="20">
        <v>0.4</v>
      </c>
      <c r="N639" s="132">
        <f t="shared" ref="N639:N702" si="33">K639*M639</f>
        <v>5518.4000000000005</v>
      </c>
      <c r="O639" s="22">
        <f>N639*[1]TC!C6</f>
        <v>110368.00000000001</v>
      </c>
      <c r="P639" s="24" t="s">
        <v>34</v>
      </c>
      <c r="Q639" s="24" t="s">
        <v>34</v>
      </c>
      <c r="R639" s="26">
        <f t="shared" si="32"/>
        <v>8277.5999999999985</v>
      </c>
      <c r="S639" s="26">
        <f>R639*[1]TC!C6</f>
        <v>165551.99999999997</v>
      </c>
      <c r="T639" s="26">
        <v>0</v>
      </c>
      <c r="U639" s="26">
        <v>0</v>
      </c>
      <c r="V639" s="15" t="s">
        <v>1299</v>
      </c>
      <c r="W639" s="28" t="s">
        <v>36</v>
      </c>
      <c r="X639" s="29"/>
    </row>
    <row r="640" spans="1:24" ht="15.75" customHeight="1">
      <c r="A640" s="14" t="s">
        <v>481</v>
      </c>
      <c r="B640" s="14" t="s">
        <v>1297</v>
      </c>
      <c r="C640" s="16" t="s">
        <v>1306</v>
      </c>
      <c r="D640" s="14" t="s">
        <v>26</v>
      </c>
      <c r="E640" s="14" t="s">
        <v>232</v>
      </c>
      <c r="F640" s="14" t="s">
        <v>38</v>
      </c>
      <c r="G640" s="14" t="s">
        <v>215</v>
      </c>
      <c r="H640" s="15" t="s">
        <v>1190</v>
      </c>
      <c r="I640" s="15" t="s">
        <v>358</v>
      </c>
      <c r="J640" s="15" t="s">
        <v>32</v>
      </c>
      <c r="K640" s="194">
        <v>13796</v>
      </c>
      <c r="L640" s="19" t="s">
        <v>370</v>
      </c>
      <c r="M640" s="20">
        <v>0.4</v>
      </c>
      <c r="N640" s="132">
        <f t="shared" si="33"/>
        <v>5518.4000000000005</v>
      </c>
      <c r="O640" s="22">
        <f>N640*[1]TC!C6</f>
        <v>110368.00000000001</v>
      </c>
      <c r="P640" s="24" t="s">
        <v>34</v>
      </c>
      <c r="Q640" s="24" t="s">
        <v>34</v>
      </c>
      <c r="R640" s="26">
        <f t="shared" si="32"/>
        <v>8277.5999999999985</v>
      </c>
      <c r="S640" s="26">
        <f>R640*[1]TC!C6</f>
        <v>165551.99999999997</v>
      </c>
      <c r="T640" s="26">
        <v>0</v>
      </c>
      <c r="U640" s="26">
        <v>0</v>
      </c>
      <c r="V640" s="15" t="s">
        <v>1301</v>
      </c>
      <c r="W640" s="28" t="s">
        <v>36</v>
      </c>
      <c r="X640" s="29"/>
    </row>
    <row r="641" spans="1:24" ht="15.75" customHeight="1">
      <c r="A641" s="14" t="s">
        <v>481</v>
      </c>
      <c r="B641" s="14" t="s">
        <v>1297</v>
      </c>
      <c r="C641" s="16" t="s">
        <v>1307</v>
      </c>
      <c r="D641" s="14" t="s">
        <v>26</v>
      </c>
      <c r="E641" s="14" t="s">
        <v>232</v>
      </c>
      <c r="F641" s="14" t="s">
        <v>38</v>
      </c>
      <c r="G641" s="14" t="s">
        <v>208</v>
      </c>
      <c r="H641" s="15" t="s">
        <v>1190</v>
      </c>
      <c r="I641" s="15" t="s">
        <v>358</v>
      </c>
      <c r="J641" s="15" t="s">
        <v>32</v>
      </c>
      <c r="K641" s="194">
        <v>13796</v>
      </c>
      <c r="L641" s="19" t="s">
        <v>370</v>
      </c>
      <c r="M641" s="20">
        <v>0.4</v>
      </c>
      <c r="N641" s="132">
        <f t="shared" si="33"/>
        <v>5518.4000000000005</v>
      </c>
      <c r="O641" s="22">
        <f>N641*[1]TC!C6</f>
        <v>110368.00000000001</v>
      </c>
      <c r="P641" s="24" t="s">
        <v>34</v>
      </c>
      <c r="Q641" s="24" t="s">
        <v>34</v>
      </c>
      <c r="R641" s="26">
        <f t="shared" si="32"/>
        <v>8277.5999999999985</v>
      </c>
      <c r="S641" s="26">
        <f>R641*[1]TC!C6</f>
        <v>165551.99999999997</v>
      </c>
      <c r="T641" s="26">
        <v>0</v>
      </c>
      <c r="U641" s="26">
        <v>0</v>
      </c>
      <c r="V641" s="15" t="s">
        <v>1301</v>
      </c>
      <c r="W641" s="28" t="s">
        <v>36</v>
      </c>
      <c r="X641" s="29"/>
    </row>
    <row r="642" spans="1:24" ht="15.75" customHeight="1">
      <c r="A642" s="14" t="s">
        <v>481</v>
      </c>
      <c r="B642" s="14" t="s">
        <v>1297</v>
      </c>
      <c r="C642" s="16" t="s">
        <v>1308</v>
      </c>
      <c r="D642" s="14" t="s">
        <v>26</v>
      </c>
      <c r="E642" s="14" t="s">
        <v>232</v>
      </c>
      <c r="F642" s="14" t="s">
        <v>38</v>
      </c>
      <c r="G642" s="14" t="s">
        <v>42</v>
      </c>
      <c r="H642" s="15" t="s">
        <v>1190</v>
      </c>
      <c r="I642" s="15" t="s">
        <v>358</v>
      </c>
      <c r="J642" s="15" t="s">
        <v>32</v>
      </c>
      <c r="K642" s="194">
        <v>13796</v>
      </c>
      <c r="L642" s="19" t="s">
        <v>370</v>
      </c>
      <c r="M642" s="20">
        <v>0.4</v>
      </c>
      <c r="N642" s="132">
        <f t="shared" si="33"/>
        <v>5518.4000000000005</v>
      </c>
      <c r="O642" s="22">
        <f>N642*[1]TC!C6</f>
        <v>110368.00000000001</v>
      </c>
      <c r="P642" s="24" t="s">
        <v>34</v>
      </c>
      <c r="Q642" s="24" t="s">
        <v>34</v>
      </c>
      <c r="R642" s="26">
        <f t="shared" si="32"/>
        <v>8277.5999999999985</v>
      </c>
      <c r="S642" s="26">
        <f>R642*[1]TC!C6</f>
        <v>165551.99999999997</v>
      </c>
      <c r="T642" s="26">
        <v>0</v>
      </c>
      <c r="U642" s="26">
        <v>0</v>
      </c>
      <c r="V642" s="15" t="s">
        <v>1301</v>
      </c>
      <c r="W642" s="28" t="s">
        <v>36</v>
      </c>
      <c r="X642" s="29"/>
    </row>
    <row r="643" spans="1:24" ht="15.75" customHeight="1">
      <c r="A643" s="14" t="s">
        <v>481</v>
      </c>
      <c r="B643" s="14" t="s">
        <v>1297</v>
      </c>
      <c r="C643" s="16" t="s">
        <v>1309</v>
      </c>
      <c r="D643" s="14" t="s">
        <v>26</v>
      </c>
      <c r="E643" s="14" t="s">
        <v>232</v>
      </c>
      <c r="F643" s="14" t="s">
        <v>38</v>
      </c>
      <c r="G643" s="14" t="s">
        <v>45</v>
      </c>
      <c r="H643" s="15" t="s">
        <v>1190</v>
      </c>
      <c r="I643" s="15" t="s">
        <v>358</v>
      </c>
      <c r="J643" s="15" t="s">
        <v>32</v>
      </c>
      <c r="K643" s="194">
        <v>13796</v>
      </c>
      <c r="L643" s="19" t="s">
        <v>370</v>
      </c>
      <c r="M643" s="20">
        <v>0.4</v>
      </c>
      <c r="N643" s="132">
        <f t="shared" si="33"/>
        <v>5518.4000000000005</v>
      </c>
      <c r="O643" s="22">
        <f>N643*[1]TC!C6</f>
        <v>110368.00000000001</v>
      </c>
      <c r="P643" s="24" t="s">
        <v>34</v>
      </c>
      <c r="Q643" s="24" t="s">
        <v>34</v>
      </c>
      <c r="R643" s="26">
        <f t="shared" si="32"/>
        <v>8277.5999999999985</v>
      </c>
      <c r="S643" s="26">
        <f>R643*[1]TC!C6</f>
        <v>165551.99999999997</v>
      </c>
      <c r="T643" s="26">
        <v>0</v>
      </c>
      <c r="U643" s="26">
        <v>0</v>
      </c>
      <c r="V643" s="15" t="s">
        <v>1301</v>
      </c>
      <c r="W643" s="28" t="s">
        <v>36</v>
      </c>
      <c r="X643" s="29"/>
    </row>
    <row r="644" spans="1:24" ht="15.75" customHeight="1">
      <c r="A644" s="14" t="s">
        <v>481</v>
      </c>
      <c r="B644" s="14" t="s">
        <v>1297</v>
      </c>
      <c r="C644" s="16" t="s">
        <v>1310</v>
      </c>
      <c r="D644" s="14" t="s">
        <v>26</v>
      </c>
      <c r="E644" s="14" t="s">
        <v>232</v>
      </c>
      <c r="F644" s="14" t="s">
        <v>38</v>
      </c>
      <c r="G644" s="14" t="s">
        <v>921</v>
      </c>
      <c r="H644" s="15" t="s">
        <v>1190</v>
      </c>
      <c r="I644" s="15" t="s">
        <v>358</v>
      </c>
      <c r="J644" s="15" t="s">
        <v>32</v>
      </c>
      <c r="K644" s="194">
        <v>13796</v>
      </c>
      <c r="L644" s="19" t="s">
        <v>370</v>
      </c>
      <c r="M644" s="20">
        <v>0.4</v>
      </c>
      <c r="N644" s="132">
        <f t="shared" si="33"/>
        <v>5518.4000000000005</v>
      </c>
      <c r="O644" s="22">
        <f>N644*[1]TC!C6</f>
        <v>110368.00000000001</v>
      </c>
      <c r="P644" s="24" t="s">
        <v>34</v>
      </c>
      <c r="Q644" s="24" t="s">
        <v>34</v>
      </c>
      <c r="R644" s="26">
        <f t="shared" si="32"/>
        <v>8277.5999999999985</v>
      </c>
      <c r="S644" s="26">
        <f>R644*[1]TC!C6</f>
        <v>165551.99999999997</v>
      </c>
      <c r="T644" s="26">
        <v>0</v>
      </c>
      <c r="U644" s="26">
        <v>0</v>
      </c>
      <c r="V644" s="15" t="s">
        <v>1301</v>
      </c>
      <c r="W644" s="28" t="s">
        <v>36</v>
      </c>
      <c r="X644" s="29"/>
    </row>
    <row r="645" spans="1:24" ht="15.75" customHeight="1">
      <c r="A645" s="14" t="s">
        <v>481</v>
      </c>
      <c r="B645" s="14" t="s">
        <v>1297</v>
      </c>
      <c r="C645" s="16" t="s">
        <v>1311</v>
      </c>
      <c r="D645" s="14" t="s">
        <v>26</v>
      </c>
      <c r="E645" s="14" t="s">
        <v>232</v>
      </c>
      <c r="F645" s="14" t="s">
        <v>38</v>
      </c>
      <c r="G645" s="14" t="s">
        <v>921</v>
      </c>
      <c r="H645" s="15" t="s">
        <v>1190</v>
      </c>
      <c r="I645" s="15" t="s">
        <v>358</v>
      </c>
      <c r="J645" s="15" t="s">
        <v>32</v>
      </c>
      <c r="K645" s="194">
        <v>13796</v>
      </c>
      <c r="L645" s="19" t="s">
        <v>370</v>
      </c>
      <c r="M645" s="20">
        <v>0.4</v>
      </c>
      <c r="N645" s="132">
        <f t="shared" si="33"/>
        <v>5518.4000000000005</v>
      </c>
      <c r="O645" s="22">
        <f>N645*[1]TC!C6</f>
        <v>110368.00000000001</v>
      </c>
      <c r="P645" s="24" t="s">
        <v>34</v>
      </c>
      <c r="Q645" s="24" t="s">
        <v>34</v>
      </c>
      <c r="R645" s="26">
        <f t="shared" si="32"/>
        <v>8277.5999999999985</v>
      </c>
      <c r="S645" s="26">
        <f>R645*[1]TC!C6</f>
        <v>165551.99999999997</v>
      </c>
      <c r="T645" s="26">
        <v>0</v>
      </c>
      <c r="U645" s="26">
        <v>0</v>
      </c>
      <c r="V645" s="15" t="s">
        <v>1301</v>
      </c>
      <c r="W645" s="28" t="s">
        <v>36</v>
      </c>
      <c r="X645" s="29"/>
    </row>
    <row r="646" spans="1:24" ht="15.75" customHeight="1">
      <c r="A646" s="14" t="s">
        <v>481</v>
      </c>
      <c r="B646" s="14" t="s">
        <v>1297</v>
      </c>
      <c r="C646" s="16" t="s">
        <v>1312</v>
      </c>
      <c r="D646" s="14" t="s">
        <v>26</v>
      </c>
      <c r="E646" s="14" t="s">
        <v>232</v>
      </c>
      <c r="F646" s="14" t="s">
        <v>38</v>
      </c>
      <c r="G646" s="14" t="s">
        <v>319</v>
      </c>
      <c r="H646" s="15" t="s">
        <v>1190</v>
      </c>
      <c r="I646" s="15" t="s">
        <v>358</v>
      </c>
      <c r="J646" s="15" t="s">
        <v>32</v>
      </c>
      <c r="K646" s="194">
        <v>13796</v>
      </c>
      <c r="L646" s="19" t="s">
        <v>370</v>
      </c>
      <c r="M646" s="20">
        <v>0.4</v>
      </c>
      <c r="N646" s="132">
        <f t="shared" si="33"/>
        <v>5518.4000000000005</v>
      </c>
      <c r="O646" s="22">
        <f>N646*[1]TC!C6</f>
        <v>110368.00000000001</v>
      </c>
      <c r="P646" s="24" t="s">
        <v>34</v>
      </c>
      <c r="Q646" s="24" t="s">
        <v>34</v>
      </c>
      <c r="R646" s="26">
        <f t="shared" si="32"/>
        <v>8277.5999999999985</v>
      </c>
      <c r="S646" s="26">
        <f>R646*[1]TC!C6</f>
        <v>165551.99999999997</v>
      </c>
      <c r="T646" s="26">
        <v>0</v>
      </c>
      <c r="U646" s="26">
        <v>0</v>
      </c>
      <c r="V646" s="15" t="s">
        <v>1301</v>
      </c>
      <c r="W646" s="28" t="s">
        <v>36</v>
      </c>
      <c r="X646" s="29"/>
    </row>
    <row r="647" spans="1:24" ht="15.75" customHeight="1">
      <c r="A647" s="14" t="s">
        <v>481</v>
      </c>
      <c r="B647" s="14" t="s">
        <v>1297</v>
      </c>
      <c r="C647" s="16" t="s">
        <v>1313</v>
      </c>
      <c r="D647" s="14" t="s">
        <v>26</v>
      </c>
      <c r="E647" s="14" t="s">
        <v>232</v>
      </c>
      <c r="F647" s="14" t="s">
        <v>116</v>
      </c>
      <c r="G647" s="14" t="s">
        <v>29</v>
      </c>
      <c r="H647" s="15" t="s">
        <v>1190</v>
      </c>
      <c r="I647" s="15" t="s">
        <v>358</v>
      </c>
      <c r="J647" s="15" t="s">
        <v>32</v>
      </c>
      <c r="K647" s="194">
        <v>10099</v>
      </c>
      <c r="L647" s="19" t="s">
        <v>370</v>
      </c>
      <c r="M647" s="20">
        <v>0.4</v>
      </c>
      <c r="N647" s="132">
        <f t="shared" si="33"/>
        <v>4039.6000000000004</v>
      </c>
      <c r="O647" s="22">
        <f>N647*[1]TC!C6</f>
        <v>80792</v>
      </c>
      <c r="P647" s="24" t="s">
        <v>34</v>
      </c>
      <c r="Q647" s="24" t="s">
        <v>34</v>
      </c>
      <c r="R647" s="26">
        <f t="shared" si="32"/>
        <v>6059.4</v>
      </c>
      <c r="S647" s="26">
        <f>R647*[1]TC!C6</f>
        <v>121188</v>
      </c>
      <c r="T647" s="26">
        <v>0</v>
      </c>
      <c r="U647" s="26">
        <v>0</v>
      </c>
      <c r="V647" s="15" t="s">
        <v>1301</v>
      </c>
      <c r="W647" s="28" t="s">
        <v>36</v>
      </c>
      <c r="X647" s="29"/>
    </row>
    <row r="648" spans="1:24" ht="15.75" customHeight="1">
      <c r="A648" s="14" t="s">
        <v>481</v>
      </c>
      <c r="B648" s="14" t="s">
        <v>1297</v>
      </c>
      <c r="C648" s="16" t="s">
        <v>1314</v>
      </c>
      <c r="D648" s="14" t="s">
        <v>26</v>
      </c>
      <c r="E648" s="14" t="s">
        <v>232</v>
      </c>
      <c r="F648" s="14" t="s">
        <v>42</v>
      </c>
      <c r="G648" s="14" t="s">
        <v>29</v>
      </c>
      <c r="H648" s="15" t="s">
        <v>1190</v>
      </c>
      <c r="I648" s="15" t="s">
        <v>358</v>
      </c>
      <c r="J648" s="15" t="s">
        <v>32</v>
      </c>
      <c r="K648" s="194">
        <v>10099</v>
      </c>
      <c r="L648" s="19" t="s">
        <v>370</v>
      </c>
      <c r="M648" s="20">
        <v>0.4</v>
      </c>
      <c r="N648" s="132">
        <f t="shared" si="33"/>
        <v>4039.6000000000004</v>
      </c>
      <c r="O648" s="22">
        <f>N648*[1]TC!C6</f>
        <v>80792</v>
      </c>
      <c r="P648" s="24" t="s">
        <v>34</v>
      </c>
      <c r="Q648" s="24" t="s">
        <v>34</v>
      </c>
      <c r="R648" s="26">
        <f t="shared" si="32"/>
        <v>6059.4</v>
      </c>
      <c r="S648" s="26">
        <f>R648*[1]TC!C6</f>
        <v>121188</v>
      </c>
      <c r="T648" s="26">
        <v>0</v>
      </c>
      <c r="U648" s="26">
        <v>0</v>
      </c>
      <c r="V648" s="15" t="s">
        <v>1301</v>
      </c>
      <c r="W648" s="28" t="s">
        <v>36</v>
      </c>
      <c r="X648" s="29"/>
    </row>
    <row r="649" spans="1:24" ht="15.75" customHeight="1">
      <c r="A649" s="14" t="s">
        <v>481</v>
      </c>
      <c r="B649" s="14" t="s">
        <v>1297</v>
      </c>
      <c r="C649" s="16" t="s">
        <v>1315</v>
      </c>
      <c r="D649" s="14" t="s">
        <v>26</v>
      </c>
      <c r="E649" s="14" t="s">
        <v>232</v>
      </c>
      <c r="F649" s="14" t="s">
        <v>28</v>
      </c>
      <c r="G649" s="14" t="s">
        <v>1304</v>
      </c>
      <c r="H649" s="15" t="s">
        <v>1190</v>
      </c>
      <c r="I649" s="15" t="s">
        <v>358</v>
      </c>
      <c r="J649" s="15" t="s">
        <v>32</v>
      </c>
      <c r="K649" s="194">
        <v>10099</v>
      </c>
      <c r="L649" s="19" t="s">
        <v>370</v>
      </c>
      <c r="M649" s="20">
        <v>0.4</v>
      </c>
      <c r="N649" s="132">
        <f t="shared" si="33"/>
        <v>4039.6000000000004</v>
      </c>
      <c r="O649" s="22">
        <f>N649*[1]TC!C6</f>
        <v>80792</v>
      </c>
      <c r="P649" s="24" t="s">
        <v>34</v>
      </c>
      <c r="Q649" s="24" t="s">
        <v>34</v>
      </c>
      <c r="R649" s="26">
        <f t="shared" si="32"/>
        <v>6059.4</v>
      </c>
      <c r="S649" s="26">
        <f>R649*[1]TC!C6</f>
        <v>121188</v>
      </c>
      <c r="T649" s="26">
        <v>0</v>
      </c>
      <c r="U649" s="26">
        <v>0</v>
      </c>
      <c r="V649" s="15" t="s">
        <v>1301</v>
      </c>
      <c r="W649" s="28" t="s">
        <v>36</v>
      </c>
      <c r="X649" s="29"/>
    </row>
    <row r="650" spans="1:24" ht="15.75" customHeight="1">
      <c r="A650" s="14" t="s">
        <v>481</v>
      </c>
      <c r="B650" s="14" t="s">
        <v>1297</v>
      </c>
      <c r="C650" s="16" t="s">
        <v>1316</v>
      </c>
      <c r="D650" s="14" t="s">
        <v>26</v>
      </c>
      <c r="E650" s="14" t="s">
        <v>232</v>
      </c>
      <c r="F650" s="14" t="s">
        <v>116</v>
      </c>
      <c r="G650" s="14" t="s">
        <v>789</v>
      </c>
      <c r="H650" s="15" t="s">
        <v>1190</v>
      </c>
      <c r="I650" s="15" t="s">
        <v>358</v>
      </c>
      <c r="J650" s="15" t="s">
        <v>32</v>
      </c>
      <c r="K650" s="194">
        <v>10099</v>
      </c>
      <c r="L650" s="19" t="s">
        <v>370</v>
      </c>
      <c r="M650" s="20">
        <v>0.4</v>
      </c>
      <c r="N650" s="132">
        <f t="shared" si="33"/>
        <v>4039.6000000000004</v>
      </c>
      <c r="O650" s="22">
        <f>N650*[1]TC!C6</f>
        <v>80792</v>
      </c>
      <c r="P650" s="24" t="s">
        <v>34</v>
      </c>
      <c r="Q650" s="24" t="s">
        <v>34</v>
      </c>
      <c r="R650" s="26">
        <f t="shared" si="32"/>
        <v>6059.4</v>
      </c>
      <c r="S650" s="26">
        <f>R650*[1]TC!C6</f>
        <v>121188</v>
      </c>
      <c r="T650" s="26">
        <v>0</v>
      </c>
      <c r="U650" s="26">
        <v>0</v>
      </c>
      <c r="V650" s="15" t="s">
        <v>1301</v>
      </c>
      <c r="W650" s="28" t="s">
        <v>36</v>
      </c>
      <c r="X650" s="29"/>
    </row>
    <row r="651" spans="1:24" ht="15.75" customHeight="1">
      <c r="A651" s="14" t="s">
        <v>481</v>
      </c>
      <c r="B651" s="14" t="s">
        <v>1297</v>
      </c>
      <c r="C651" s="16" t="s">
        <v>1317</v>
      </c>
      <c r="D651" s="14" t="s">
        <v>26</v>
      </c>
      <c r="E651" s="14" t="s">
        <v>232</v>
      </c>
      <c r="F651" s="14" t="s">
        <v>170</v>
      </c>
      <c r="G651" s="14" t="s">
        <v>208</v>
      </c>
      <c r="H651" s="15" t="s">
        <v>1190</v>
      </c>
      <c r="I651" s="15" t="s">
        <v>358</v>
      </c>
      <c r="J651" s="15" t="s">
        <v>32</v>
      </c>
      <c r="K651" s="194">
        <v>10099</v>
      </c>
      <c r="L651" s="19" t="s">
        <v>370</v>
      </c>
      <c r="M651" s="20">
        <v>0.4</v>
      </c>
      <c r="N651" s="132">
        <f t="shared" si="33"/>
        <v>4039.6000000000004</v>
      </c>
      <c r="O651" s="22">
        <f>N651*[1]TC!C6</f>
        <v>80792</v>
      </c>
      <c r="P651" s="24" t="s">
        <v>34</v>
      </c>
      <c r="Q651" s="24" t="s">
        <v>34</v>
      </c>
      <c r="R651" s="26">
        <f t="shared" si="32"/>
        <v>6059.4</v>
      </c>
      <c r="S651" s="26">
        <f>R651*[1]TC!C6</f>
        <v>121188</v>
      </c>
      <c r="T651" s="26">
        <v>0</v>
      </c>
      <c r="U651" s="26">
        <v>0</v>
      </c>
      <c r="V651" s="15" t="s">
        <v>1301</v>
      </c>
      <c r="W651" s="28" t="s">
        <v>36</v>
      </c>
      <c r="X651" s="29"/>
    </row>
    <row r="652" spans="1:24" ht="15.75" customHeight="1">
      <c r="A652" s="14" t="s">
        <v>481</v>
      </c>
      <c r="B652" s="14" t="s">
        <v>1297</v>
      </c>
      <c r="C652" s="16" t="s">
        <v>1318</v>
      </c>
      <c r="D652" s="14" t="s">
        <v>26</v>
      </c>
      <c r="E652" s="14" t="s">
        <v>232</v>
      </c>
      <c r="F652" s="14" t="s">
        <v>56</v>
      </c>
      <c r="G652" s="14" t="s">
        <v>29</v>
      </c>
      <c r="H652" s="15" t="s">
        <v>1190</v>
      </c>
      <c r="I652" s="15" t="s">
        <v>358</v>
      </c>
      <c r="J652" s="15" t="s">
        <v>32</v>
      </c>
      <c r="K652" s="194">
        <v>11364</v>
      </c>
      <c r="L652" s="19" t="s">
        <v>370</v>
      </c>
      <c r="M652" s="20">
        <v>0.45</v>
      </c>
      <c r="N652" s="132">
        <f t="shared" si="33"/>
        <v>5113.8</v>
      </c>
      <c r="O652" s="22">
        <f>N652*[1]TC!C6</f>
        <v>102276</v>
      </c>
      <c r="P652" s="24" t="s">
        <v>34</v>
      </c>
      <c r="Q652" s="24" t="s">
        <v>34</v>
      </c>
      <c r="R652" s="26">
        <f t="shared" si="32"/>
        <v>6250.2</v>
      </c>
      <c r="S652" s="26">
        <f>R652*[1]TC!C6</f>
        <v>125004</v>
      </c>
      <c r="T652" s="26">
        <v>0</v>
      </c>
      <c r="U652" s="26">
        <v>0</v>
      </c>
      <c r="V652" s="15" t="s">
        <v>1299</v>
      </c>
      <c r="W652" s="28" t="s">
        <v>36</v>
      </c>
      <c r="X652" s="29"/>
    </row>
    <row r="653" spans="1:24" ht="15.75" customHeight="1">
      <c r="A653" s="14" t="s">
        <v>481</v>
      </c>
      <c r="B653" s="14" t="s">
        <v>1297</v>
      </c>
      <c r="C653" s="16" t="s">
        <v>1319</v>
      </c>
      <c r="D653" s="14" t="s">
        <v>26</v>
      </c>
      <c r="E653" s="14" t="s">
        <v>232</v>
      </c>
      <c r="F653" s="14" t="s">
        <v>328</v>
      </c>
      <c r="G653" s="14" t="s">
        <v>105</v>
      </c>
      <c r="H653" s="15" t="s">
        <v>1190</v>
      </c>
      <c r="I653" s="15" t="s">
        <v>358</v>
      </c>
      <c r="J653" s="15" t="s">
        <v>32</v>
      </c>
      <c r="K653" s="194">
        <v>9350</v>
      </c>
      <c r="L653" s="19" t="s">
        <v>370</v>
      </c>
      <c r="M653" s="20">
        <v>0.4</v>
      </c>
      <c r="N653" s="132">
        <f t="shared" si="33"/>
        <v>3740</v>
      </c>
      <c r="O653" s="22">
        <f>N653*[1]TC!C6</f>
        <v>74800</v>
      </c>
      <c r="P653" s="24" t="s">
        <v>34</v>
      </c>
      <c r="Q653" s="24" t="s">
        <v>34</v>
      </c>
      <c r="R653" s="26">
        <f t="shared" si="32"/>
        <v>5610</v>
      </c>
      <c r="S653" s="26">
        <f>R653*[1]TC!C6</f>
        <v>112200</v>
      </c>
      <c r="T653" s="26">
        <v>0</v>
      </c>
      <c r="U653" s="26">
        <v>0</v>
      </c>
      <c r="V653" s="15" t="s">
        <v>1301</v>
      </c>
      <c r="W653" s="28" t="s">
        <v>36</v>
      </c>
      <c r="X653" s="29"/>
    </row>
    <row r="654" spans="1:24" ht="15.75" customHeight="1">
      <c r="A654" s="14" t="s">
        <v>481</v>
      </c>
      <c r="B654" s="14" t="s">
        <v>1297</v>
      </c>
      <c r="C654" s="16" t="s">
        <v>1320</v>
      </c>
      <c r="D654" s="14" t="s">
        <v>26</v>
      </c>
      <c r="E654" s="14" t="s">
        <v>232</v>
      </c>
      <c r="F654" s="14" t="s">
        <v>45</v>
      </c>
      <c r="G654" s="14" t="s">
        <v>46</v>
      </c>
      <c r="H654" s="15" t="s">
        <v>1190</v>
      </c>
      <c r="I654" s="15" t="s">
        <v>358</v>
      </c>
      <c r="J654" s="15" t="s">
        <v>32</v>
      </c>
      <c r="K654" s="194">
        <v>9350</v>
      </c>
      <c r="L654" s="19" t="s">
        <v>370</v>
      </c>
      <c r="M654" s="20">
        <v>0.4</v>
      </c>
      <c r="N654" s="132">
        <f t="shared" si="33"/>
        <v>3740</v>
      </c>
      <c r="O654" s="22">
        <f>N654*[1]TC!C6</f>
        <v>74800</v>
      </c>
      <c r="P654" s="24" t="s">
        <v>34</v>
      </c>
      <c r="Q654" s="24" t="s">
        <v>34</v>
      </c>
      <c r="R654" s="26">
        <f t="shared" si="32"/>
        <v>5610</v>
      </c>
      <c r="S654" s="26">
        <f>R654*[1]TC!C6</f>
        <v>112200</v>
      </c>
      <c r="T654" s="26">
        <v>0</v>
      </c>
      <c r="U654" s="26">
        <v>0</v>
      </c>
      <c r="V654" s="15" t="s">
        <v>1301</v>
      </c>
      <c r="W654" s="28" t="s">
        <v>36</v>
      </c>
      <c r="X654" s="29"/>
    </row>
    <row r="655" spans="1:24" ht="15.75" customHeight="1">
      <c r="A655" s="14" t="s">
        <v>481</v>
      </c>
      <c r="B655" s="14" t="s">
        <v>1297</v>
      </c>
      <c r="C655" s="16" t="s">
        <v>1321</v>
      </c>
      <c r="D655" s="14" t="s">
        <v>26</v>
      </c>
      <c r="E655" s="14" t="s">
        <v>232</v>
      </c>
      <c r="F655" s="14" t="s">
        <v>108</v>
      </c>
      <c r="G655" s="14" t="s">
        <v>506</v>
      </c>
      <c r="H655" s="15" t="s">
        <v>1190</v>
      </c>
      <c r="I655" s="15" t="s">
        <v>358</v>
      </c>
      <c r="J655" s="15" t="s">
        <v>32</v>
      </c>
      <c r="K655" s="194">
        <v>11364</v>
      </c>
      <c r="L655" s="19" t="s">
        <v>370</v>
      </c>
      <c r="M655" s="20">
        <v>0.45</v>
      </c>
      <c r="N655" s="132">
        <f t="shared" si="33"/>
        <v>5113.8</v>
      </c>
      <c r="O655" s="22">
        <f>N655*[1]TC!C6</f>
        <v>102276</v>
      </c>
      <c r="P655" s="24" t="s">
        <v>34</v>
      </c>
      <c r="Q655" s="24" t="s">
        <v>34</v>
      </c>
      <c r="R655" s="26">
        <f t="shared" si="32"/>
        <v>6250.2</v>
      </c>
      <c r="S655" s="26">
        <f>R655*[1]TC!C6</f>
        <v>125004</v>
      </c>
      <c r="T655" s="26">
        <v>0</v>
      </c>
      <c r="U655" s="26">
        <v>0</v>
      </c>
      <c r="V655" s="15" t="s">
        <v>1301</v>
      </c>
      <c r="W655" s="28" t="s">
        <v>36</v>
      </c>
      <c r="X655" s="29"/>
    </row>
    <row r="656" spans="1:24" ht="15.75" customHeight="1">
      <c r="A656" s="14" t="s">
        <v>481</v>
      </c>
      <c r="B656" s="14" t="s">
        <v>1322</v>
      </c>
      <c r="C656" s="51" t="s">
        <v>1323</v>
      </c>
      <c r="D656" s="14" t="s">
        <v>26</v>
      </c>
      <c r="E656" s="14" t="s">
        <v>357</v>
      </c>
      <c r="F656" s="14" t="s">
        <v>147</v>
      </c>
      <c r="G656" s="14" t="s">
        <v>1324</v>
      </c>
      <c r="H656" s="15" t="s">
        <v>97</v>
      </c>
      <c r="I656" s="15" t="s">
        <v>1031</v>
      </c>
      <c r="J656" s="15" t="s">
        <v>31</v>
      </c>
      <c r="K656" s="31">
        <v>8450</v>
      </c>
      <c r="L656" s="19" t="s">
        <v>189</v>
      </c>
      <c r="M656" s="20">
        <v>0.15</v>
      </c>
      <c r="N656" s="34">
        <f t="shared" si="33"/>
        <v>1267.5</v>
      </c>
      <c r="O656" s="22">
        <f>N656*[1]TC!C4</f>
        <v>25350</v>
      </c>
      <c r="P656" s="23">
        <v>10000</v>
      </c>
      <c r="Q656" s="24" t="s">
        <v>34</v>
      </c>
      <c r="R656" s="36">
        <f t="shared" si="32"/>
        <v>7182.5</v>
      </c>
      <c r="S656" s="26">
        <f>R656*[1]TC!C4</f>
        <v>143650</v>
      </c>
      <c r="T656" s="36">
        <f>[1]TC!F4</f>
        <v>1100</v>
      </c>
      <c r="U656" s="183">
        <f>T656*[1]TC!C4</f>
        <v>22000</v>
      </c>
      <c r="V656" s="15" t="s">
        <v>36</v>
      </c>
      <c r="W656" s="28" t="s">
        <v>36</v>
      </c>
      <c r="X656" s="29"/>
    </row>
    <row r="657" spans="1:24" ht="15.75" customHeight="1">
      <c r="A657" s="14" t="s">
        <v>481</v>
      </c>
      <c r="B657" s="14" t="s">
        <v>1325</v>
      </c>
      <c r="C657" s="51" t="s">
        <v>1326</v>
      </c>
      <c r="D657" s="14" t="s">
        <v>26</v>
      </c>
      <c r="E657" s="14" t="s">
        <v>27</v>
      </c>
      <c r="F657" s="14" t="s">
        <v>402</v>
      </c>
      <c r="G657" s="14" t="s">
        <v>73</v>
      </c>
      <c r="H657" s="15" t="s">
        <v>1155</v>
      </c>
      <c r="I657" s="15" t="s">
        <v>498</v>
      </c>
      <c r="J657" s="15" t="s">
        <v>1009</v>
      </c>
      <c r="K657" s="31">
        <v>21000</v>
      </c>
      <c r="L657" s="19" t="s">
        <v>189</v>
      </c>
      <c r="M657" s="20">
        <v>0.3</v>
      </c>
      <c r="N657" s="34">
        <f t="shared" si="33"/>
        <v>6300</v>
      </c>
      <c r="O657" s="191">
        <f>N657*[1]TC!$C$4</f>
        <v>126000</v>
      </c>
      <c r="P657" s="191">
        <v>10000</v>
      </c>
      <c r="Q657" s="24" t="s">
        <v>34</v>
      </c>
      <c r="R657" s="36">
        <f t="shared" si="32"/>
        <v>14700</v>
      </c>
      <c r="S657" s="26">
        <f>R657*[1]TC!$C$4</f>
        <v>294000</v>
      </c>
      <c r="T657" s="36">
        <f>[1]TC!$F$4</f>
        <v>1100</v>
      </c>
      <c r="U657" s="183">
        <f>T657*[1]TC!$C$4</f>
        <v>22000</v>
      </c>
      <c r="V657" s="15" t="s">
        <v>36</v>
      </c>
      <c r="W657" s="37" t="s">
        <v>1327</v>
      </c>
      <c r="X657" s="29"/>
    </row>
    <row r="658" spans="1:24" ht="15.75" customHeight="1">
      <c r="A658" s="14" t="s">
        <v>481</v>
      </c>
      <c r="B658" s="14" t="s">
        <v>1325</v>
      </c>
      <c r="C658" s="51" t="s">
        <v>1328</v>
      </c>
      <c r="D658" s="14" t="s">
        <v>26</v>
      </c>
      <c r="E658" s="14" t="s">
        <v>357</v>
      </c>
      <c r="F658" s="14" t="s">
        <v>402</v>
      </c>
      <c r="G658" s="14" t="s">
        <v>73</v>
      </c>
      <c r="H658" s="15" t="s">
        <v>1329</v>
      </c>
      <c r="I658" s="15" t="s">
        <v>498</v>
      </c>
      <c r="J658" s="15" t="s">
        <v>172</v>
      </c>
      <c r="K658" s="31">
        <v>17850</v>
      </c>
      <c r="L658" s="19" t="s">
        <v>189</v>
      </c>
      <c r="M658" s="20">
        <v>0.3</v>
      </c>
      <c r="N658" s="34">
        <f t="shared" si="33"/>
        <v>5355</v>
      </c>
      <c r="O658" s="191">
        <f>N658*[1]TC!$C$4</f>
        <v>107100</v>
      </c>
      <c r="P658" s="191">
        <v>10000</v>
      </c>
      <c r="Q658" s="24" t="s">
        <v>34</v>
      </c>
      <c r="R658" s="36">
        <f t="shared" si="32"/>
        <v>12495</v>
      </c>
      <c r="S658" s="26">
        <f>R658*[1]TC!$C$4</f>
        <v>249900</v>
      </c>
      <c r="T658" s="36">
        <f>[1]TC!$F$4</f>
        <v>1100</v>
      </c>
      <c r="U658" s="183">
        <f>T658*[1]TC!$C$4</f>
        <v>22000</v>
      </c>
      <c r="V658" s="15" t="s">
        <v>36</v>
      </c>
      <c r="W658" s="37" t="s">
        <v>1327</v>
      </c>
      <c r="X658" s="29"/>
    </row>
    <row r="659" spans="1:24" ht="15.75" customHeight="1">
      <c r="A659" s="14" t="s">
        <v>481</v>
      </c>
      <c r="B659" s="14" t="s">
        <v>1325</v>
      </c>
      <c r="C659" s="51" t="s">
        <v>1326</v>
      </c>
      <c r="D659" s="14" t="s">
        <v>26</v>
      </c>
      <c r="E659" s="14" t="s">
        <v>232</v>
      </c>
      <c r="F659" s="14" t="s">
        <v>402</v>
      </c>
      <c r="G659" s="14" t="s">
        <v>73</v>
      </c>
      <c r="H659" s="15" t="s">
        <v>1155</v>
      </c>
      <c r="I659" s="15" t="s">
        <v>498</v>
      </c>
      <c r="J659" s="15" t="s">
        <v>1165</v>
      </c>
      <c r="K659" s="31">
        <v>10500</v>
      </c>
      <c r="L659" s="19" t="s">
        <v>189</v>
      </c>
      <c r="M659" s="20">
        <v>0.3</v>
      </c>
      <c r="N659" s="34">
        <f t="shared" si="33"/>
        <v>3150</v>
      </c>
      <c r="O659" s="191">
        <f>N659*[1]TC!$C$4</f>
        <v>63000</v>
      </c>
      <c r="P659" s="191">
        <v>0</v>
      </c>
      <c r="Q659" s="24" t="s">
        <v>34</v>
      </c>
      <c r="R659" s="36">
        <f t="shared" si="32"/>
        <v>7350</v>
      </c>
      <c r="S659" s="26">
        <f>R659*[1]TC!$C$4</f>
        <v>147000</v>
      </c>
      <c r="T659" s="36">
        <f>[1]TC!$F$4</f>
        <v>1100</v>
      </c>
      <c r="U659" s="183">
        <f>T659*[1]TC!$C$4</f>
        <v>22000</v>
      </c>
      <c r="V659" s="15" t="s">
        <v>36</v>
      </c>
      <c r="W659" s="37" t="s">
        <v>1327</v>
      </c>
      <c r="X659" s="29"/>
    </row>
    <row r="660" spans="1:24" ht="15.75" customHeight="1">
      <c r="A660" s="14" t="s">
        <v>481</v>
      </c>
      <c r="B660" s="14" t="s">
        <v>1325</v>
      </c>
      <c r="C660" s="51" t="s">
        <v>1330</v>
      </c>
      <c r="D660" s="14" t="s">
        <v>26</v>
      </c>
      <c r="E660" s="14" t="s">
        <v>27</v>
      </c>
      <c r="F660" s="14" t="s">
        <v>116</v>
      </c>
      <c r="G660" s="14" t="s">
        <v>117</v>
      </c>
      <c r="H660" s="15" t="s">
        <v>1218</v>
      </c>
      <c r="I660" s="15" t="s">
        <v>498</v>
      </c>
      <c r="J660" s="15" t="s">
        <v>1165</v>
      </c>
      <c r="K660" s="31">
        <v>26000</v>
      </c>
      <c r="L660" s="19" t="s">
        <v>189</v>
      </c>
      <c r="M660" s="20">
        <v>0.3</v>
      </c>
      <c r="N660" s="34">
        <f t="shared" si="33"/>
        <v>7800</v>
      </c>
      <c r="O660" s="191">
        <f>N660*[1]TC!$C$4</f>
        <v>156000</v>
      </c>
      <c r="P660" s="191">
        <v>10000</v>
      </c>
      <c r="Q660" s="24" t="s">
        <v>34</v>
      </c>
      <c r="R660" s="36">
        <f t="shared" si="32"/>
        <v>18200</v>
      </c>
      <c r="S660" s="26">
        <f>R660*[1]TC!$C$4</f>
        <v>364000</v>
      </c>
      <c r="T660" s="36">
        <f>[1]TC!$F$4</f>
        <v>1100</v>
      </c>
      <c r="U660" s="183">
        <f>T660*[1]TC!$C$4</f>
        <v>22000</v>
      </c>
      <c r="V660" s="15" t="s">
        <v>36</v>
      </c>
      <c r="W660" s="37" t="s">
        <v>1331</v>
      </c>
      <c r="X660" s="29"/>
    </row>
    <row r="661" spans="1:24" ht="15.75" customHeight="1">
      <c r="A661" s="14" t="s">
        <v>481</v>
      </c>
      <c r="B661" s="14" t="s">
        <v>1325</v>
      </c>
      <c r="C661" s="51" t="s">
        <v>1330</v>
      </c>
      <c r="D661" s="14" t="s">
        <v>26</v>
      </c>
      <c r="E661" s="14" t="s">
        <v>357</v>
      </c>
      <c r="F661" s="14" t="s">
        <v>116</v>
      </c>
      <c r="G661" s="14" t="s">
        <v>117</v>
      </c>
      <c r="H661" s="15" t="s">
        <v>1218</v>
      </c>
      <c r="I661" s="15" t="s">
        <v>498</v>
      </c>
      <c r="J661" s="15" t="s">
        <v>172</v>
      </c>
      <c r="K661" s="31">
        <v>22100</v>
      </c>
      <c r="L661" s="19" t="s">
        <v>189</v>
      </c>
      <c r="M661" s="20">
        <v>0.3</v>
      </c>
      <c r="N661" s="34">
        <f t="shared" si="33"/>
        <v>6630</v>
      </c>
      <c r="O661" s="191">
        <f>N661*[1]TC!$C$4</f>
        <v>132600</v>
      </c>
      <c r="P661" s="191">
        <v>10000</v>
      </c>
      <c r="Q661" s="24" t="s">
        <v>34</v>
      </c>
      <c r="R661" s="36">
        <f t="shared" si="32"/>
        <v>15470</v>
      </c>
      <c r="S661" s="26">
        <f>R661*[1]TC!$C$4</f>
        <v>309400</v>
      </c>
      <c r="T661" s="36">
        <f>[1]TC!$F$4</f>
        <v>1100</v>
      </c>
      <c r="U661" s="183">
        <f>T661*[1]TC!$C$4</f>
        <v>22000</v>
      </c>
      <c r="V661" s="15" t="s">
        <v>36</v>
      </c>
      <c r="W661" s="37" t="s">
        <v>1331</v>
      </c>
      <c r="X661" s="29"/>
    </row>
    <row r="662" spans="1:24" ht="15.75" customHeight="1">
      <c r="A662" s="14" t="s">
        <v>481</v>
      </c>
      <c r="B662" s="14" t="s">
        <v>1325</v>
      </c>
      <c r="C662" s="51" t="s">
        <v>1330</v>
      </c>
      <c r="D662" s="14" t="s">
        <v>26</v>
      </c>
      <c r="E662" s="14" t="s">
        <v>232</v>
      </c>
      <c r="F662" s="14" t="s">
        <v>116</v>
      </c>
      <c r="G662" s="14" t="s">
        <v>117</v>
      </c>
      <c r="H662" s="15" t="s">
        <v>1218</v>
      </c>
      <c r="I662" s="15" t="s">
        <v>498</v>
      </c>
      <c r="J662" s="15" t="s">
        <v>31</v>
      </c>
      <c r="K662" s="31">
        <v>13000</v>
      </c>
      <c r="L662" s="19" t="s">
        <v>189</v>
      </c>
      <c r="M662" s="20">
        <v>0.3</v>
      </c>
      <c r="N662" s="34">
        <f t="shared" si="33"/>
        <v>3900</v>
      </c>
      <c r="O662" s="191">
        <f>N662*[1]TC!$C$4</f>
        <v>78000</v>
      </c>
      <c r="P662" s="191">
        <v>0</v>
      </c>
      <c r="Q662" s="24" t="s">
        <v>34</v>
      </c>
      <c r="R662" s="36">
        <f t="shared" si="32"/>
        <v>9100</v>
      </c>
      <c r="S662" s="26">
        <f>R662*[1]TC!$C$4</f>
        <v>182000</v>
      </c>
      <c r="T662" s="36">
        <f>[1]TC!$F$4</f>
        <v>1100</v>
      </c>
      <c r="U662" s="183">
        <f>T662*[1]TC!$C$4</f>
        <v>22000</v>
      </c>
      <c r="V662" s="15" t="s">
        <v>36</v>
      </c>
      <c r="W662" s="37" t="s">
        <v>1331</v>
      </c>
      <c r="X662" s="29"/>
    </row>
    <row r="663" spans="1:24" ht="15.75" customHeight="1">
      <c r="A663" s="14" t="s">
        <v>481</v>
      </c>
      <c r="B663" s="14" t="s">
        <v>1325</v>
      </c>
      <c r="C663" s="51" t="s">
        <v>1332</v>
      </c>
      <c r="D663" s="14" t="s">
        <v>26</v>
      </c>
      <c r="E663" s="14" t="s">
        <v>27</v>
      </c>
      <c r="F663" s="14" t="s">
        <v>73</v>
      </c>
      <c r="G663" s="14" t="s">
        <v>519</v>
      </c>
      <c r="H663" s="15" t="s">
        <v>1218</v>
      </c>
      <c r="I663" s="15" t="s">
        <v>498</v>
      </c>
      <c r="J663" s="15" t="s">
        <v>172</v>
      </c>
      <c r="K663" s="31">
        <v>26000</v>
      </c>
      <c r="L663" s="19" t="s">
        <v>189</v>
      </c>
      <c r="M663" s="20">
        <v>0.3</v>
      </c>
      <c r="N663" s="34">
        <f t="shared" si="33"/>
        <v>7800</v>
      </c>
      <c r="O663" s="191">
        <f>N663*[1]TC!$C$4</f>
        <v>156000</v>
      </c>
      <c r="P663" s="191">
        <v>10000</v>
      </c>
      <c r="Q663" s="24" t="s">
        <v>34</v>
      </c>
      <c r="R663" s="36">
        <f t="shared" si="32"/>
        <v>18200</v>
      </c>
      <c r="S663" s="26">
        <f>R663*[1]TC!$C$4</f>
        <v>364000</v>
      </c>
      <c r="T663" s="36">
        <f>[1]TC!$F$4</f>
        <v>1100</v>
      </c>
      <c r="U663" s="183">
        <f>T663*[1]TC!$C$4</f>
        <v>22000</v>
      </c>
      <c r="V663" s="15" t="s">
        <v>36</v>
      </c>
      <c r="W663" s="37" t="s">
        <v>1333</v>
      </c>
      <c r="X663" s="29"/>
    </row>
    <row r="664" spans="1:24" ht="15.75" customHeight="1">
      <c r="A664" s="14" t="s">
        <v>481</v>
      </c>
      <c r="B664" s="14" t="s">
        <v>1325</v>
      </c>
      <c r="C664" s="51" t="s">
        <v>1332</v>
      </c>
      <c r="D664" s="14" t="s">
        <v>26</v>
      </c>
      <c r="E664" s="14" t="s">
        <v>357</v>
      </c>
      <c r="F664" s="14" t="s">
        <v>73</v>
      </c>
      <c r="G664" s="14" t="s">
        <v>519</v>
      </c>
      <c r="H664" s="15" t="s">
        <v>1218</v>
      </c>
      <c r="I664" s="15" t="s">
        <v>498</v>
      </c>
      <c r="J664" s="15" t="s">
        <v>31</v>
      </c>
      <c r="K664" s="31">
        <v>22100</v>
      </c>
      <c r="L664" s="19" t="s">
        <v>189</v>
      </c>
      <c r="M664" s="20">
        <v>0.3</v>
      </c>
      <c r="N664" s="34">
        <f t="shared" si="33"/>
        <v>6630</v>
      </c>
      <c r="O664" s="191">
        <f>N664*[1]TC!$C$4</f>
        <v>132600</v>
      </c>
      <c r="P664" s="191">
        <v>10000</v>
      </c>
      <c r="Q664" s="24" t="s">
        <v>34</v>
      </c>
      <c r="R664" s="36">
        <f t="shared" si="32"/>
        <v>15470</v>
      </c>
      <c r="S664" s="26">
        <f>R664*[1]TC!$C$4</f>
        <v>309400</v>
      </c>
      <c r="T664" s="36">
        <f>[1]TC!$F$4</f>
        <v>1100</v>
      </c>
      <c r="U664" s="183">
        <f>T664*[1]TC!$C$4</f>
        <v>22000</v>
      </c>
      <c r="V664" s="15" t="s">
        <v>36</v>
      </c>
      <c r="W664" s="37" t="s">
        <v>1333</v>
      </c>
      <c r="X664" s="29"/>
    </row>
    <row r="665" spans="1:24" ht="15.75" customHeight="1">
      <c r="A665" s="14" t="s">
        <v>481</v>
      </c>
      <c r="B665" s="14" t="s">
        <v>1325</v>
      </c>
      <c r="C665" s="127" t="s">
        <v>1332</v>
      </c>
      <c r="D665" s="41" t="s">
        <v>26</v>
      </c>
      <c r="E665" s="14" t="s">
        <v>232</v>
      </c>
      <c r="F665" s="14" t="s">
        <v>73</v>
      </c>
      <c r="G665" s="14" t="s">
        <v>519</v>
      </c>
      <c r="H665" s="15" t="s">
        <v>1218</v>
      </c>
      <c r="I665" s="15" t="s">
        <v>498</v>
      </c>
      <c r="J665" s="41"/>
      <c r="K665" s="31">
        <v>13000</v>
      </c>
      <c r="L665" s="19" t="s">
        <v>189</v>
      </c>
      <c r="M665" s="20">
        <v>0.3</v>
      </c>
      <c r="N665" s="34">
        <f t="shared" si="33"/>
        <v>3900</v>
      </c>
      <c r="O665" s="55">
        <f>N665*[1]TC!C$4</f>
        <v>78000</v>
      </c>
      <c r="P665" s="191">
        <v>0</v>
      </c>
      <c r="Q665" s="24" t="s">
        <v>34</v>
      </c>
      <c r="R665" s="36">
        <f t="shared" si="32"/>
        <v>9100</v>
      </c>
      <c r="S665" s="26">
        <f>R665*[1]TC!$C$4</f>
        <v>182000</v>
      </c>
      <c r="T665" s="36">
        <f>[1]TC!$F$4</f>
        <v>1100</v>
      </c>
      <c r="U665" s="183">
        <f>T665*[1]TC!$C$4</f>
        <v>22000</v>
      </c>
      <c r="V665" s="15" t="s">
        <v>36</v>
      </c>
      <c r="W665" s="72" t="s">
        <v>1333</v>
      </c>
      <c r="X665" s="29"/>
    </row>
    <row r="666" spans="1:24" ht="15.75" customHeight="1">
      <c r="A666" s="14" t="s">
        <v>481</v>
      </c>
      <c r="B666" s="14" t="s">
        <v>1325</v>
      </c>
      <c r="C666" s="127" t="s">
        <v>1334</v>
      </c>
      <c r="D666" s="41" t="s">
        <v>26</v>
      </c>
      <c r="E666" s="14" t="s">
        <v>27</v>
      </c>
      <c r="F666" s="14" t="s">
        <v>73</v>
      </c>
      <c r="G666" s="14" t="s">
        <v>72</v>
      </c>
      <c r="H666" s="32" t="s">
        <v>901</v>
      </c>
      <c r="I666" s="15" t="s">
        <v>498</v>
      </c>
      <c r="J666" s="41"/>
      <c r="K666" s="31">
        <v>26000</v>
      </c>
      <c r="L666" s="19" t="s">
        <v>189</v>
      </c>
      <c r="M666" s="20">
        <v>0.3</v>
      </c>
      <c r="N666" s="34">
        <f t="shared" si="33"/>
        <v>7800</v>
      </c>
      <c r="O666" s="55">
        <f>N666*[1]TC!C$4</f>
        <v>156000</v>
      </c>
      <c r="P666" s="191">
        <v>10000</v>
      </c>
      <c r="Q666" s="24" t="s">
        <v>34</v>
      </c>
      <c r="R666" s="36">
        <f t="shared" si="32"/>
        <v>18200</v>
      </c>
      <c r="S666" s="26">
        <f>R666*[1]TC!$C$4</f>
        <v>364000</v>
      </c>
      <c r="T666" s="36">
        <f>[1]TC!$F$4</f>
        <v>1100</v>
      </c>
      <c r="U666" s="183">
        <f>T666*[1]TC!$C$4</f>
        <v>22000</v>
      </c>
      <c r="V666" s="15" t="s">
        <v>36</v>
      </c>
      <c r="W666" s="72" t="s">
        <v>1335</v>
      </c>
      <c r="X666" s="29"/>
    </row>
    <row r="667" spans="1:24" ht="15.75" customHeight="1">
      <c r="A667" s="14" t="s">
        <v>481</v>
      </c>
      <c r="B667" s="14" t="s">
        <v>1325</v>
      </c>
      <c r="C667" s="127" t="s">
        <v>1334</v>
      </c>
      <c r="D667" s="41" t="s">
        <v>26</v>
      </c>
      <c r="E667" s="14" t="s">
        <v>357</v>
      </c>
      <c r="F667" s="14" t="s">
        <v>73</v>
      </c>
      <c r="G667" s="14" t="s">
        <v>72</v>
      </c>
      <c r="H667" s="32" t="s">
        <v>901</v>
      </c>
      <c r="I667" s="15" t="s">
        <v>498</v>
      </c>
      <c r="J667" s="41"/>
      <c r="K667" s="31">
        <v>22100</v>
      </c>
      <c r="L667" s="19" t="s">
        <v>189</v>
      </c>
      <c r="M667" s="20">
        <v>0.3</v>
      </c>
      <c r="N667" s="34">
        <f t="shared" si="33"/>
        <v>6630</v>
      </c>
      <c r="O667" s="55">
        <f>N667*[1]TC!C$4</f>
        <v>132600</v>
      </c>
      <c r="P667" s="191">
        <v>10000</v>
      </c>
      <c r="Q667" s="24" t="s">
        <v>34</v>
      </c>
      <c r="R667" s="36">
        <f t="shared" si="32"/>
        <v>15470</v>
      </c>
      <c r="S667" s="26">
        <f>R667*[1]TC!$C$4</f>
        <v>309400</v>
      </c>
      <c r="T667" s="36">
        <f>[1]TC!$F$4</f>
        <v>1100</v>
      </c>
      <c r="U667" s="183">
        <f>T667*[1]TC!$C$4</f>
        <v>22000</v>
      </c>
      <c r="V667" s="15" t="s">
        <v>36</v>
      </c>
      <c r="W667" s="72" t="s">
        <v>1335</v>
      </c>
      <c r="X667" s="29"/>
    </row>
    <row r="668" spans="1:24" ht="15.75" customHeight="1">
      <c r="A668" s="14" t="s">
        <v>481</v>
      </c>
      <c r="B668" s="14" t="s">
        <v>1325</v>
      </c>
      <c r="C668" s="127" t="s">
        <v>1334</v>
      </c>
      <c r="D668" s="41" t="s">
        <v>26</v>
      </c>
      <c r="E668" s="14" t="s">
        <v>232</v>
      </c>
      <c r="F668" s="14" t="s">
        <v>73</v>
      </c>
      <c r="G668" s="14" t="s">
        <v>72</v>
      </c>
      <c r="H668" s="32" t="s">
        <v>901</v>
      </c>
      <c r="I668" s="15" t="s">
        <v>498</v>
      </c>
      <c r="J668" s="41"/>
      <c r="K668" s="31">
        <v>13000</v>
      </c>
      <c r="L668" s="19" t="s">
        <v>189</v>
      </c>
      <c r="M668" s="20">
        <v>0.3</v>
      </c>
      <c r="N668" s="34">
        <f t="shared" si="33"/>
        <v>3900</v>
      </c>
      <c r="O668" s="55">
        <f>N668*[1]TC!C$4</f>
        <v>78000</v>
      </c>
      <c r="P668" s="191">
        <v>0</v>
      </c>
      <c r="Q668" s="24" t="s">
        <v>34</v>
      </c>
      <c r="R668" s="36">
        <f t="shared" si="32"/>
        <v>9100</v>
      </c>
      <c r="S668" s="26">
        <f>R668*[1]TC!$C$4</f>
        <v>182000</v>
      </c>
      <c r="T668" s="36">
        <f>[1]TC!$F$4</f>
        <v>1100</v>
      </c>
      <c r="U668" s="183">
        <f>T668*[1]TC!$C$4</f>
        <v>22000</v>
      </c>
      <c r="V668" s="15" t="s">
        <v>36</v>
      </c>
      <c r="W668" s="72" t="s">
        <v>1335</v>
      </c>
      <c r="X668" s="29"/>
    </row>
    <row r="669" spans="1:24" ht="15.75" customHeight="1">
      <c r="A669" s="14" t="s">
        <v>481</v>
      </c>
      <c r="B669" s="14" t="s">
        <v>1325</v>
      </c>
      <c r="C669" s="127" t="s">
        <v>1336</v>
      </c>
      <c r="D669" s="41" t="s">
        <v>26</v>
      </c>
      <c r="E669" s="14" t="s">
        <v>27</v>
      </c>
      <c r="F669" s="14" t="s">
        <v>92</v>
      </c>
      <c r="G669" s="14" t="s">
        <v>116</v>
      </c>
      <c r="H669" s="15" t="s">
        <v>1218</v>
      </c>
      <c r="I669" s="15" t="s">
        <v>498</v>
      </c>
      <c r="J669" s="41"/>
      <c r="K669" s="31">
        <v>21000</v>
      </c>
      <c r="L669" s="19" t="s">
        <v>189</v>
      </c>
      <c r="M669" s="20">
        <v>0.3</v>
      </c>
      <c r="N669" s="34">
        <f t="shared" si="33"/>
        <v>6300</v>
      </c>
      <c r="O669" s="55">
        <f>N669*[1]TC!C$4</f>
        <v>126000</v>
      </c>
      <c r="P669" s="26">
        <v>10000</v>
      </c>
      <c r="Q669" s="24" t="s">
        <v>34</v>
      </c>
      <c r="R669" s="36">
        <f t="shared" si="32"/>
        <v>14700</v>
      </c>
      <c r="S669" s="26">
        <f>R669*[1]TC!$C$4</f>
        <v>294000</v>
      </c>
      <c r="T669" s="36">
        <f>[1]TC!$F$4</f>
        <v>1100</v>
      </c>
      <c r="U669" s="183">
        <f>T669*[1]TC!$C$4</f>
        <v>22000</v>
      </c>
      <c r="V669" s="15" t="s">
        <v>36</v>
      </c>
      <c r="W669" s="72" t="s">
        <v>1337</v>
      </c>
      <c r="X669" s="29"/>
    </row>
    <row r="670" spans="1:24" ht="15.75" customHeight="1">
      <c r="A670" s="14" t="s">
        <v>481</v>
      </c>
      <c r="B670" s="14" t="s">
        <v>1325</v>
      </c>
      <c r="C670" s="127" t="s">
        <v>1336</v>
      </c>
      <c r="D670" s="41" t="s">
        <v>26</v>
      </c>
      <c r="E670" s="14" t="s">
        <v>357</v>
      </c>
      <c r="F670" s="14" t="s">
        <v>92</v>
      </c>
      <c r="G670" s="14" t="s">
        <v>116</v>
      </c>
      <c r="H670" s="15" t="s">
        <v>1218</v>
      </c>
      <c r="I670" s="15" t="s">
        <v>498</v>
      </c>
      <c r="J670" s="41"/>
      <c r="K670" s="31">
        <v>17850</v>
      </c>
      <c r="L670" s="19" t="s">
        <v>189</v>
      </c>
      <c r="M670" s="20">
        <v>0.3</v>
      </c>
      <c r="N670" s="34">
        <f t="shared" si="33"/>
        <v>5355</v>
      </c>
      <c r="O670" s="55">
        <f>N670*[1]TC!C$4</f>
        <v>107100</v>
      </c>
      <c r="P670" s="26">
        <v>10000</v>
      </c>
      <c r="Q670" s="24" t="s">
        <v>34</v>
      </c>
      <c r="R670" s="36">
        <f t="shared" si="32"/>
        <v>12495</v>
      </c>
      <c r="S670" s="26">
        <f>R670*[1]TC!$C$4</f>
        <v>249900</v>
      </c>
      <c r="T670" s="36">
        <f>[1]TC!$F$4</f>
        <v>1100</v>
      </c>
      <c r="U670" s="183">
        <f>T670*[1]TC!$C$4</f>
        <v>22000</v>
      </c>
      <c r="V670" s="15" t="s">
        <v>36</v>
      </c>
      <c r="W670" s="72" t="s">
        <v>1337</v>
      </c>
      <c r="X670" s="29"/>
    </row>
    <row r="671" spans="1:24" ht="15.75" customHeight="1">
      <c r="A671" s="14" t="s">
        <v>481</v>
      </c>
      <c r="B671" s="14" t="s">
        <v>1325</v>
      </c>
      <c r="C671" s="127" t="s">
        <v>1336</v>
      </c>
      <c r="D671" s="41" t="s">
        <v>26</v>
      </c>
      <c r="E671" s="14" t="s">
        <v>232</v>
      </c>
      <c r="F671" s="14" t="s">
        <v>92</v>
      </c>
      <c r="G671" s="14" t="s">
        <v>116</v>
      </c>
      <c r="H671" s="15" t="s">
        <v>1218</v>
      </c>
      <c r="I671" s="15" t="s">
        <v>498</v>
      </c>
      <c r="J671" s="41"/>
      <c r="K671" s="31">
        <v>10500</v>
      </c>
      <c r="L671" s="19" t="s">
        <v>189</v>
      </c>
      <c r="M671" s="20">
        <v>0.3</v>
      </c>
      <c r="N671" s="34">
        <f t="shared" si="33"/>
        <v>3150</v>
      </c>
      <c r="O671" s="55">
        <f>N671*[1]TC!C$4</f>
        <v>63000</v>
      </c>
      <c r="P671" s="191">
        <v>0</v>
      </c>
      <c r="Q671" s="24" t="s">
        <v>34</v>
      </c>
      <c r="R671" s="36">
        <f t="shared" si="32"/>
        <v>7350</v>
      </c>
      <c r="S671" s="26">
        <f>R671*[1]TC!$C$4</f>
        <v>147000</v>
      </c>
      <c r="T671" s="36">
        <f>[1]TC!$F$4</f>
        <v>1100</v>
      </c>
      <c r="U671" s="183">
        <f>T671*[1]TC!$C$4</f>
        <v>22000</v>
      </c>
      <c r="V671" s="15" t="s">
        <v>36</v>
      </c>
      <c r="W671" s="72" t="s">
        <v>1337</v>
      </c>
      <c r="X671" s="29"/>
    </row>
    <row r="672" spans="1:24" ht="15.75" customHeight="1">
      <c r="A672" s="14" t="s">
        <v>481</v>
      </c>
      <c r="B672" s="14" t="s">
        <v>1325</v>
      </c>
      <c r="C672" s="127" t="s">
        <v>1338</v>
      </c>
      <c r="D672" s="41" t="s">
        <v>26</v>
      </c>
      <c r="E672" s="14" t="s">
        <v>27</v>
      </c>
      <c r="F672" s="14" t="s">
        <v>667</v>
      </c>
      <c r="G672" s="14" t="s">
        <v>73</v>
      </c>
      <c r="H672" s="15" t="s">
        <v>901</v>
      </c>
      <c r="I672" s="15" t="s">
        <v>498</v>
      </c>
      <c r="J672" s="41"/>
      <c r="K672" s="31">
        <v>31000</v>
      </c>
      <c r="L672" s="19" t="s">
        <v>189</v>
      </c>
      <c r="M672" s="20">
        <v>0.3</v>
      </c>
      <c r="N672" s="34">
        <f t="shared" si="33"/>
        <v>9300</v>
      </c>
      <c r="O672" s="55">
        <f>N672*[1]TC!C$4</f>
        <v>186000</v>
      </c>
      <c r="P672" s="191">
        <v>10000</v>
      </c>
      <c r="Q672" s="24" t="s">
        <v>34</v>
      </c>
      <c r="R672" s="36">
        <f t="shared" si="32"/>
        <v>21700</v>
      </c>
      <c r="S672" s="26">
        <f>R672*[1]TC!$C$4</f>
        <v>434000</v>
      </c>
      <c r="T672" s="36">
        <f>[1]TC!$F$4</f>
        <v>1100</v>
      </c>
      <c r="U672" s="183">
        <f>T672*[1]TC!$C$4</f>
        <v>22000</v>
      </c>
      <c r="V672" s="15" t="s">
        <v>36</v>
      </c>
      <c r="W672" s="72" t="s">
        <v>1339</v>
      </c>
      <c r="X672" s="29"/>
    </row>
    <row r="673" spans="1:24" ht="15.75" customHeight="1">
      <c r="A673" s="14" t="s">
        <v>481</v>
      </c>
      <c r="B673" s="14" t="s">
        <v>1325</v>
      </c>
      <c r="C673" s="127" t="s">
        <v>1338</v>
      </c>
      <c r="D673" s="41" t="s">
        <v>26</v>
      </c>
      <c r="E673" s="14" t="s">
        <v>357</v>
      </c>
      <c r="F673" s="14" t="s">
        <v>667</v>
      </c>
      <c r="G673" s="14" t="s">
        <v>73</v>
      </c>
      <c r="H673" s="15" t="s">
        <v>1340</v>
      </c>
      <c r="I673" s="15" t="s">
        <v>498</v>
      </c>
      <c r="J673" s="41"/>
      <c r="K673" s="31">
        <v>26350</v>
      </c>
      <c r="L673" s="19" t="s">
        <v>189</v>
      </c>
      <c r="M673" s="20">
        <v>0.3</v>
      </c>
      <c r="N673" s="34">
        <f t="shared" si="33"/>
        <v>7905</v>
      </c>
      <c r="O673" s="55">
        <f>N673*[1]TC!C$4</f>
        <v>158100</v>
      </c>
      <c r="P673" s="191">
        <v>10000</v>
      </c>
      <c r="Q673" s="24" t="s">
        <v>34</v>
      </c>
      <c r="R673" s="36">
        <f t="shared" si="32"/>
        <v>18445</v>
      </c>
      <c r="S673" s="26">
        <f>R673*[1]TC!$C$4</f>
        <v>368900</v>
      </c>
      <c r="T673" s="36">
        <f>[1]TC!$F$4</f>
        <v>1100</v>
      </c>
      <c r="U673" s="183">
        <f>T673*[1]TC!$C$4</f>
        <v>22000</v>
      </c>
      <c r="V673" s="15" t="s">
        <v>36</v>
      </c>
      <c r="W673" s="72" t="s">
        <v>1339</v>
      </c>
      <c r="X673" s="29"/>
    </row>
    <row r="674" spans="1:24" ht="15.75" customHeight="1">
      <c r="A674" s="14" t="s">
        <v>481</v>
      </c>
      <c r="B674" s="14" t="s">
        <v>1325</v>
      </c>
      <c r="C674" s="127" t="s">
        <v>1338</v>
      </c>
      <c r="D674" s="41" t="s">
        <v>26</v>
      </c>
      <c r="E674" s="14" t="s">
        <v>232</v>
      </c>
      <c r="F674" s="14" t="s">
        <v>667</v>
      </c>
      <c r="G674" s="14" t="s">
        <v>73</v>
      </c>
      <c r="H674" s="15" t="s">
        <v>901</v>
      </c>
      <c r="I674" s="15" t="s">
        <v>498</v>
      </c>
      <c r="J674" s="41"/>
      <c r="K674" s="31">
        <v>15500</v>
      </c>
      <c r="L674" s="19" t="s">
        <v>189</v>
      </c>
      <c r="M674" s="20">
        <v>0.3</v>
      </c>
      <c r="N674" s="34">
        <f t="shared" si="33"/>
        <v>4650</v>
      </c>
      <c r="O674" s="55">
        <f>N674*[1]TC!C$4</f>
        <v>93000</v>
      </c>
      <c r="P674" s="191">
        <v>0</v>
      </c>
      <c r="Q674" s="24" t="s">
        <v>34</v>
      </c>
      <c r="R674" s="36">
        <f t="shared" si="32"/>
        <v>10850</v>
      </c>
      <c r="S674" s="26">
        <f>R674*[1]TC!$C$4</f>
        <v>217000</v>
      </c>
      <c r="T674" s="36">
        <f>[1]TC!$F$4</f>
        <v>1100</v>
      </c>
      <c r="U674" s="183">
        <f>T674*[1]TC!$C$4</f>
        <v>22000</v>
      </c>
      <c r="V674" s="15" t="s">
        <v>36</v>
      </c>
      <c r="W674" s="72" t="s">
        <v>1339</v>
      </c>
      <c r="X674" s="29"/>
    </row>
    <row r="675" spans="1:24" ht="15.75" customHeight="1">
      <c r="A675" s="14" t="s">
        <v>481</v>
      </c>
      <c r="B675" s="14" t="s">
        <v>1325</v>
      </c>
      <c r="C675" s="127" t="s">
        <v>1341</v>
      </c>
      <c r="D675" s="41" t="s">
        <v>26</v>
      </c>
      <c r="E675" s="14" t="s">
        <v>27</v>
      </c>
      <c r="F675" s="14" t="s">
        <v>92</v>
      </c>
      <c r="G675" s="14" t="s">
        <v>73</v>
      </c>
      <c r="H675" s="32" t="s">
        <v>919</v>
      </c>
      <c r="I675" s="41" t="s">
        <v>31</v>
      </c>
      <c r="J675" s="41"/>
      <c r="K675" s="31">
        <v>16000</v>
      </c>
      <c r="L675" s="19" t="s">
        <v>189</v>
      </c>
      <c r="M675" s="20">
        <v>0.3</v>
      </c>
      <c r="N675" s="34">
        <f t="shared" si="33"/>
        <v>4800</v>
      </c>
      <c r="O675" s="55">
        <f>N675*[1]TC!C$4</f>
        <v>96000</v>
      </c>
      <c r="P675" s="191">
        <v>10000</v>
      </c>
      <c r="Q675" s="24" t="s">
        <v>34</v>
      </c>
      <c r="R675" s="36">
        <f t="shared" si="32"/>
        <v>11200</v>
      </c>
      <c r="S675" s="26">
        <f>R675*[1]TC!$C$4</f>
        <v>224000</v>
      </c>
      <c r="T675" s="36">
        <f>[1]TC!$F$4</f>
        <v>1100</v>
      </c>
      <c r="U675" s="183">
        <f>T675*[1]TC!$C$4</f>
        <v>22000</v>
      </c>
      <c r="V675" s="15" t="s">
        <v>36</v>
      </c>
      <c r="W675" s="72" t="s">
        <v>1342</v>
      </c>
      <c r="X675" s="29"/>
    </row>
    <row r="676" spans="1:24" ht="15.75" customHeight="1">
      <c r="A676" s="14" t="s">
        <v>481</v>
      </c>
      <c r="B676" s="14" t="s">
        <v>1325</v>
      </c>
      <c r="C676" s="127" t="s">
        <v>1341</v>
      </c>
      <c r="D676" s="41" t="s">
        <v>26</v>
      </c>
      <c r="E676" s="14" t="s">
        <v>357</v>
      </c>
      <c r="F676" s="14" t="s">
        <v>92</v>
      </c>
      <c r="G676" s="14" t="s">
        <v>73</v>
      </c>
      <c r="H676" s="32" t="s">
        <v>919</v>
      </c>
      <c r="I676" s="41" t="s">
        <v>31</v>
      </c>
      <c r="J676" s="41"/>
      <c r="K676" s="31">
        <v>13600</v>
      </c>
      <c r="L676" s="19" t="s">
        <v>189</v>
      </c>
      <c r="M676" s="20">
        <v>0.3</v>
      </c>
      <c r="N676" s="34">
        <f t="shared" si="33"/>
        <v>4080</v>
      </c>
      <c r="O676" s="55">
        <f>N676*[1]TC!C$4</f>
        <v>81600</v>
      </c>
      <c r="P676" s="191">
        <v>10000</v>
      </c>
      <c r="Q676" s="24" t="s">
        <v>34</v>
      </c>
      <c r="R676" s="36">
        <f t="shared" si="32"/>
        <v>9520</v>
      </c>
      <c r="S676" s="26">
        <f>R676*[1]TC!$C$4</f>
        <v>190400</v>
      </c>
      <c r="T676" s="36">
        <f>[1]TC!$F$4</f>
        <v>1100</v>
      </c>
      <c r="U676" s="183">
        <f>T676*[1]TC!$C$4</f>
        <v>22000</v>
      </c>
      <c r="V676" s="15" t="s">
        <v>36</v>
      </c>
      <c r="W676" s="72" t="s">
        <v>1342</v>
      </c>
      <c r="X676" s="29"/>
    </row>
    <row r="677" spans="1:24" ht="15.75" customHeight="1">
      <c r="A677" s="14" t="s">
        <v>481</v>
      </c>
      <c r="B677" s="14" t="s">
        <v>1325</v>
      </c>
      <c r="C677" s="127" t="s">
        <v>1341</v>
      </c>
      <c r="D677" s="41" t="s">
        <v>26</v>
      </c>
      <c r="E677" s="14" t="s">
        <v>232</v>
      </c>
      <c r="F677" s="14" t="s">
        <v>92</v>
      </c>
      <c r="G677" s="14" t="s">
        <v>73</v>
      </c>
      <c r="H677" s="32" t="s">
        <v>919</v>
      </c>
      <c r="I677" s="41" t="s">
        <v>31</v>
      </c>
      <c r="J677" s="41"/>
      <c r="K677" s="31">
        <v>8000</v>
      </c>
      <c r="L677" s="19" t="s">
        <v>189</v>
      </c>
      <c r="M677" s="20">
        <v>0.3</v>
      </c>
      <c r="N677" s="34">
        <f t="shared" si="33"/>
        <v>2400</v>
      </c>
      <c r="O677" s="55">
        <f>N677*[1]TC!C$4</f>
        <v>48000</v>
      </c>
      <c r="P677" s="191">
        <v>0</v>
      </c>
      <c r="Q677" s="24" t="s">
        <v>34</v>
      </c>
      <c r="R677" s="36">
        <f t="shared" si="32"/>
        <v>5600</v>
      </c>
      <c r="S677" s="26">
        <f>R677*[1]TC!$C$4</f>
        <v>112000</v>
      </c>
      <c r="T677" s="36">
        <f>[1]TC!$F$4</f>
        <v>1100</v>
      </c>
      <c r="U677" s="183">
        <f>T677*[1]TC!$C$4</f>
        <v>22000</v>
      </c>
      <c r="V677" s="15" t="s">
        <v>36</v>
      </c>
      <c r="W677" s="72" t="s">
        <v>1342</v>
      </c>
      <c r="X677" s="29"/>
    </row>
    <row r="678" spans="1:24" ht="15.75" customHeight="1">
      <c r="A678" s="14" t="s">
        <v>481</v>
      </c>
      <c r="B678" s="14" t="s">
        <v>1325</v>
      </c>
      <c r="C678" s="127" t="s">
        <v>1343</v>
      </c>
      <c r="D678" s="41" t="s">
        <v>26</v>
      </c>
      <c r="E678" s="14" t="s">
        <v>27</v>
      </c>
      <c r="F678" s="14" t="s">
        <v>73</v>
      </c>
      <c r="G678" s="14" t="s">
        <v>1205</v>
      </c>
      <c r="H678" s="32" t="s">
        <v>919</v>
      </c>
      <c r="I678" s="15" t="s">
        <v>498</v>
      </c>
      <c r="J678" s="41"/>
      <c r="K678" s="31">
        <v>21000</v>
      </c>
      <c r="L678" s="19" t="s">
        <v>189</v>
      </c>
      <c r="M678" s="20">
        <v>0.3</v>
      </c>
      <c r="N678" s="34">
        <f t="shared" si="33"/>
        <v>6300</v>
      </c>
      <c r="O678" s="55">
        <f>N678*[1]TC!C$4</f>
        <v>126000</v>
      </c>
      <c r="P678" s="191">
        <v>10000</v>
      </c>
      <c r="Q678" s="24" t="s">
        <v>34</v>
      </c>
      <c r="R678" s="36">
        <f t="shared" si="32"/>
        <v>14700</v>
      </c>
      <c r="S678" s="26">
        <f>R678*[1]TC!$C$4</f>
        <v>294000</v>
      </c>
      <c r="T678" s="36">
        <f>[1]TC!$F$4</f>
        <v>1100</v>
      </c>
      <c r="U678" s="183">
        <f>T678*[1]TC!$C$4</f>
        <v>22000</v>
      </c>
      <c r="V678" s="15" t="s">
        <v>36</v>
      </c>
      <c r="W678" s="72" t="s">
        <v>1344</v>
      </c>
      <c r="X678" s="29"/>
    </row>
    <row r="679" spans="1:24" ht="15.75" customHeight="1">
      <c r="A679" s="14" t="s">
        <v>481</v>
      </c>
      <c r="B679" s="14" t="s">
        <v>1325</v>
      </c>
      <c r="C679" s="127" t="s">
        <v>1343</v>
      </c>
      <c r="D679" s="41" t="s">
        <v>26</v>
      </c>
      <c r="E679" s="14" t="s">
        <v>357</v>
      </c>
      <c r="F679" s="14" t="s">
        <v>73</v>
      </c>
      <c r="G679" s="14" t="s">
        <v>1205</v>
      </c>
      <c r="H679" s="32" t="s">
        <v>919</v>
      </c>
      <c r="I679" s="15" t="s">
        <v>498</v>
      </c>
      <c r="J679" s="41"/>
      <c r="K679" s="31">
        <v>17850</v>
      </c>
      <c r="L679" s="19" t="s">
        <v>189</v>
      </c>
      <c r="M679" s="20">
        <v>0.3</v>
      </c>
      <c r="N679" s="34">
        <f t="shared" si="33"/>
        <v>5355</v>
      </c>
      <c r="O679" s="55">
        <f>N679*[1]TC!C$4</f>
        <v>107100</v>
      </c>
      <c r="P679" s="191">
        <v>10000</v>
      </c>
      <c r="Q679" s="24" t="s">
        <v>34</v>
      </c>
      <c r="R679" s="36">
        <f t="shared" si="32"/>
        <v>12495</v>
      </c>
      <c r="S679" s="26">
        <f>R679*[1]TC!$C$4</f>
        <v>249900</v>
      </c>
      <c r="T679" s="36">
        <f>[1]TC!$F$4</f>
        <v>1100</v>
      </c>
      <c r="U679" s="183">
        <f>T679*[1]TC!$C$4</f>
        <v>22000</v>
      </c>
      <c r="V679" s="15" t="s">
        <v>36</v>
      </c>
      <c r="W679" s="72" t="s">
        <v>1344</v>
      </c>
      <c r="X679" s="29"/>
    </row>
    <row r="680" spans="1:24" ht="15.75" customHeight="1">
      <c r="A680" s="14" t="s">
        <v>481</v>
      </c>
      <c r="B680" s="14" t="s">
        <v>1325</v>
      </c>
      <c r="C680" s="127" t="s">
        <v>1343</v>
      </c>
      <c r="D680" s="41" t="s">
        <v>26</v>
      </c>
      <c r="E680" s="14" t="s">
        <v>232</v>
      </c>
      <c r="F680" s="14" t="s">
        <v>73</v>
      </c>
      <c r="G680" s="14" t="s">
        <v>1205</v>
      </c>
      <c r="H680" s="32" t="s">
        <v>919</v>
      </c>
      <c r="I680" s="15" t="s">
        <v>498</v>
      </c>
      <c r="J680" s="41"/>
      <c r="K680" s="31">
        <v>10500</v>
      </c>
      <c r="L680" s="19" t="s">
        <v>189</v>
      </c>
      <c r="M680" s="20">
        <v>0.3</v>
      </c>
      <c r="N680" s="34">
        <f t="shared" si="33"/>
        <v>3150</v>
      </c>
      <c r="O680" s="55">
        <f>N680*[1]TC!C$4</f>
        <v>63000</v>
      </c>
      <c r="P680" s="191">
        <v>0</v>
      </c>
      <c r="Q680" s="24" t="s">
        <v>34</v>
      </c>
      <c r="R680" s="36">
        <f t="shared" si="32"/>
        <v>7350</v>
      </c>
      <c r="S680" s="26">
        <f>R680*[1]TC!$C$4</f>
        <v>147000</v>
      </c>
      <c r="T680" s="36">
        <f>[1]TC!$F$4</f>
        <v>1100</v>
      </c>
      <c r="U680" s="183">
        <f>T680*[1]TC!$C$4</f>
        <v>22000</v>
      </c>
      <c r="V680" s="15" t="s">
        <v>36</v>
      </c>
      <c r="W680" s="72" t="s">
        <v>1344</v>
      </c>
      <c r="X680" s="29"/>
    </row>
    <row r="681" spans="1:24" ht="15.75" customHeight="1">
      <c r="A681" s="14" t="s">
        <v>481</v>
      </c>
      <c r="B681" s="14" t="s">
        <v>1325</v>
      </c>
      <c r="C681" s="127" t="s">
        <v>1345</v>
      </c>
      <c r="D681" s="41" t="s">
        <v>26</v>
      </c>
      <c r="E681" s="14" t="s">
        <v>27</v>
      </c>
      <c r="F681" s="14" t="s">
        <v>667</v>
      </c>
      <c r="G681" s="14" t="s">
        <v>789</v>
      </c>
      <c r="H681" s="15" t="s">
        <v>1218</v>
      </c>
      <c r="I681" s="41" t="s">
        <v>484</v>
      </c>
      <c r="J681" s="41"/>
      <c r="K681" s="31">
        <v>26000</v>
      </c>
      <c r="L681" s="19" t="s">
        <v>189</v>
      </c>
      <c r="M681" s="20">
        <v>0.3</v>
      </c>
      <c r="N681" s="34">
        <f t="shared" si="33"/>
        <v>7800</v>
      </c>
      <c r="O681" s="55">
        <f>N681*[1]TC!C$4</f>
        <v>156000</v>
      </c>
      <c r="P681" s="191">
        <v>10000</v>
      </c>
      <c r="Q681" s="24" t="s">
        <v>34</v>
      </c>
      <c r="R681" s="36">
        <f t="shared" si="32"/>
        <v>18200</v>
      </c>
      <c r="S681" s="26">
        <f>R681*[1]TC!$C$4</f>
        <v>364000</v>
      </c>
      <c r="T681" s="36">
        <f>[1]TC!$F$4</f>
        <v>1100</v>
      </c>
      <c r="U681" s="183">
        <f>T681*[1]TC!$C$4</f>
        <v>22000</v>
      </c>
      <c r="V681" s="15" t="s">
        <v>36</v>
      </c>
      <c r="W681" s="72" t="s">
        <v>1346</v>
      </c>
      <c r="X681" s="29"/>
    </row>
    <row r="682" spans="1:24" ht="15.75" customHeight="1">
      <c r="A682" s="14" t="s">
        <v>481</v>
      </c>
      <c r="B682" s="14" t="s">
        <v>1325</v>
      </c>
      <c r="C682" s="127" t="s">
        <v>1345</v>
      </c>
      <c r="D682" s="41" t="s">
        <v>26</v>
      </c>
      <c r="E682" s="14" t="s">
        <v>357</v>
      </c>
      <c r="F682" s="14" t="s">
        <v>667</v>
      </c>
      <c r="G682" s="14" t="s">
        <v>789</v>
      </c>
      <c r="H682" s="15" t="s">
        <v>1218</v>
      </c>
      <c r="I682" s="41" t="s">
        <v>484</v>
      </c>
      <c r="J682" s="41"/>
      <c r="K682" s="31">
        <v>22100</v>
      </c>
      <c r="L682" s="19" t="s">
        <v>189</v>
      </c>
      <c r="M682" s="20">
        <v>0.3</v>
      </c>
      <c r="N682" s="34">
        <f t="shared" si="33"/>
        <v>6630</v>
      </c>
      <c r="O682" s="55">
        <f>N682*[1]TC!C$4</f>
        <v>132600</v>
      </c>
      <c r="P682" s="191">
        <v>10000</v>
      </c>
      <c r="Q682" s="24" t="s">
        <v>34</v>
      </c>
      <c r="R682" s="36">
        <f t="shared" si="32"/>
        <v>15470</v>
      </c>
      <c r="S682" s="26">
        <f>R682*[1]TC!$C$4</f>
        <v>309400</v>
      </c>
      <c r="T682" s="36">
        <f>[1]TC!$F$4</f>
        <v>1100</v>
      </c>
      <c r="U682" s="183">
        <f>T682*[1]TC!$C$4</f>
        <v>22000</v>
      </c>
      <c r="V682" s="15" t="s">
        <v>36</v>
      </c>
      <c r="W682" s="72" t="s">
        <v>1346</v>
      </c>
      <c r="X682" s="29"/>
    </row>
    <row r="683" spans="1:24" ht="15.75" customHeight="1">
      <c r="A683" s="14" t="s">
        <v>481</v>
      </c>
      <c r="B683" s="14" t="s">
        <v>1325</v>
      </c>
      <c r="C683" s="127" t="s">
        <v>1345</v>
      </c>
      <c r="D683" s="41" t="s">
        <v>26</v>
      </c>
      <c r="E683" s="14" t="s">
        <v>232</v>
      </c>
      <c r="F683" s="14" t="s">
        <v>667</v>
      </c>
      <c r="G683" s="14" t="s">
        <v>789</v>
      </c>
      <c r="H683" s="15" t="s">
        <v>1218</v>
      </c>
      <c r="I683" s="41" t="s">
        <v>484</v>
      </c>
      <c r="J683" s="41"/>
      <c r="K683" s="31">
        <v>13000</v>
      </c>
      <c r="L683" s="19" t="s">
        <v>189</v>
      </c>
      <c r="M683" s="20">
        <v>0.3</v>
      </c>
      <c r="N683" s="34">
        <f t="shared" si="33"/>
        <v>3900</v>
      </c>
      <c r="O683" s="55">
        <f>N683*[1]TC!C$4</f>
        <v>78000</v>
      </c>
      <c r="P683" s="191">
        <v>0</v>
      </c>
      <c r="Q683" s="24" t="s">
        <v>34</v>
      </c>
      <c r="R683" s="36">
        <f t="shared" si="32"/>
        <v>9100</v>
      </c>
      <c r="S683" s="26">
        <f>R683*[1]TC!$C$4</f>
        <v>182000</v>
      </c>
      <c r="T683" s="36">
        <f>[1]TC!$F$4</f>
        <v>1100</v>
      </c>
      <c r="U683" s="183">
        <f>T683*[1]TC!$C$4</f>
        <v>22000</v>
      </c>
      <c r="V683" s="15" t="s">
        <v>36</v>
      </c>
      <c r="W683" s="72" t="s">
        <v>1346</v>
      </c>
      <c r="X683" s="29"/>
    </row>
    <row r="684" spans="1:24" ht="15.75" customHeight="1">
      <c r="A684" s="14" t="s">
        <v>481</v>
      </c>
      <c r="B684" s="14" t="s">
        <v>1325</v>
      </c>
      <c r="C684" s="127" t="s">
        <v>1347</v>
      </c>
      <c r="D684" s="41" t="s">
        <v>26</v>
      </c>
      <c r="E684" s="14" t="s">
        <v>27</v>
      </c>
      <c r="F684" s="14" t="s">
        <v>164</v>
      </c>
      <c r="G684" s="14" t="s">
        <v>72</v>
      </c>
      <c r="H684" s="15" t="s">
        <v>1218</v>
      </c>
      <c r="I684" s="15" t="s">
        <v>498</v>
      </c>
      <c r="J684" s="41"/>
      <c r="K684" s="31">
        <v>26000</v>
      </c>
      <c r="L684" s="19" t="s">
        <v>189</v>
      </c>
      <c r="M684" s="20">
        <v>0.3</v>
      </c>
      <c r="N684" s="34">
        <f t="shared" si="33"/>
        <v>7800</v>
      </c>
      <c r="O684" s="55">
        <f>N684*[1]TC!C$4</f>
        <v>156000</v>
      </c>
      <c r="P684" s="191">
        <v>10000</v>
      </c>
      <c r="Q684" s="24" t="s">
        <v>34</v>
      </c>
      <c r="R684" s="36">
        <f t="shared" si="32"/>
        <v>18200</v>
      </c>
      <c r="S684" s="26">
        <f>R684*[1]TC!$C$4</f>
        <v>364000</v>
      </c>
      <c r="T684" s="36">
        <f>[1]TC!$F$4</f>
        <v>1100</v>
      </c>
      <c r="U684" s="183">
        <f>T684*[1]TC!$C$4</f>
        <v>22000</v>
      </c>
      <c r="V684" s="15" t="s">
        <v>36</v>
      </c>
      <c r="W684" s="72" t="s">
        <v>1348</v>
      </c>
      <c r="X684" s="29"/>
    </row>
    <row r="685" spans="1:24" ht="15.75" customHeight="1">
      <c r="A685" s="14" t="s">
        <v>481</v>
      </c>
      <c r="B685" s="14" t="s">
        <v>1325</v>
      </c>
      <c r="C685" s="127" t="s">
        <v>1347</v>
      </c>
      <c r="D685" s="41" t="s">
        <v>26</v>
      </c>
      <c r="E685" s="14" t="s">
        <v>357</v>
      </c>
      <c r="F685" s="14" t="s">
        <v>164</v>
      </c>
      <c r="G685" s="14" t="s">
        <v>72</v>
      </c>
      <c r="H685" s="15" t="s">
        <v>1218</v>
      </c>
      <c r="I685" s="15" t="s">
        <v>498</v>
      </c>
      <c r="J685" s="41"/>
      <c r="K685" s="31">
        <v>22100</v>
      </c>
      <c r="L685" s="19" t="s">
        <v>189</v>
      </c>
      <c r="M685" s="20">
        <v>0.3</v>
      </c>
      <c r="N685" s="34">
        <f t="shared" si="33"/>
        <v>6630</v>
      </c>
      <c r="O685" s="55">
        <f>N685*[1]TC!C$4</f>
        <v>132600</v>
      </c>
      <c r="P685" s="191">
        <v>10000</v>
      </c>
      <c r="Q685" s="24" t="s">
        <v>34</v>
      </c>
      <c r="R685" s="36">
        <f t="shared" si="32"/>
        <v>15470</v>
      </c>
      <c r="S685" s="26">
        <f>R685*[1]TC!$C$4</f>
        <v>309400</v>
      </c>
      <c r="T685" s="36">
        <f>[1]TC!$F$4</f>
        <v>1100</v>
      </c>
      <c r="U685" s="183">
        <f>T685*[1]TC!$C$4</f>
        <v>22000</v>
      </c>
      <c r="V685" s="15" t="s">
        <v>36</v>
      </c>
      <c r="W685" s="72" t="s">
        <v>1348</v>
      </c>
      <c r="X685" s="29"/>
    </row>
    <row r="686" spans="1:24" ht="15.75" customHeight="1">
      <c r="A686" s="14" t="s">
        <v>481</v>
      </c>
      <c r="B686" s="14" t="s">
        <v>1325</v>
      </c>
      <c r="C686" s="127" t="s">
        <v>1347</v>
      </c>
      <c r="D686" s="41" t="s">
        <v>26</v>
      </c>
      <c r="E686" s="14" t="s">
        <v>232</v>
      </c>
      <c r="F686" s="14" t="s">
        <v>164</v>
      </c>
      <c r="G686" s="14" t="s">
        <v>72</v>
      </c>
      <c r="H686" s="15" t="s">
        <v>1218</v>
      </c>
      <c r="I686" s="15" t="s">
        <v>498</v>
      </c>
      <c r="J686" s="41"/>
      <c r="K686" s="31">
        <v>13000</v>
      </c>
      <c r="L686" s="19" t="s">
        <v>189</v>
      </c>
      <c r="M686" s="20">
        <v>0.3</v>
      </c>
      <c r="N686" s="34">
        <f t="shared" si="33"/>
        <v>3900</v>
      </c>
      <c r="O686" s="55">
        <f>N686*[1]TC!C$4</f>
        <v>78000</v>
      </c>
      <c r="P686" s="191">
        <v>0</v>
      </c>
      <c r="Q686" s="24" t="s">
        <v>34</v>
      </c>
      <c r="R686" s="36">
        <f t="shared" si="32"/>
        <v>9100</v>
      </c>
      <c r="S686" s="26">
        <f>R686*[1]TC!$C$4</f>
        <v>182000</v>
      </c>
      <c r="T686" s="36">
        <f>[1]TC!$F$4</f>
        <v>1100</v>
      </c>
      <c r="U686" s="183">
        <f>T686*[1]TC!$C$4</f>
        <v>22000</v>
      </c>
      <c r="V686" s="15" t="s">
        <v>36</v>
      </c>
      <c r="W686" s="72" t="s">
        <v>1348</v>
      </c>
      <c r="X686" s="29"/>
    </row>
    <row r="687" spans="1:24" ht="15.75" customHeight="1">
      <c r="A687" s="14" t="s">
        <v>481</v>
      </c>
      <c r="B687" s="14" t="s">
        <v>1325</v>
      </c>
      <c r="C687" s="127" t="s">
        <v>1349</v>
      </c>
      <c r="D687" s="41" t="s">
        <v>26</v>
      </c>
      <c r="E687" s="14" t="s">
        <v>27</v>
      </c>
      <c r="F687" s="14" t="s">
        <v>164</v>
      </c>
      <c r="G687" s="14" t="s">
        <v>72</v>
      </c>
      <c r="H687" s="32" t="s">
        <v>1218</v>
      </c>
      <c r="I687" s="41" t="s">
        <v>171</v>
      </c>
      <c r="J687" s="41"/>
      <c r="K687" s="31">
        <v>26000</v>
      </c>
      <c r="L687" s="19" t="s">
        <v>189</v>
      </c>
      <c r="M687" s="20">
        <v>0.3</v>
      </c>
      <c r="N687" s="34">
        <f t="shared" si="33"/>
        <v>7800</v>
      </c>
      <c r="O687" s="55">
        <f>N687*[1]TC!C$4</f>
        <v>156000</v>
      </c>
      <c r="P687" s="191">
        <v>10000</v>
      </c>
      <c r="Q687" s="24" t="s">
        <v>34</v>
      </c>
      <c r="R687" s="36">
        <f t="shared" si="32"/>
        <v>18200</v>
      </c>
      <c r="S687" s="26">
        <f>R687*[1]TC!$C$4</f>
        <v>364000</v>
      </c>
      <c r="T687" s="36">
        <f>[1]TC!$F$4</f>
        <v>1100</v>
      </c>
      <c r="U687" s="183">
        <f>T687*[1]TC!$C$4</f>
        <v>22000</v>
      </c>
      <c r="V687" s="15" t="s">
        <v>36</v>
      </c>
      <c r="W687" s="72" t="s">
        <v>1348</v>
      </c>
      <c r="X687" s="29"/>
    </row>
    <row r="688" spans="1:24" ht="15.75" customHeight="1">
      <c r="A688" s="14" t="s">
        <v>481</v>
      </c>
      <c r="B688" s="14" t="s">
        <v>1325</v>
      </c>
      <c r="C688" s="127" t="s">
        <v>1349</v>
      </c>
      <c r="D688" s="41" t="s">
        <v>26</v>
      </c>
      <c r="E688" s="14" t="s">
        <v>357</v>
      </c>
      <c r="F688" s="14" t="s">
        <v>164</v>
      </c>
      <c r="G688" s="14" t="s">
        <v>72</v>
      </c>
      <c r="H688" s="32" t="s">
        <v>1218</v>
      </c>
      <c r="I688" s="41" t="s">
        <v>171</v>
      </c>
      <c r="J688" s="41"/>
      <c r="K688" s="31">
        <v>22100</v>
      </c>
      <c r="L688" s="19" t="s">
        <v>189</v>
      </c>
      <c r="M688" s="20">
        <v>0.3</v>
      </c>
      <c r="N688" s="34">
        <f t="shared" si="33"/>
        <v>6630</v>
      </c>
      <c r="O688" s="55">
        <f>N688*[1]TC!C$4</f>
        <v>132600</v>
      </c>
      <c r="P688" s="191">
        <v>10000</v>
      </c>
      <c r="Q688" s="24" t="s">
        <v>34</v>
      </c>
      <c r="R688" s="36">
        <f t="shared" si="32"/>
        <v>15470</v>
      </c>
      <c r="S688" s="26">
        <f>R688*[1]TC!$C$4</f>
        <v>309400</v>
      </c>
      <c r="T688" s="36">
        <f>[1]TC!$F$4</f>
        <v>1100</v>
      </c>
      <c r="U688" s="183">
        <f>T688*[1]TC!$C$4</f>
        <v>22000</v>
      </c>
      <c r="V688" s="15" t="s">
        <v>36</v>
      </c>
      <c r="W688" s="72" t="s">
        <v>1348</v>
      </c>
      <c r="X688" s="29"/>
    </row>
    <row r="689" spans="1:24" ht="15.75" customHeight="1">
      <c r="A689" s="14" t="s">
        <v>481</v>
      </c>
      <c r="B689" s="14" t="s">
        <v>1325</v>
      </c>
      <c r="C689" s="127" t="s">
        <v>1349</v>
      </c>
      <c r="D689" s="41" t="s">
        <v>26</v>
      </c>
      <c r="E689" s="14" t="s">
        <v>232</v>
      </c>
      <c r="F689" s="14" t="s">
        <v>164</v>
      </c>
      <c r="G689" s="14" t="s">
        <v>72</v>
      </c>
      <c r="H689" s="32" t="s">
        <v>1218</v>
      </c>
      <c r="I689" s="41" t="s">
        <v>171</v>
      </c>
      <c r="J689" s="41"/>
      <c r="K689" s="31">
        <v>13000</v>
      </c>
      <c r="L689" s="19" t="s">
        <v>189</v>
      </c>
      <c r="M689" s="20">
        <v>0.3</v>
      </c>
      <c r="N689" s="34">
        <f t="shared" si="33"/>
        <v>3900</v>
      </c>
      <c r="O689" s="55">
        <f>N689*[1]TC!C$4</f>
        <v>78000</v>
      </c>
      <c r="P689" s="191">
        <v>0</v>
      </c>
      <c r="Q689" s="24" t="s">
        <v>34</v>
      </c>
      <c r="R689" s="36">
        <f t="shared" si="32"/>
        <v>9100</v>
      </c>
      <c r="S689" s="26">
        <f>R689*[1]TC!$C$4</f>
        <v>182000</v>
      </c>
      <c r="T689" s="36">
        <f>[1]TC!$F$4</f>
        <v>1100</v>
      </c>
      <c r="U689" s="183">
        <f>T689*[1]TC!$C$4</f>
        <v>22000</v>
      </c>
      <c r="V689" s="15" t="s">
        <v>36</v>
      </c>
      <c r="W689" s="72" t="s">
        <v>1348</v>
      </c>
      <c r="X689" s="29"/>
    </row>
    <row r="690" spans="1:24" ht="15.75" customHeight="1">
      <c r="A690" s="14" t="s">
        <v>481</v>
      </c>
      <c r="B690" s="14" t="s">
        <v>1325</v>
      </c>
      <c r="C690" s="127" t="s">
        <v>1350</v>
      </c>
      <c r="D690" s="41" t="s">
        <v>26</v>
      </c>
      <c r="E690" s="14" t="s">
        <v>27</v>
      </c>
      <c r="F690" s="14" t="s">
        <v>73</v>
      </c>
      <c r="G690" s="14" t="s">
        <v>117</v>
      </c>
      <c r="H690" s="32" t="s">
        <v>919</v>
      </c>
      <c r="I690" s="15" t="s">
        <v>498</v>
      </c>
      <c r="J690" s="41"/>
      <c r="K690" s="31">
        <v>26000</v>
      </c>
      <c r="L690" s="19" t="s">
        <v>189</v>
      </c>
      <c r="M690" s="20">
        <v>0.3</v>
      </c>
      <c r="N690" s="34">
        <f t="shared" si="33"/>
        <v>7800</v>
      </c>
      <c r="O690" s="55">
        <f>N690*[1]TC!C$4</f>
        <v>156000</v>
      </c>
      <c r="P690" s="191">
        <v>10000</v>
      </c>
      <c r="Q690" s="24" t="s">
        <v>34</v>
      </c>
      <c r="R690" s="36">
        <f t="shared" si="32"/>
        <v>18200</v>
      </c>
      <c r="S690" s="26">
        <f>R690*[1]TC!$C$4</f>
        <v>364000</v>
      </c>
      <c r="T690" s="36">
        <f>[1]TC!$F$4</f>
        <v>1100</v>
      </c>
      <c r="U690" s="183">
        <f>T690*[1]TC!$C$4</f>
        <v>22000</v>
      </c>
      <c r="V690" s="15" t="s">
        <v>36</v>
      </c>
      <c r="W690" s="72" t="s">
        <v>1351</v>
      </c>
      <c r="X690" s="29"/>
    </row>
    <row r="691" spans="1:24" ht="15.75" customHeight="1">
      <c r="A691" s="14" t="s">
        <v>481</v>
      </c>
      <c r="B691" s="14" t="s">
        <v>1325</v>
      </c>
      <c r="C691" s="127" t="s">
        <v>1350</v>
      </c>
      <c r="D691" s="41" t="s">
        <v>26</v>
      </c>
      <c r="E691" s="14" t="s">
        <v>357</v>
      </c>
      <c r="F691" s="14" t="s">
        <v>73</v>
      </c>
      <c r="G691" s="14" t="s">
        <v>117</v>
      </c>
      <c r="H691" s="32" t="s">
        <v>919</v>
      </c>
      <c r="I691" s="15" t="s">
        <v>498</v>
      </c>
      <c r="J691" s="41"/>
      <c r="K691" s="31">
        <v>22100</v>
      </c>
      <c r="L691" s="19" t="s">
        <v>189</v>
      </c>
      <c r="M691" s="20">
        <v>0.3</v>
      </c>
      <c r="N691" s="34">
        <f t="shared" si="33"/>
        <v>6630</v>
      </c>
      <c r="O691" s="55">
        <f>N691*[1]TC!C$4</f>
        <v>132600</v>
      </c>
      <c r="P691" s="191">
        <v>10000</v>
      </c>
      <c r="Q691" s="24" t="s">
        <v>34</v>
      </c>
      <c r="R691" s="36">
        <f t="shared" si="32"/>
        <v>15470</v>
      </c>
      <c r="S691" s="26">
        <f>R691*[1]TC!$C$4</f>
        <v>309400</v>
      </c>
      <c r="T691" s="36">
        <f>[1]TC!$F$4</f>
        <v>1100</v>
      </c>
      <c r="U691" s="183">
        <f>T691*[1]TC!$C$4</f>
        <v>22000</v>
      </c>
      <c r="V691" s="15" t="s">
        <v>36</v>
      </c>
      <c r="W691" s="72" t="s">
        <v>1351</v>
      </c>
      <c r="X691" s="29"/>
    </row>
    <row r="692" spans="1:24" ht="15.75" customHeight="1">
      <c r="A692" s="14" t="s">
        <v>481</v>
      </c>
      <c r="B692" s="14" t="s">
        <v>1325</v>
      </c>
      <c r="C692" s="127" t="s">
        <v>1350</v>
      </c>
      <c r="D692" s="41" t="s">
        <v>26</v>
      </c>
      <c r="E692" s="14" t="s">
        <v>232</v>
      </c>
      <c r="F692" s="14" t="s">
        <v>73</v>
      </c>
      <c r="G692" s="14" t="s">
        <v>117</v>
      </c>
      <c r="H692" s="32" t="s">
        <v>919</v>
      </c>
      <c r="I692" s="15" t="s">
        <v>498</v>
      </c>
      <c r="J692" s="41"/>
      <c r="K692" s="31">
        <v>13000</v>
      </c>
      <c r="L692" s="19" t="s">
        <v>189</v>
      </c>
      <c r="M692" s="20">
        <v>0.3</v>
      </c>
      <c r="N692" s="34">
        <f t="shared" si="33"/>
        <v>3900</v>
      </c>
      <c r="O692" s="55">
        <f>N692*[1]TC!C$4</f>
        <v>78000</v>
      </c>
      <c r="P692" s="191">
        <v>0</v>
      </c>
      <c r="Q692" s="24" t="s">
        <v>34</v>
      </c>
      <c r="R692" s="36">
        <f t="shared" si="32"/>
        <v>9100</v>
      </c>
      <c r="S692" s="26">
        <f>R692*[1]TC!$C$4</f>
        <v>182000</v>
      </c>
      <c r="T692" s="36">
        <f>[1]TC!$F$4</f>
        <v>1100</v>
      </c>
      <c r="U692" s="183">
        <f>T692*[1]TC!$C$4</f>
        <v>22000</v>
      </c>
      <c r="V692" s="15" t="s">
        <v>36</v>
      </c>
      <c r="W692" s="72" t="s">
        <v>1351</v>
      </c>
      <c r="X692" s="29"/>
    </row>
    <row r="693" spans="1:24" ht="15.75" customHeight="1">
      <c r="A693" s="14" t="s">
        <v>481</v>
      </c>
      <c r="B693" s="14" t="s">
        <v>1325</v>
      </c>
      <c r="C693" s="127" t="s">
        <v>1352</v>
      </c>
      <c r="D693" s="41" t="s">
        <v>26</v>
      </c>
      <c r="E693" s="14" t="s">
        <v>27</v>
      </c>
      <c r="F693" s="14" t="s">
        <v>73</v>
      </c>
      <c r="G693" s="14" t="s">
        <v>83</v>
      </c>
      <c r="H693" s="32" t="s">
        <v>1218</v>
      </c>
      <c r="I693" s="15" t="s">
        <v>498</v>
      </c>
      <c r="J693" s="41"/>
      <c r="K693" s="31">
        <v>26000</v>
      </c>
      <c r="L693" s="19" t="s">
        <v>189</v>
      </c>
      <c r="M693" s="20">
        <v>0.3</v>
      </c>
      <c r="N693" s="34">
        <f t="shared" si="33"/>
        <v>7800</v>
      </c>
      <c r="O693" s="55">
        <f>N693*[1]TC!C$4</f>
        <v>156000</v>
      </c>
      <c r="P693" s="191">
        <v>10000</v>
      </c>
      <c r="Q693" s="24" t="s">
        <v>34</v>
      </c>
      <c r="R693" s="36">
        <f t="shared" si="32"/>
        <v>18200</v>
      </c>
      <c r="S693" s="26">
        <f>R693*[1]TC!$C$4</f>
        <v>364000</v>
      </c>
      <c r="T693" s="36">
        <f>[1]TC!$F$4</f>
        <v>1100</v>
      </c>
      <c r="U693" s="183">
        <f>T693*[1]TC!$C$4</f>
        <v>22000</v>
      </c>
      <c r="V693" s="15" t="s">
        <v>36</v>
      </c>
      <c r="W693" s="72" t="s">
        <v>1353</v>
      </c>
      <c r="X693" s="29"/>
    </row>
    <row r="694" spans="1:24" ht="15.75" customHeight="1">
      <c r="A694" s="14" t="s">
        <v>481</v>
      </c>
      <c r="B694" s="14" t="s">
        <v>1325</v>
      </c>
      <c r="C694" s="127" t="s">
        <v>1352</v>
      </c>
      <c r="D694" s="41" t="s">
        <v>26</v>
      </c>
      <c r="E694" s="14" t="s">
        <v>357</v>
      </c>
      <c r="F694" s="14" t="s">
        <v>73</v>
      </c>
      <c r="G694" s="14" t="s">
        <v>83</v>
      </c>
      <c r="H694" s="32" t="s">
        <v>1218</v>
      </c>
      <c r="I694" s="15" t="s">
        <v>498</v>
      </c>
      <c r="J694" s="41"/>
      <c r="K694" s="31">
        <v>22100</v>
      </c>
      <c r="L694" s="19" t="s">
        <v>189</v>
      </c>
      <c r="M694" s="20">
        <v>0.3</v>
      </c>
      <c r="N694" s="34">
        <f t="shared" si="33"/>
        <v>6630</v>
      </c>
      <c r="O694" s="55">
        <f>N694*[1]TC!C$4</f>
        <v>132600</v>
      </c>
      <c r="P694" s="191">
        <v>10000</v>
      </c>
      <c r="Q694" s="24" t="s">
        <v>34</v>
      </c>
      <c r="R694" s="36">
        <f t="shared" si="32"/>
        <v>15470</v>
      </c>
      <c r="S694" s="26">
        <f>R694*[1]TC!$C$4</f>
        <v>309400</v>
      </c>
      <c r="T694" s="36">
        <f>[1]TC!$F$4</f>
        <v>1100</v>
      </c>
      <c r="U694" s="183">
        <f>T694*[1]TC!$C$4</f>
        <v>22000</v>
      </c>
      <c r="V694" s="15" t="s">
        <v>36</v>
      </c>
      <c r="W694" s="72" t="s">
        <v>1353</v>
      </c>
      <c r="X694" s="29"/>
    </row>
    <row r="695" spans="1:24" ht="15.75" customHeight="1">
      <c r="A695" s="14" t="s">
        <v>481</v>
      </c>
      <c r="B695" s="14" t="s">
        <v>1325</v>
      </c>
      <c r="C695" s="127" t="s">
        <v>1352</v>
      </c>
      <c r="D695" s="41" t="s">
        <v>26</v>
      </c>
      <c r="E695" s="14" t="s">
        <v>232</v>
      </c>
      <c r="F695" s="14" t="s">
        <v>73</v>
      </c>
      <c r="G695" s="14" t="s">
        <v>83</v>
      </c>
      <c r="H695" s="32" t="s">
        <v>1218</v>
      </c>
      <c r="I695" s="15" t="s">
        <v>498</v>
      </c>
      <c r="J695" s="41"/>
      <c r="K695" s="31">
        <v>13000</v>
      </c>
      <c r="L695" s="19" t="s">
        <v>189</v>
      </c>
      <c r="M695" s="20">
        <v>0.3</v>
      </c>
      <c r="N695" s="34">
        <f t="shared" si="33"/>
        <v>3900</v>
      </c>
      <c r="O695" s="55">
        <f>N695*[1]TC!C$4</f>
        <v>78000</v>
      </c>
      <c r="P695" s="191">
        <v>0</v>
      </c>
      <c r="Q695" s="24" t="s">
        <v>34</v>
      </c>
      <c r="R695" s="36">
        <f t="shared" si="32"/>
        <v>9100</v>
      </c>
      <c r="S695" s="26">
        <f>R695*[1]TC!$C$4</f>
        <v>182000</v>
      </c>
      <c r="T695" s="36">
        <f>[1]TC!$F$4</f>
        <v>1100</v>
      </c>
      <c r="U695" s="183">
        <f>T695*[1]TC!$C$4</f>
        <v>22000</v>
      </c>
      <c r="V695" s="15" t="s">
        <v>36</v>
      </c>
      <c r="W695" s="72" t="s">
        <v>1353</v>
      </c>
      <c r="X695" s="29"/>
    </row>
    <row r="696" spans="1:24" ht="15.75" customHeight="1">
      <c r="A696" s="14" t="s">
        <v>481</v>
      </c>
      <c r="B696" s="14" t="s">
        <v>1325</v>
      </c>
      <c r="C696" s="127" t="s">
        <v>1354</v>
      </c>
      <c r="D696" s="41" t="s">
        <v>26</v>
      </c>
      <c r="E696" s="14" t="s">
        <v>27</v>
      </c>
      <c r="F696" s="14" t="s">
        <v>158</v>
      </c>
      <c r="G696" s="14" t="s">
        <v>73</v>
      </c>
      <c r="H696" s="32" t="s">
        <v>919</v>
      </c>
      <c r="I696" s="41" t="s">
        <v>1165</v>
      </c>
      <c r="J696" s="41"/>
      <c r="K696" s="31">
        <v>21000</v>
      </c>
      <c r="L696" s="19" t="s">
        <v>189</v>
      </c>
      <c r="M696" s="20">
        <v>0.3</v>
      </c>
      <c r="N696" s="34">
        <f t="shared" si="33"/>
        <v>6300</v>
      </c>
      <c r="O696" s="55">
        <f>N696*[1]TC!C$4</f>
        <v>126000</v>
      </c>
      <c r="P696" s="191">
        <v>10000</v>
      </c>
      <c r="Q696" s="24" t="s">
        <v>34</v>
      </c>
      <c r="R696" s="36">
        <f t="shared" si="32"/>
        <v>14700</v>
      </c>
      <c r="S696" s="26">
        <f>R696*[1]TC!$C$4</f>
        <v>294000</v>
      </c>
      <c r="T696" s="36">
        <f>[1]TC!$F$4</f>
        <v>1100</v>
      </c>
      <c r="U696" s="183">
        <f>T696*[1]TC!$C$4</f>
        <v>22000</v>
      </c>
      <c r="V696" s="15" t="s">
        <v>36</v>
      </c>
      <c r="W696" s="72" t="s">
        <v>1355</v>
      </c>
      <c r="X696" s="29"/>
    </row>
    <row r="697" spans="1:24" ht="15.75" customHeight="1">
      <c r="A697" s="14" t="s">
        <v>481</v>
      </c>
      <c r="B697" s="14" t="s">
        <v>1325</v>
      </c>
      <c r="C697" s="127" t="s">
        <v>1354</v>
      </c>
      <c r="D697" s="41" t="s">
        <v>26</v>
      </c>
      <c r="E697" s="14" t="s">
        <v>357</v>
      </c>
      <c r="F697" s="14" t="s">
        <v>158</v>
      </c>
      <c r="G697" s="14" t="s">
        <v>73</v>
      </c>
      <c r="H697" s="32" t="s">
        <v>919</v>
      </c>
      <c r="I697" s="41" t="s">
        <v>1165</v>
      </c>
      <c r="J697" s="41"/>
      <c r="K697" s="31">
        <v>17850</v>
      </c>
      <c r="L697" s="19" t="s">
        <v>189</v>
      </c>
      <c r="M697" s="20">
        <v>0.3</v>
      </c>
      <c r="N697" s="34">
        <f t="shared" si="33"/>
        <v>5355</v>
      </c>
      <c r="O697" s="55">
        <f>N697*[1]TC!C$4</f>
        <v>107100</v>
      </c>
      <c r="P697" s="191">
        <v>10000</v>
      </c>
      <c r="Q697" s="24" t="s">
        <v>34</v>
      </c>
      <c r="R697" s="36">
        <f t="shared" si="32"/>
        <v>12495</v>
      </c>
      <c r="S697" s="26">
        <f>R697*[1]TC!$C$4</f>
        <v>249900</v>
      </c>
      <c r="T697" s="36">
        <f>[1]TC!$F$4</f>
        <v>1100</v>
      </c>
      <c r="U697" s="183">
        <f>T697*[1]TC!$C$4</f>
        <v>22000</v>
      </c>
      <c r="V697" s="15" t="s">
        <v>36</v>
      </c>
      <c r="W697" s="72" t="s">
        <v>1355</v>
      </c>
      <c r="X697" s="29"/>
    </row>
    <row r="698" spans="1:24" ht="15.75" customHeight="1">
      <c r="A698" s="14" t="s">
        <v>481</v>
      </c>
      <c r="B698" s="14" t="s">
        <v>1325</v>
      </c>
      <c r="C698" s="127" t="s">
        <v>1354</v>
      </c>
      <c r="D698" s="41" t="s">
        <v>26</v>
      </c>
      <c r="E698" s="14" t="s">
        <v>232</v>
      </c>
      <c r="F698" s="14" t="s">
        <v>158</v>
      </c>
      <c r="G698" s="14" t="s">
        <v>73</v>
      </c>
      <c r="H698" s="32" t="s">
        <v>919</v>
      </c>
      <c r="I698" s="41" t="s">
        <v>1165</v>
      </c>
      <c r="J698" s="41"/>
      <c r="K698" s="31">
        <v>10500</v>
      </c>
      <c r="L698" s="19" t="s">
        <v>189</v>
      </c>
      <c r="M698" s="20">
        <v>0.3</v>
      </c>
      <c r="N698" s="34">
        <f t="shared" si="33"/>
        <v>3150</v>
      </c>
      <c r="O698" s="55">
        <f>N698*[1]TC!C$4</f>
        <v>63000</v>
      </c>
      <c r="P698" s="191">
        <v>0</v>
      </c>
      <c r="Q698" s="24" t="s">
        <v>34</v>
      </c>
      <c r="R698" s="36">
        <f t="shared" si="32"/>
        <v>7350</v>
      </c>
      <c r="S698" s="26">
        <f>R698*[1]TC!$C$4</f>
        <v>147000</v>
      </c>
      <c r="T698" s="36">
        <f>[1]TC!$F$4</f>
        <v>1100</v>
      </c>
      <c r="U698" s="183">
        <f>T698*[1]TC!$C$4</f>
        <v>22000</v>
      </c>
      <c r="V698" s="15" t="s">
        <v>36</v>
      </c>
      <c r="W698" s="72" t="s">
        <v>1355</v>
      </c>
      <c r="X698" s="29"/>
    </row>
    <row r="699" spans="1:24" ht="15.75" customHeight="1">
      <c r="A699" s="14" t="s">
        <v>481</v>
      </c>
      <c r="B699" s="14" t="s">
        <v>1325</v>
      </c>
      <c r="C699" s="127" t="s">
        <v>1356</v>
      </c>
      <c r="D699" s="41" t="s">
        <v>26</v>
      </c>
      <c r="E699" s="14" t="s">
        <v>27</v>
      </c>
      <c r="F699" s="14" t="s">
        <v>80</v>
      </c>
      <c r="G699" s="14" t="s">
        <v>667</v>
      </c>
      <c r="H699" s="32" t="s">
        <v>1218</v>
      </c>
      <c r="I699" s="41" t="s">
        <v>171</v>
      </c>
      <c r="J699" s="41"/>
      <c r="K699" s="31">
        <v>21000</v>
      </c>
      <c r="L699" s="19" t="s">
        <v>189</v>
      </c>
      <c r="M699" s="20">
        <v>0.3</v>
      </c>
      <c r="N699" s="34">
        <f t="shared" si="33"/>
        <v>6300</v>
      </c>
      <c r="O699" s="55">
        <f>N699*[1]TC!C$4</f>
        <v>126000</v>
      </c>
      <c r="P699" s="191">
        <v>10000</v>
      </c>
      <c r="Q699" s="24" t="s">
        <v>34</v>
      </c>
      <c r="R699" s="36">
        <f t="shared" si="32"/>
        <v>14700</v>
      </c>
      <c r="S699" s="26">
        <f>R699*[1]TC!$C$4</f>
        <v>294000</v>
      </c>
      <c r="T699" s="36">
        <f>[1]TC!$F$4</f>
        <v>1100</v>
      </c>
      <c r="U699" s="183">
        <f>T699*[1]TC!$C$4</f>
        <v>22000</v>
      </c>
      <c r="V699" s="15" t="s">
        <v>36</v>
      </c>
      <c r="W699" s="72" t="s">
        <v>1357</v>
      </c>
      <c r="X699" s="29"/>
    </row>
    <row r="700" spans="1:24" ht="15.75" customHeight="1">
      <c r="A700" s="14" t="s">
        <v>481</v>
      </c>
      <c r="B700" s="14" t="s">
        <v>1325</v>
      </c>
      <c r="C700" s="127" t="s">
        <v>1356</v>
      </c>
      <c r="D700" s="41" t="s">
        <v>26</v>
      </c>
      <c r="E700" s="14" t="s">
        <v>357</v>
      </c>
      <c r="F700" s="14" t="s">
        <v>80</v>
      </c>
      <c r="G700" s="14" t="s">
        <v>667</v>
      </c>
      <c r="H700" s="32" t="s">
        <v>1218</v>
      </c>
      <c r="I700" s="41" t="s">
        <v>171</v>
      </c>
      <c r="J700" s="41"/>
      <c r="K700" s="31">
        <v>17850</v>
      </c>
      <c r="L700" s="19" t="s">
        <v>189</v>
      </c>
      <c r="M700" s="20">
        <v>0.3</v>
      </c>
      <c r="N700" s="34">
        <f t="shared" si="33"/>
        <v>5355</v>
      </c>
      <c r="O700" s="55">
        <f>N700*[1]TC!C$4</f>
        <v>107100</v>
      </c>
      <c r="P700" s="191">
        <v>10000</v>
      </c>
      <c r="Q700" s="24" t="s">
        <v>34</v>
      </c>
      <c r="R700" s="36">
        <f t="shared" si="32"/>
        <v>12495</v>
      </c>
      <c r="S700" s="26">
        <f>R700*[1]TC!$C$4</f>
        <v>249900</v>
      </c>
      <c r="T700" s="36">
        <f>[1]TC!$F$4</f>
        <v>1100</v>
      </c>
      <c r="U700" s="183">
        <f>T700*[1]TC!$C$4</f>
        <v>22000</v>
      </c>
      <c r="V700" s="15" t="s">
        <v>36</v>
      </c>
      <c r="W700" s="72" t="s">
        <v>1357</v>
      </c>
      <c r="X700" s="29"/>
    </row>
    <row r="701" spans="1:24" ht="15.75" customHeight="1">
      <c r="A701" s="14" t="s">
        <v>481</v>
      </c>
      <c r="B701" s="14" t="s">
        <v>1325</v>
      </c>
      <c r="C701" s="127" t="s">
        <v>1356</v>
      </c>
      <c r="D701" s="41" t="s">
        <v>26</v>
      </c>
      <c r="E701" s="14" t="s">
        <v>232</v>
      </c>
      <c r="F701" s="14" t="s">
        <v>80</v>
      </c>
      <c r="G701" s="14" t="s">
        <v>667</v>
      </c>
      <c r="H701" s="32" t="s">
        <v>1218</v>
      </c>
      <c r="I701" s="41" t="s">
        <v>171</v>
      </c>
      <c r="J701" s="41"/>
      <c r="K701" s="31">
        <v>10500</v>
      </c>
      <c r="L701" s="19" t="s">
        <v>189</v>
      </c>
      <c r="M701" s="20">
        <v>0.3</v>
      </c>
      <c r="N701" s="34">
        <f t="shared" si="33"/>
        <v>3150</v>
      </c>
      <c r="O701" s="55">
        <f>N701*[1]TC!C$4</f>
        <v>63000</v>
      </c>
      <c r="P701" s="191">
        <v>0</v>
      </c>
      <c r="Q701" s="24" t="s">
        <v>34</v>
      </c>
      <c r="R701" s="36">
        <f t="shared" ref="R701:R726" si="34">K701-N701</f>
        <v>7350</v>
      </c>
      <c r="S701" s="26">
        <f>R701*[1]TC!$C$4</f>
        <v>147000</v>
      </c>
      <c r="T701" s="36">
        <f>[1]TC!$F$4</f>
        <v>1100</v>
      </c>
      <c r="U701" s="183">
        <f>T701*[1]TC!$C$4</f>
        <v>22000</v>
      </c>
      <c r="V701" s="15" t="s">
        <v>36</v>
      </c>
      <c r="W701" s="72" t="s">
        <v>1357</v>
      </c>
      <c r="X701" s="29"/>
    </row>
    <row r="702" spans="1:24" ht="15.75" customHeight="1">
      <c r="A702" s="14" t="s">
        <v>481</v>
      </c>
      <c r="B702" s="14" t="s">
        <v>1325</v>
      </c>
      <c r="C702" s="127" t="s">
        <v>1358</v>
      </c>
      <c r="D702" s="41" t="s">
        <v>26</v>
      </c>
      <c r="E702" s="14" t="s">
        <v>232</v>
      </c>
      <c r="F702" s="14" t="s">
        <v>350</v>
      </c>
      <c r="G702" s="14" t="s">
        <v>820</v>
      </c>
      <c r="H702" s="32" t="s">
        <v>1155</v>
      </c>
      <c r="I702" s="41" t="s">
        <v>31</v>
      </c>
      <c r="J702" s="41"/>
      <c r="K702" s="31">
        <v>5000</v>
      </c>
      <c r="L702" s="19" t="s">
        <v>189</v>
      </c>
      <c r="M702" s="20">
        <v>0.3</v>
      </c>
      <c r="N702" s="34">
        <f t="shared" si="33"/>
        <v>1500</v>
      </c>
      <c r="O702" s="55">
        <f>N702*[1]TC!C$4</f>
        <v>30000</v>
      </c>
      <c r="P702" s="191">
        <v>0</v>
      </c>
      <c r="Q702" s="24" t="s">
        <v>34</v>
      </c>
      <c r="R702" s="36">
        <f t="shared" si="34"/>
        <v>3500</v>
      </c>
      <c r="S702" s="26">
        <f>R702*[1]TC!$C$4</f>
        <v>70000</v>
      </c>
      <c r="T702" s="36">
        <f>[1]TC!$F$4</f>
        <v>1100</v>
      </c>
      <c r="U702" s="183">
        <f>T702*[1]TC!$C$4</f>
        <v>22000</v>
      </c>
      <c r="V702" s="15" t="s">
        <v>36</v>
      </c>
      <c r="W702" s="72" t="s">
        <v>1359</v>
      </c>
      <c r="X702" s="29"/>
    </row>
    <row r="703" spans="1:24" ht="15.75" customHeight="1">
      <c r="A703" s="14" t="s">
        <v>481</v>
      </c>
      <c r="B703" s="14" t="s">
        <v>1325</v>
      </c>
      <c r="C703" s="127" t="s">
        <v>1360</v>
      </c>
      <c r="D703" s="41" t="s">
        <v>26</v>
      </c>
      <c r="E703" s="14" t="s">
        <v>232</v>
      </c>
      <c r="F703" s="14" t="s">
        <v>164</v>
      </c>
      <c r="G703" s="14" t="s">
        <v>72</v>
      </c>
      <c r="H703" s="32" t="s">
        <v>1155</v>
      </c>
      <c r="I703" s="41" t="s">
        <v>498</v>
      </c>
      <c r="J703" s="41"/>
      <c r="K703" s="31">
        <v>5000</v>
      </c>
      <c r="L703" s="19" t="s">
        <v>189</v>
      </c>
      <c r="M703" s="20">
        <v>0.3</v>
      </c>
      <c r="N703" s="34">
        <f t="shared" ref="N703:N705" si="35">K703*M703</f>
        <v>1500</v>
      </c>
      <c r="O703" s="55">
        <f>N703*[1]TC!C$4</f>
        <v>30000</v>
      </c>
      <c r="P703" s="191">
        <v>0</v>
      </c>
      <c r="Q703" s="24" t="s">
        <v>34</v>
      </c>
      <c r="R703" s="36">
        <f t="shared" si="34"/>
        <v>3500</v>
      </c>
      <c r="S703" s="26">
        <f>R703*[1]TC!$C$4</f>
        <v>70000</v>
      </c>
      <c r="T703" s="36">
        <f>[1]TC!$F$4</f>
        <v>1100</v>
      </c>
      <c r="U703" s="183">
        <f>T703*[1]TC!$C$4</f>
        <v>22000</v>
      </c>
      <c r="V703" s="15" t="s">
        <v>36</v>
      </c>
      <c r="W703" s="72" t="s">
        <v>1361</v>
      </c>
      <c r="X703" s="29"/>
    </row>
    <row r="704" spans="1:24" ht="15.75" customHeight="1">
      <c r="A704" s="14" t="s">
        <v>481</v>
      </c>
      <c r="B704" s="14" t="s">
        <v>1325</v>
      </c>
      <c r="C704" s="127" t="s">
        <v>1362</v>
      </c>
      <c r="D704" s="41" t="s">
        <v>26</v>
      </c>
      <c r="E704" s="14" t="s">
        <v>232</v>
      </c>
      <c r="F704" s="14" t="s">
        <v>72</v>
      </c>
      <c r="G704" s="14" t="s">
        <v>667</v>
      </c>
      <c r="H704" s="32" t="s">
        <v>901</v>
      </c>
      <c r="I704" s="41" t="s">
        <v>98</v>
      </c>
      <c r="J704" s="41"/>
      <c r="K704" s="31">
        <v>16000</v>
      </c>
      <c r="L704" s="19" t="s">
        <v>189</v>
      </c>
      <c r="M704" s="20">
        <v>0.3</v>
      </c>
      <c r="N704" s="34">
        <f t="shared" si="35"/>
        <v>4800</v>
      </c>
      <c r="O704" s="55">
        <f>N704*[1]TC!C$4</f>
        <v>96000</v>
      </c>
      <c r="P704" s="191">
        <v>0</v>
      </c>
      <c r="Q704" s="24" t="s">
        <v>34</v>
      </c>
      <c r="R704" s="36">
        <f t="shared" si="34"/>
        <v>11200</v>
      </c>
      <c r="S704" s="26">
        <f>R704*[1]TC!$C$4</f>
        <v>224000</v>
      </c>
      <c r="T704" s="36">
        <f>[1]TC!$F$4</f>
        <v>1100</v>
      </c>
      <c r="U704" s="183">
        <f>T704*[1]TC!$C$4</f>
        <v>22000</v>
      </c>
      <c r="V704" s="15" t="s">
        <v>36</v>
      </c>
      <c r="W704" s="72" t="s">
        <v>1363</v>
      </c>
      <c r="X704" s="29"/>
    </row>
    <row r="705" spans="1:24" ht="15.75" customHeight="1">
      <c r="A705" s="14" t="s">
        <v>481</v>
      </c>
      <c r="B705" s="14" t="s">
        <v>1325</v>
      </c>
      <c r="C705" s="127" t="s">
        <v>1364</v>
      </c>
      <c r="D705" s="41" t="s">
        <v>26</v>
      </c>
      <c r="E705" s="14" t="s">
        <v>232</v>
      </c>
      <c r="F705" s="14" t="s">
        <v>73</v>
      </c>
      <c r="G705" s="14" t="s">
        <v>667</v>
      </c>
      <c r="H705" s="32" t="s">
        <v>1155</v>
      </c>
      <c r="I705" s="41" t="s">
        <v>1031</v>
      </c>
      <c r="J705" s="41"/>
      <c r="K705" s="31">
        <v>16000</v>
      </c>
      <c r="L705" s="19" t="s">
        <v>189</v>
      </c>
      <c r="M705" s="20">
        <v>0.3</v>
      </c>
      <c r="N705" s="34">
        <f t="shared" si="35"/>
        <v>4800</v>
      </c>
      <c r="O705" s="55">
        <f>N705*[1]TC!C$4</f>
        <v>96000</v>
      </c>
      <c r="P705" s="191">
        <v>0</v>
      </c>
      <c r="Q705" s="24" t="s">
        <v>34</v>
      </c>
      <c r="R705" s="36">
        <f t="shared" si="34"/>
        <v>11200</v>
      </c>
      <c r="S705" s="26">
        <f>R705*[1]TC!$C$4</f>
        <v>224000</v>
      </c>
      <c r="T705" s="36">
        <f>[1]TC!$F$4</f>
        <v>1100</v>
      </c>
      <c r="U705" s="183">
        <f>T705*[1]TC!$C$4</f>
        <v>22000</v>
      </c>
      <c r="V705" s="15" t="s">
        <v>36</v>
      </c>
      <c r="W705" s="72" t="s">
        <v>1365</v>
      </c>
      <c r="X705" s="29"/>
    </row>
    <row r="706" spans="1:24" ht="15.75" customHeight="1">
      <c r="A706" s="14" t="s">
        <v>481</v>
      </c>
      <c r="B706" s="14" t="s">
        <v>1366</v>
      </c>
      <c r="C706" s="16" t="s">
        <v>1367</v>
      </c>
      <c r="D706" s="14" t="s">
        <v>26</v>
      </c>
      <c r="E706" s="14" t="s">
        <v>27</v>
      </c>
      <c r="F706" s="14" t="s">
        <v>116</v>
      </c>
      <c r="G706" s="14" t="s">
        <v>117</v>
      </c>
      <c r="H706" s="15" t="s">
        <v>30</v>
      </c>
      <c r="I706" s="15" t="s">
        <v>1368</v>
      </c>
      <c r="J706" s="15" t="s">
        <v>1369</v>
      </c>
      <c r="K706" s="31">
        <v>14900</v>
      </c>
      <c r="L706" s="19" t="s">
        <v>189</v>
      </c>
      <c r="M706" s="20">
        <f t="shared" ref="M706:M711" si="36">N706/K706</f>
        <v>0.20134228187919462</v>
      </c>
      <c r="N706" s="34">
        <v>3000</v>
      </c>
      <c r="O706" s="22">
        <f>N706*[1]TC!C4</f>
        <v>60000</v>
      </c>
      <c r="P706" s="23">
        <v>10000</v>
      </c>
      <c r="Q706" s="24" t="s">
        <v>1370</v>
      </c>
      <c r="R706" s="36">
        <f t="shared" si="34"/>
        <v>11900</v>
      </c>
      <c r="S706" s="26">
        <f>R706*[1]TC!C4</f>
        <v>238000</v>
      </c>
      <c r="T706" s="36">
        <f>[1]TC!F4</f>
        <v>1100</v>
      </c>
      <c r="U706" s="183">
        <f>T706*[1]TC!C4</f>
        <v>22000</v>
      </c>
      <c r="V706" s="15" t="s">
        <v>1371</v>
      </c>
      <c r="W706" s="28" t="s">
        <v>36</v>
      </c>
      <c r="X706" s="29"/>
    </row>
    <row r="707" spans="1:24" ht="15.75" customHeight="1">
      <c r="A707" s="14" t="s">
        <v>481</v>
      </c>
      <c r="B707" s="14" t="s">
        <v>1366</v>
      </c>
      <c r="C707" s="16" t="s">
        <v>1372</v>
      </c>
      <c r="D707" s="14" t="s">
        <v>26</v>
      </c>
      <c r="E707" s="14" t="s">
        <v>232</v>
      </c>
      <c r="F707" s="14" t="s">
        <v>116</v>
      </c>
      <c r="G707" s="14" t="s">
        <v>117</v>
      </c>
      <c r="H707" s="15" t="s">
        <v>113</v>
      </c>
      <c r="I707" s="15" t="s">
        <v>1373</v>
      </c>
      <c r="J707" s="15" t="s">
        <v>1374</v>
      </c>
      <c r="K707" s="31">
        <v>8990</v>
      </c>
      <c r="L707" s="19" t="s">
        <v>189</v>
      </c>
      <c r="M707" s="20">
        <f t="shared" si="36"/>
        <v>0.55617352614015569</v>
      </c>
      <c r="N707" s="34">
        <v>5000</v>
      </c>
      <c r="O707" s="22">
        <f>N707*[1]TC!C4</f>
        <v>100000</v>
      </c>
      <c r="P707" s="46" t="s">
        <v>34</v>
      </c>
      <c r="Q707" s="46" t="s">
        <v>34</v>
      </c>
      <c r="R707" s="36">
        <f t="shared" si="34"/>
        <v>3990</v>
      </c>
      <c r="S707" s="26">
        <f>R707*[1]TC!C4</f>
        <v>79800</v>
      </c>
      <c r="T707" s="57">
        <v>0</v>
      </c>
      <c r="U707" s="183">
        <f>T707*[1]TC!C4</f>
        <v>0</v>
      </c>
      <c r="V707" s="15" t="s">
        <v>1375</v>
      </c>
      <c r="W707" s="28" t="s">
        <v>36</v>
      </c>
      <c r="X707" s="29"/>
    </row>
    <row r="708" spans="1:24" ht="15.75" customHeight="1">
      <c r="A708" s="14" t="s">
        <v>481</v>
      </c>
      <c r="B708" s="15" t="s">
        <v>1366</v>
      </c>
      <c r="C708" s="16" t="s">
        <v>1376</v>
      </c>
      <c r="D708" s="14" t="s">
        <v>26</v>
      </c>
      <c r="E708" s="14" t="s">
        <v>27</v>
      </c>
      <c r="F708" s="14" t="s">
        <v>116</v>
      </c>
      <c r="G708" s="14" t="s">
        <v>29</v>
      </c>
      <c r="H708" s="15" t="s">
        <v>30</v>
      </c>
      <c r="I708" s="15" t="s">
        <v>1368</v>
      </c>
      <c r="J708" s="15" t="s">
        <v>1369</v>
      </c>
      <c r="K708" s="31">
        <v>14900</v>
      </c>
      <c r="L708" s="19" t="s">
        <v>189</v>
      </c>
      <c r="M708" s="20">
        <f t="shared" si="36"/>
        <v>0.20134228187919462</v>
      </c>
      <c r="N708" s="34">
        <v>3000</v>
      </c>
      <c r="O708" s="22">
        <f>N708*[1]TC!C4</f>
        <v>60000</v>
      </c>
      <c r="P708" s="23">
        <v>10000</v>
      </c>
      <c r="Q708" s="24" t="s">
        <v>1370</v>
      </c>
      <c r="R708" s="36">
        <f t="shared" si="34"/>
        <v>11900</v>
      </c>
      <c r="S708" s="26">
        <f>R708*[1]TC!C4</f>
        <v>238000</v>
      </c>
      <c r="T708" s="36">
        <f>[1]TC!F4</f>
        <v>1100</v>
      </c>
      <c r="U708" s="183">
        <f>T708*[1]TC!C4</f>
        <v>22000</v>
      </c>
      <c r="V708" s="15" t="s">
        <v>1377</v>
      </c>
      <c r="W708" s="28" t="s">
        <v>36</v>
      </c>
      <c r="X708" s="29"/>
    </row>
    <row r="709" spans="1:24" ht="15.75" customHeight="1">
      <c r="A709" s="14" t="s">
        <v>481</v>
      </c>
      <c r="B709" s="14" t="s">
        <v>1366</v>
      </c>
      <c r="C709" s="16" t="s">
        <v>1378</v>
      </c>
      <c r="D709" s="14" t="s">
        <v>26</v>
      </c>
      <c r="E709" s="14" t="s">
        <v>232</v>
      </c>
      <c r="F709" s="14" t="s">
        <v>116</v>
      </c>
      <c r="G709" s="14" t="s">
        <v>29</v>
      </c>
      <c r="H709" s="15" t="s">
        <v>113</v>
      </c>
      <c r="I709" s="15" t="s">
        <v>1373</v>
      </c>
      <c r="J709" s="15" t="s">
        <v>1374</v>
      </c>
      <c r="K709" s="31">
        <v>8990</v>
      </c>
      <c r="L709" s="19" t="s">
        <v>189</v>
      </c>
      <c r="M709" s="20">
        <f t="shared" si="36"/>
        <v>0.55617352614015569</v>
      </c>
      <c r="N709" s="34">
        <v>5000</v>
      </c>
      <c r="O709" s="22">
        <f>N709*[1]TC!C4</f>
        <v>100000</v>
      </c>
      <c r="P709" s="46" t="s">
        <v>34</v>
      </c>
      <c r="Q709" s="46" t="s">
        <v>34</v>
      </c>
      <c r="R709" s="36">
        <f t="shared" si="34"/>
        <v>3990</v>
      </c>
      <c r="S709" s="26">
        <f>R709*[1]TC!C4</f>
        <v>79800</v>
      </c>
      <c r="T709" s="57">
        <v>0</v>
      </c>
      <c r="U709" s="183">
        <f>T709*[1]TC!C4</f>
        <v>0</v>
      </c>
      <c r="V709" s="15" t="s">
        <v>1375</v>
      </c>
      <c r="W709" s="28" t="s">
        <v>36</v>
      </c>
      <c r="X709" s="29"/>
    </row>
    <row r="710" spans="1:24" ht="15.75" customHeight="1">
      <c r="A710" s="14" t="s">
        <v>481</v>
      </c>
      <c r="B710" s="14" t="s">
        <v>1366</v>
      </c>
      <c r="C710" s="16" t="s">
        <v>1379</v>
      </c>
      <c r="D710" s="14" t="s">
        <v>26</v>
      </c>
      <c r="E710" s="14" t="s">
        <v>27</v>
      </c>
      <c r="F710" s="14" t="s">
        <v>38</v>
      </c>
      <c r="G710" s="14" t="s">
        <v>116</v>
      </c>
      <c r="H710" s="15" t="s">
        <v>30</v>
      </c>
      <c r="I710" s="15" t="s">
        <v>1368</v>
      </c>
      <c r="J710" s="15" t="s">
        <v>1369</v>
      </c>
      <c r="K710" s="31">
        <v>14900</v>
      </c>
      <c r="L710" s="19" t="s">
        <v>189</v>
      </c>
      <c r="M710" s="20">
        <f t="shared" si="36"/>
        <v>0.20134228187919462</v>
      </c>
      <c r="N710" s="34">
        <v>3000</v>
      </c>
      <c r="O710" s="22">
        <f>N710*[1]TC!C4</f>
        <v>60000</v>
      </c>
      <c r="P710" s="23">
        <v>10000</v>
      </c>
      <c r="Q710" s="24" t="s">
        <v>1370</v>
      </c>
      <c r="R710" s="36">
        <f t="shared" si="34"/>
        <v>11900</v>
      </c>
      <c r="S710" s="26">
        <f>R710*[1]TC!C4</f>
        <v>238000</v>
      </c>
      <c r="T710" s="36">
        <f>[1]TC!F4</f>
        <v>1100</v>
      </c>
      <c r="U710" s="183">
        <f>T710*[1]TC!C4</f>
        <v>22000</v>
      </c>
      <c r="V710" s="15" t="s">
        <v>1377</v>
      </c>
      <c r="W710" s="28" t="s">
        <v>36</v>
      </c>
      <c r="X710" s="29"/>
    </row>
    <row r="711" spans="1:24" ht="15.75" customHeight="1">
      <c r="A711" s="14" t="s">
        <v>481</v>
      </c>
      <c r="B711" s="14" t="s">
        <v>1366</v>
      </c>
      <c r="C711" s="16" t="s">
        <v>1380</v>
      </c>
      <c r="D711" s="14" t="s">
        <v>26</v>
      </c>
      <c r="E711" s="14" t="s">
        <v>232</v>
      </c>
      <c r="F711" s="14" t="s">
        <v>38</v>
      </c>
      <c r="G711" s="14" t="s">
        <v>116</v>
      </c>
      <c r="H711" s="15" t="s">
        <v>113</v>
      </c>
      <c r="I711" s="15" t="s">
        <v>1373</v>
      </c>
      <c r="J711" s="15" t="s">
        <v>1374</v>
      </c>
      <c r="K711" s="31">
        <v>8990</v>
      </c>
      <c r="L711" s="19" t="s">
        <v>189</v>
      </c>
      <c r="M711" s="20">
        <f t="shared" si="36"/>
        <v>0.55617352614015569</v>
      </c>
      <c r="N711" s="34">
        <v>5000</v>
      </c>
      <c r="O711" s="22">
        <f>N711*[1]TC!C4</f>
        <v>100000</v>
      </c>
      <c r="P711" s="46" t="s">
        <v>34</v>
      </c>
      <c r="Q711" s="46" t="s">
        <v>34</v>
      </c>
      <c r="R711" s="36">
        <f t="shared" si="34"/>
        <v>3990</v>
      </c>
      <c r="S711" s="26">
        <f>R711*[1]TC!C4</f>
        <v>79800</v>
      </c>
      <c r="T711" s="57">
        <v>0</v>
      </c>
      <c r="U711" s="183">
        <f>T711*[1]TC!C4</f>
        <v>0</v>
      </c>
      <c r="V711" s="15" t="s">
        <v>1375</v>
      </c>
      <c r="W711" s="28" t="s">
        <v>36</v>
      </c>
      <c r="X711" s="29"/>
    </row>
    <row r="712" spans="1:24" ht="15.75" customHeight="1">
      <c r="A712" s="14" t="s">
        <v>481</v>
      </c>
      <c r="B712" s="14" t="s">
        <v>1381</v>
      </c>
      <c r="C712" s="51" t="s">
        <v>1382</v>
      </c>
      <c r="D712" s="14" t="s">
        <v>26</v>
      </c>
      <c r="E712" s="14" t="s">
        <v>27</v>
      </c>
      <c r="F712" s="14" t="s">
        <v>1383</v>
      </c>
      <c r="G712" s="14" t="s">
        <v>170</v>
      </c>
      <c r="H712" s="15" t="s">
        <v>30</v>
      </c>
      <c r="I712" s="15" t="s">
        <v>1165</v>
      </c>
      <c r="J712" s="15" t="s">
        <v>171</v>
      </c>
      <c r="K712" s="39">
        <v>7140</v>
      </c>
      <c r="L712" s="19" t="s">
        <v>189</v>
      </c>
      <c r="M712" s="20">
        <v>0.05</v>
      </c>
      <c r="N712" s="54">
        <f t="shared" ref="N712:N726" si="37">K712*M712</f>
        <v>357</v>
      </c>
      <c r="O712" s="22">
        <f>N712*[1]TC!$C$4</f>
        <v>7140</v>
      </c>
      <c r="P712" s="35">
        <v>10000</v>
      </c>
      <c r="Q712" s="24" t="s">
        <v>34</v>
      </c>
      <c r="R712" s="57">
        <f t="shared" si="34"/>
        <v>6783</v>
      </c>
      <c r="S712" s="26">
        <f>R712*[1]TC!$C$4</f>
        <v>135660</v>
      </c>
      <c r="T712" s="36">
        <f>[1]TC!$F$4</f>
        <v>1100</v>
      </c>
      <c r="U712" s="26">
        <f>T712*[1]TC!$C$4</f>
        <v>22000</v>
      </c>
      <c r="V712" s="15" t="s">
        <v>36</v>
      </c>
      <c r="W712" s="28" t="s">
        <v>36</v>
      </c>
      <c r="X712" s="29"/>
    </row>
    <row r="713" spans="1:24" ht="15.75" customHeight="1">
      <c r="A713" s="14" t="s">
        <v>481</v>
      </c>
      <c r="B713" s="14" t="s">
        <v>1381</v>
      </c>
      <c r="C713" s="51" t="s">
        <v>1384</v>
      </c>
      <c r="D713" s="14" t="s">
        <v>26</v>
      </c>
      <c r="E713" s="14" t="s">
        <v>27</v>
      </c>
      <c r="F713" s="14" t="s">
        <v>316</v>
      </c>
      <c r="G713" s="14" t="s">
        <v>170</v>
      </c>
      <c r="H713" s="15" t="s">
        <v>30</v>
      </c>
      <c r="I713" s="15" t="s">
        <v>1165</v>
      </c>
      <c r="J713" s="15" t="s">
        <v>171</v>
      </c>
      <c r="K713" s="39">
        <v>7140</v>
      </c>
      <c r="L713" s="195" t="s">
        <v>189</v>
      </c>
      <c r="M713" s="20">
        <v>0.05</v>
      </c>
      <c r="N713" s="196">
        <f t="shared" si="37"/>
        <v>357</v>
      </c>
      <c r="O713" s="197">
        <f>N713*[1]TC!$C$4</f>
        <v>7140</v>
      </c>
      <c r="P713" s="35">
        <v>10000</v>
      </c>
      <c r="Q713" s="24" t="s">
        <v>34</v>
      </c>
      <c r="R713" s="198">
        <f t="shared" si="34"/>
        <v>6783</v>
      </c>
      <c r="S713" s="128">
        <f>R713*[1]TC!$C$4</f>
        <v>135660</v>
      </c>
      <c r="T713" s="36">
        <f>[1]TC!$F$4</f>
        <v>1100</v>
      </c>
      <c r="U713" s="26">
        <f>T713*[1]TC!$C$4</f>
        <v>22000</v>
      </c>
      <c r="V713" s="15" t="s">
        <v>36</v>
      </c>
      <c r="W713" s="28" t="s">
        <v>36</v>
      </c>
      <c r="X713" s="29"/>
    </row>
    <row r="714" spans="1:24" ht="15.75" customHeight="1">
      <c r="A714" s="14" t="s">
        <v>481</v>
      </c>
      <c r="B714" s="14" t="s">
        <v>1381</v>
      </c>
      <c r="C714" s="51" t="s">
        <v>1385</v>
      </c>
      <c r="D714" s="14" t="s">
        <v>26</v>
      </c>
      <c r="E714" s="14" t="s">
        <v>27</v>
      </c>
      <c r="F714" s="14" t="s">
        <v>1383</v>
      </c>
      <c r="G714" s="14" t="s">
        <v>170</v>
      </c>
      <c r="H714" s="15" t="s">
        <v>30</v>
      </c>
      <c r="I714" s="15" t="s">
        <v>1165</v>
      </c>
      <c r="J714" s="15" t="s">
        <v>171</v>
      </c>
      <c r="K714" s="39">
        <v>9190</v>
      </c>
      <c r="L714" s="19" t="s">
        <v>189</v>
      </c>
      <c r="M714" s="20">
        <v>0.05</v>
      </c>
      <c r="N714" s="54">
        <f t="shared" si="37"/>
        <v>459.5</v>
      </c>
      <c r="O714" s="22">
        <f>N714*[1]TC!$C$4</f>
        <v>9190</v>
      </c>
      <c r="P714" s="35">
        <v>10000</v>
      </c>
      <c r="Q714" s="24" t="s">
        <v>34</v>
      </c>
      <c r="R714" s="57">
        <f t="shared" si="34"/>
        <v>8730.5</v>
      </c>
      <c r="S714" s="26">
        <f>R714*[1]TC!$C$4</f>
        <v>174610</v>
      </c>
      <c r="T714" s="36">
        <f>[1]TC!$F$4</f>
        <v>1100</v>
      </c>
      <c r="U714" s="26">
        <f>T714*[1]TC!$C$4</f>
        <v>22000</v>
      </c>
      <c r="V714" s="15" t="s">
        <v>36</v>
      </c>
      <c r="W714" s="28" t="s">
        <v>36</v>
      </c>
      <c r="X714" s="29"/>
    </row>
    <row r="715" spans="1:24" ht="15.75" customHeight="1">
      <c r="A715" s="14" t="s">
        <v>481</v>
      </c>
      <c r="B715" s="14" t="s">
        <v>1381</v>
      </c>
      <c r="C715" s="51" t="s">
        <v>1386</v>
      </c>
      <c r="D715" s="14" t="s">
        <v>26</v>
      </c>
      <c r="E715" s="14" t="s">
        <v>27</v>
      </c>
      <c r="F715" s="14" t="s">
        <v>402</v>
      </c>
      <c r="G715" s="14" t="s">
        <v>170</v>
      </c>
      <c r="H715" s="15" t="s">
        <v>30</v>
      </c>
      <c r="I715" s="15" t="s">
        <v>1165</v>
      </c>
      <c r="J715" s="15" t="s">
        <v>171</v>
      </c>
      <c r="K715" s="31">
        <v>6800</v>
      </c>
      <c r="L715" s="19" t="s">
        <v>189</v>
      </c>
      <c r="M715" s="20">
        <v>0.05</v>
      </c>
      <c r="N715" s="54">
        <f t="shared" si="37"/>
        <v>340</v>
      </c>
      <c r="O715" s="22">
        <f>N715*[1]TC!$C$4</f>
        <v>6800</v>
      </c>
      <c r="P715" s="35">
        <v>10000</v>
      </c>
      <c r="Q715" s="24" t="s">
        <v>34</v>
      </c>
      <c r="R715" s="57">
        <f t="shared" si="34"/>
        <v>6460</v>
      </c>
      <c r="S715" s="26">
        <f>R715*[1]TC!$C$4</f>
        <v>129200</v>
      </c>
      <c r="T715" s="36">
        <f>[1]TC!$F$4</f>
        <v>1100</v>
      </c>
      <c r="U715" s="26">
        <f>T715*[1]TC!$C$4</f>
        <v>22000</v>
      </c>
      <c r="V715" s="15" t="s">
        <v>36</v>
      </c>
      <c r="W715" s="28" t="s">
        <v>36</v>
      </c>
      <c r="X715" s="29"/>
    </row>
    <row r="716" spans="1:24" ht="15.75" customHeight="1">
      <c r="A716" s="14" t="s">
        <v>481</v>
      </c>
      <c r="B716" s="14" t="s">
        <v>1381</v>
      </c>
      <c r="C716" s="51" t="s">
        <v>1387</v>
      </c>
      <c r="D716" s="14" t="s">
        <v>26</v>
      </c>
      <c r="E716" s="14" t="s">
        <v>27</v>
      </c>
      <c r="F716" s="14" t="s">
        <v>918</v>
      </c>
      <c r="G716" s="14" t="s">
        <v>46</v>
      </c>
      <c r="H716" s="15" t="s">
        <v>30</v>
      </c>
      <c r="I716" s="15" t="s">
        <v>98</v>
      </c>
      <c r="J716" s="15" t="s">
        <v>1165</v>
      </c>
      <c r="K716" s="39">
        <v>6300</v>
      </c>
      <c r="L716" s="19" t="s">
        <v>189</v>
      </c>
      <c r="M716" s="20">
        <v>0.05</v>
      </c>
      <c r="N716" s="54">
        <f t="shared" si="37"/>
        <v>315</v>
      </c>
      <c r="O716" s="22">
        <f>N716*[1]TC!$C$4</f>
        <v>6300</v>
      </c>
      <c r="P716" s="35">
        <v>10000</v>
      </c>
      <c r="Q716" s="24" t="s">
        <v>34</v>
      </c>
      <c r="R716" s="57">
        <f t="shared" si="34"/>
        <v>5985</v>
      </c>
      <c r="S716" s="26">
        <f>R716*[1]TC!$C$4</f>
        <v>119700</v>
      </c>
      <c r="T716" s="36">
        <f>[1]TC!$F$4</f>
        <v>1100</v>
      </c>
      <c r="U716" s="26">
        <f>T716*[1]TC!$C$4</f>
        <v>22000</v>
      </c>
      <c r="V716" s="15" t="s">
        <v>36</v>
      </c>
      <c r="W716" s="28" t="s">
        <v>36</v>
      </c>
      <c r="X716" s="29"/>
    </row>
    <row r="717" spans="1:24" ht="15.75" customHeight="1">
      <c r="A717" s="14" t="s">
        <v>481</v>
      </c>
      <c r="B717" s="14" t="s">
        <v>1381</v>
      </c>
      <c r="C717" s="51" t="s">
        <v>1388</v>
      </c>
      <c r="D717" s="14" t="s">
        <v>26</v>
      </c>
      <c r="E717" s="14" t="s">
        <v>27</v>
      </c>
      <c r="F717" s="14" t="s">
        <v>918</v>
      </c>
      <c r="G717" s="14" t="s">
        <v>46</v>
      </c>
      <c r="H717" s="15" t="s">
        <v>30</v>
      </c>
      <c r="I717" s="15" t="s">
        <v>498</v>
      </c>
      <c r="J717" s="15" t="s">
        <v>31</v>
      </c>
      <c r="K717" s="39">
        <v>9975</v>
      </c>
      <c r="L717" s="19" t="s">
        <v>189</v>
      </c>
      <c r="M717" s="20">
        <v>0.05</v>
      </c>
      <c r="N717" s="54">
        <f t="shared" si="37"/>
        <v>498.75</v>
      </c>
      <c r="O717" s="22">
        <f>N717*[1]TC!$C$4</f>
        <v>9975</v>
      </c>
      <c r="P717" s="35">
        <v>10000</v>
      </c>
      <c r="Q717" s="24" t="s">
        <v>34</v>
      </c>
      <c r="R717" s="57">
        <f t="shared" si="34"/>
        <v>9476.25</v>
      </c>
      <c r="S717" s="26">
        <f>R717*[1]TC!$C$4</f>
        <v>189525</v>
      </c>
      <c r="T717" s="36">
        <f>[1]TC!$F$4</f>
        <v>1100</v>
      </c>
      <c r="U717" s="26">
        <f>T717*[1]TC!$C$4</f>
        <v>22000</v>
      </c>
      <c r="V717" s="15" t="s">
        <v>36</v>
      </c>
      <c r="W717" s="28" t="s">
        <v>36</v>
      </c>
      <c r="X717" s="29"/>
    </row>
    <row r="718" spans="1:24" ht="15.75" customHeight="1">
      <c r="A718" s="14" t="s">
        <v>481</v>
      </c>
      <c r="B718" s="14" t="s">
        <v>1381</v>
      </c>
      <c r="C718" s="51" t="s">
        <v>1389</v>
      </c>
      <c r="D718" s="14" t="s">
        <v>26</v>
      </c>
      <c r="E718" s="14" t="s">
        <v>27</v>
      </c>
      <c r="F718" s="14" t="s">
        <v>1383</v>
      </c>
      <c r="G718" s="14" t="s">
        <v>170</v>
      </c>
      <c r="H718" s="15" t="s">
        <v>30</v>
      </c>
      <c r="I718" s="15" t="s">
        <v>31</v>
      </c>
      <c r="J718" s="15" t="s">
        <v>32</v>
      </c>
      <c r="K718" s="39">
        <v>10500</v>
      </c>
      <c r="L718" s="19" t="s">
        <v>189</v>
      </c>
      <c r="M718" s="20">
        <v>0.05</v>
      </c>
      <c r="N718" s="54">
        <f t="shared" si="37"/>
        <v>525</v>
      </c>
      <c r="O718" s="22">
        <f>N718*[1]TC!$C$4</f>
        <v>10500</v>
      </c>
      <c r="P718" s="35">
        <v>10000</v>
      </c>
      <c r="Q718" s="24" t="s">
        <v>34</v>
      </c>
      <c r="R718" s="57">
        <f t="shared" si="34"/>
        <v>9975</v>
      </c>
      <c r="S718" s="26">
        <f>R718*[1]TC!$C$4</f>
        <v>199500</v>
      </c>
      <c r="T718" s="36">
        <f>[1]TC!$F$4</f>
        <v>1100</v>
      </c>
      <c r="U718" s="26">
        <f>T718*[1]TC!$C$4</f>
        <v>22000</v>
      </c>
      <c r="V718" s="15" t="s">
        <v>36</v>
      </c>
      <c r="W718" s="28" t="s">
        <v>36</v>
      </c>
      <c r="X718" s="199"/>
    </row>
    <row r="719" spans="1:24" ht="15.75" customHeight="1">
      <c r="A719" s="14" t="s">
        <v>481</v>
      </c>
      <c r="B719" s="14" t="s">
        <v>1381</v>
      </c>
      <c r="C719" s="51" t="s">
        <v>1390</v>
      </c>
      <c r="D719" s="14" t="s">
        <v>26</v>
      </c>
      <c r="E719" s="14" t="s">
        <v>27</v>
      </c>
      <c r="F719" s="14" t="s">
        <v>1383</v>
      </c>
      <c r="G719" s="14" t="s">
        <v>170</v>
      </c>
      <c r="H719" s="15" t="s">
        <v>30</v>
      </c>
      <c r="I719" s="15" t="s">
        <v>31</v>
      </c>
      <c r="J719" s="15" t="s">
        <v>32</v>
      </c>
      <c r="K719" s="39">
        <v>7875</v>
      </c>
      <c r="L719" s="19" t="s">
        <v>189</v>
      </c>
      <c r="M719" s="20">
        <v>0.05</v>
      </c>
      <c r="N719" s="54">
        <f t="shared" si="37"/>
        <v>393.75</v>
      </c>
      <c r="O719" s="22">
        <f>N719*[1]TC!$C$4</f>
        <v>7875</v>
      </c>
      <c r="P719" s="35">
        <v>10000</v>
      </c>
      <c r="Q719" s="24" t="s">
        <v>34</v>
      </c>
      <c r="R719" s="57">
        <f t="shared" si="34"/>
        <v>7481.25</v>
      </c>
      <c r="S719" s="26">
        <f>R719*[1]TC!$C$4</f>
        <v>149625</v>
      </c>
      <c r="T719" s="36">
        <f>[1]TC!$F$4</f>
        <v>1100</v>
      </c>
      <c r="U719" s="26">
        <f>T719*[1]TC!$C$4</f>
        <v>22000</v>
      </c>
      <c r="V719" s="15" t="s">
        <v>36</v>
      </c>
      <c r="W719" s="28" t="s">
        <v>36</v>
      </c>
      <c r="X719" s="199"/>
    </row>
    <row r="720" spans="1:24" ht="15.75" customHeight="1">
      <c r="A720" s="14" t="s">
        <v>481</v>
      </c>
      <c r="B720" s="14" t="s">
        <v>1381</v>
      </c>
      <c r="C720" s="51" t="s">
        <v>1391</v>
      </c>
      <c r="D720" s="14" t="s">
        <v>26</v>
      </c>
      <c r="E720" s="14" t="s">
        <v>27</v>
      </c>
      <c r="F720" s="14" t="s">
        <v>1383</v>
      </c>
      <c r="G720" s="14" t="s">
        <v>170</v>
      </c>
      <c r="H720" s="15" t="s">
        <v>30</v>
      </c>
      <c r="I720" s="15" t="s">
        <v>31</v>
      </c>
      <c r="J720" s="15" t="s">
        <v>32</v>
      </c>
      <c r="K720" s="39">
        <v>9135</v>
      </c>
      <c r="L720" s="19" t="s">
        <v>189</v>
      </c>
      <c r="M720" s="20">
        <v>0.05</v>
      </c>
      <c r="N720" s="54">
        <f t="shared" si="37"/>
        <v>456.75</v>
      </c>
      <c r="O720" s="22">
        <f>N720*[1]TC!$C$4</f>
        <v>9135</v>
      </c>
      <c r="P720" s="35">
        <v>10000</v>
      </c>
      <c r="Q720" s="24" t="s">
        <v>34</v>
      </c>
      <c r="R720" s="57">
        <f t="shared" si="34"/>
        <v>8678.25</v>
      </c>
      <c r="S720" s="26">
        <f>R720*[1]TC!$C$4</f>
        <v>173565</v>
      </c>
      <c r="T720" s="36">
        <f>[1]TC!$F$4</f>
        <v>1100</v>
      </c>
      <c r="U720" s="26">
        <f>T720*[1]TC!$C$4</f>
        <v>22000</v>
      </c>
      <c r="V720" s="15" t="s">
        <v>36</v>
      </c>
      <c r="W720" s="28" t="s">
        <v>36</v>
      </c>
      <c r="X720" s="199"/>
    </row>
    <row r="721" spans="1:24" ht="15.75" customHeight="1">
      <c r="A721" s="14" t="s">
        <v>481</v>
      </c>
      <c r="B721" s="14" t="s">
        <v>1381</v>
      </c>
      <c r="C721" s="51" t="s">
        <v>1392</v>
      </c>
      <c r="D721" s="14" t="s">
        <v>26</v>
      </c>
      <c r="E721" s="14" t="s">
        <v>27</v>
      </c>
      <c r="F721" s="14" t="s">
        <v>389</v>
      </c>
      <c r="G721" s="14" t="s">
        <v>170</v>
      </c>
      <c r="H721" s="15" t="s">
        <v>30</v>
      </c>
      <c r="I721" s="15" t="s">
        <v>498</v>
      </c>
      <c r="J721" s="15" t="s">
        <v>31</v>
      </c>
      <c r="K721" s="39">
        <v>6300</v>
      </c>
      <c r="L721" s="19" t="s">
        <v>189</v>
      </c>
      <c r="M721" s="20">
        <v>0.05</v>
      </c>
      <c r="N721" s="54">
        <f t="shared" si="37"/>
        <v>315</v>
      </c>
      <c r="O721" s="22">
        <f>N721*[1]TC!$C$4</f>
        <v>6300</v>
      </c>
      <c r="P721" s="35">
        <v>10000</v>
      </c>
      <c r="Q721" s="24" t="s">
        <v>34</v>
      </c>
      <c r="R721" s="57">
        <f t="shared" si="34"/>
        <v>5985</v>
      </c>
      <c r="S721" s="26">
        <f>R721*[1]TC!$C$4</f>
        <v>119700</v>
      </c>
      <c r="T721" s="36">
        <f>[1]TC!$F$4</f>
        <v>1100</v>
      </c>
      <c r="U721" s="26">
        <f>T721*[1]TC!$C$4</f>
        <v>22000</v>
      </c>
      <c r="V721" s="15" t="s">
        <v>36</v>
      </c>
      <c r="W721" s="28" t="s">
        <v>36</v>
      </c>
      <c r="X721" s="199"/>
    </row>
    <row r="722" spans="1:24" ht="15.75" customHeight="1">
      <c r="A722" s="14" t="s">
        <v>481</v>
      </c>
      <c r="B722" s="14" t="s">
        <v>1381</v>
      </c>
      <c r="C722" s="51" t="s">
        <v>1393</v>
      </c>
      <c r="D722" s="14" t="s">
        <v>26</v>
      </c>
      <c r="E722" s="14" t="s">
        <v>27</v>
      </c>
      <c r="F722" s="14" t="s">
        <v>389</v>
      </c>
      <c r="G722" s="14" t="s">
        <v>170</v>
      </c>
      <c r="H722" s="15" t="s">
        <v>30</v>
      </c>
      <c r="I722" s="15" t="s">
        <v>498</v>
      </c>
      <c r="J722" s="15" t="s">
        <v>31</v>
      </c>
      <c r="K722" s="39">
        <v>6300</v>
      </c>
      <c r="L722" s="19" t="s">
        <v>189</v>
      </c>
      <c r="M722" s="20">
        <v>0.05</v>
      </c>
      <c r="N722" s="54">
        <f t="shared" si="37"/>
        <v>315</v>
      </c>
      <c r="O722" s="22">
        <f>N722*[1]TC!$C$4</f>
        <v>6300</v>
      </c>
      <c r="P722" s="35">
        <v>10000</v>
      </c>
      <c r="Q722" s="24" t="s">
        <v>34</v>
      </c>
      <c r="R722" s="57">
        <f t="shared" si="34"/>
        <v>5985</v>
      </c>
      <c r="S722" s="26">
        <f>R722*[1]TC!$C$4</f>
        <v>119700</v>
      </c>
      <c r="T722" s="36">
        <f>[1]TC!$F$4</f>
        <v>1100</v>
      </c>
      <c r="U722" s="26">
        <f>T722*[1]TC!$C$4</f>
        <v>22000</v>
      </c>
      <c r="V722" s="15" t="s">
        <v>36</v>
      </c>
      <c r="W722" s="28" t="s">
        <v>36</v>
      </c>
      <c r="X722" s="199"/>
    </row>
    <row r="723" spans="1:24" ht="15.75" customHeight="1">
      <c r="A723" s="14" t="s">
        <v>481</v>
      </c>
      <c r="B723" s="14" t="s">
        <v>1381</v>
      </c>
      <c r="C723" s="51" t="s">
        <v>1394</v>
      </c>
      <c r="D723" s="14" t="s">
        <v>26</v>
      </c>
      <c r="E723" s="14" t="s">
        <v>27</v>
      </c>
      <c r="F723" s="14" t="s">
        <v>389</v>
      </c>
      <c r="G723" s="14" t="s">
        <v>170</v>
      </c>
      <c r="H723" s="15" t="s">
        <v>30</v>
      </c>
      <c r="I723" s="15" t="s">
        <v>498</v>
      </c>
      <c r="J723" s="15" t="s">
        <v>31</v>
      </c>
      <c r="K723" s="39">
        <v>9450</v>
      </c>
      <c r="L723" s="19" t="s">
        <v>189</v>
      </c>
      <c r="M723" s="20">
        <v>0.05</v>
      </c>
      <c r="N723" s="54">
        <f t="shared" si="37"/>
        <v>472.5</v>
      </c>
      <c r="O723" s="22">
        <f>N723*[1]TC!$C$4</f>
        <v>9450</v>
      </c>
      <c r="P723" s="35">
        <v>10000</v>
      </c>
      <c r="Q723" s="24" t="s">
        <v>34</v>
      </c>
      <c r="R723" s="57">
        <f t="shared" si="34"/>
        <v>8977.5</v>
      </c>
      <c r="S723" s="26">
        <f>R723*[1]TC!$C$4</f>
        <v>179550</v>
      </c>
      <c r="T723" s="36">
        <f>[1]TC!$F$4</f>
        <v>1100</v>
      </c>
      <c r="U723" s="26">
        <f>T723*[1]TC!$C$4</f>
        <v>22000</v>
      </c>
      <c r="V723" s="15" t="s">
        <v>36</v>
      </c>
      <c r="W723" s="28" t="s">
        <v>36</v>
      </c>
      <c r="X723" s="199"/>
    </row>
    <row r="724" spans="1:24" ht="15.75" customHeight="1">
      <c r="A724" s="14" t="s">
        <v>481</v>
      </c>
      <c r="B724" s="14" t="s">
        <v>1381</v>
      </c>
      <c r="C724" s="51" t="s">
        <v>1395</v>
      </c>
      <c r="D724" s="14" t="s">
        <v>26</v>
      </c>
      <c r="E724" s="14" t="s">
        <v>27</v>
      </c>
      <c r="F724" s="14" t="s">
        <v>389</v>
      </c>
      <c r="G724" s="14" t="s">
        <v>1383</v>
      </c>
      <c r="H724" s="15" t="s">
        <v>30</v>
      </c>
      <c r="I724" s="15" t="s">
        <v>498</v>
      </c>
      <c r="J724" s="15" t="s">
        <v>31</v>
      </c>
      <c r="K724" s="39">
        <v>8925</v>
      </c>
      <c r="L724" s="19" t="s">
        <v>189</v>
      </c>
      <c r="M724" s="20">
        <v>0.05</v>
      </c>
      <c r="N724" s="54">
        <f t="shared" si="37"/>
        <v>446.25</v>
      </c>
      <c r="O724" s="22">
        <f>N724*[1]TC!$C$4</f>
        <v>8925</v>
      </c>
      <c r="P724" s="35">
        <v>10000</v>
      </c>
      <c r="Q724" s="24" t="s">
        <v>34</v>
      </c>
      <c r="R724" s="57">
        <f t="shared" si="34"/>
        <v>8478.75</v>
      </c>
      <c r="S724" s="26">
        <f>R724*[1]TC!$C$4</f>
        <v>169575</v>
      </c>
      <c r="T724" s="36">
        <f>[1]TC!$F$4</f>
        <v>1100</v>
      </c>
      <c r="U724" s="26">
        <f>T724*[1]TC!$C$4</f>
        <v>22000</v>
      </c>
      <c r="V724" s="15" t="s">
        <v>36</v>
      </c>
      <c r="W724" s="28" t="s">
        <v>36</v>
      </c>
      <c r="X724" s="199"/>
    </row>
    <row r="725" spans="1:24" ht="15.75" customHeight="1">
      <c r="A725" s="14" t="s">
        <v>481</v>
      </c>
      <c r="B725" s="14" t="s">
        <v>1381</v>
      </c>
      <c r="C725" s="51" t="s">
        <v>1396</v>
      </c>
      <c r="D725" s="14" t="s">
        <v>26</v>
      </c>
      <c r="E725" s="14" t="s">
        <v>27</v>
      </c>
      <c r="F725" s="14" t="s">
        <v>1383</v>
      </c>
      <c r="G725" s="14" t="s">
        <v>170</v>
      </c>
      <c r="H725" s="15" t="s">
        <v>30</v>
      </c>
      <c r="I725" s="15" t="s">
        <v>1165</v>
      </c>
      <c r="J725" s="15" t="s">
        <v>171</v>
      </c>
      <c r="K725" s="39">
        <v>8925</v>
      </c>
      <c r="L725" s="19" t="s">
        <v>189</v>
      </c>
      <c r="M725" s="20">
        <v>0.05</v>
      </c>
      <c r="N725" s="54">
        <f t="shared" si="37"/>
        <v>446.25</v>
      </c>
      <c r="O725" s="22">
        <f>N725*[1]TC!$C$4</f>
        <v>8925</v>
      </c>
      <c r="P725" s="35">
        <v>10000</v>
      </c>
      <c r="Q725" s="24" t="s">
        <v>34</v>
      </c>
      <c r="R725" s="57">
        <f t="shared" si="34"/>
        <v>8478.75</v>
      </c>
      <c r="S725" s="26">
        <f>R725*[1]TC!$C$4</f>
        <v>169575</v>
      </c>
      <c r="T725" s="36">
        <f>[1]TC!$F$4</f>
        <v>1100</v>
      </c>
      <c r="U725" s="26">
        <f>T725*[1]TC!$C$4</f>
        <v>22000</v>
      </c>
      <c r="V725" s="15" t="s">
        <v>36</v>
      </c>
      <c r="W725" s="28" t="s">
        <v>36</v>
      </c>
      <c r="X725" s="199"/>
    </row>
    <row r="726" spans="1:24" ht="15.75" customHeight="1">
      <c r="A726" s="14" t="s">
        <v>481</v>
      </c>
      <c r="B726" s="14" t="s">
        <v>1381</v>
      </c>
      <c r="C726" s="51" t="s">
        <v>1397</v>
      </c>
      <c r="D726" s="14" t="s">
        <v>26</v>
      </c>
      <c r="E726" s="14" t="s">
        <v>27</v>
      </c>
      <c r="F726" s="14" t="s">
        <v>1383</v>
      </c>
      <c r="G726" s="14" t="s">
        <v>170</v>
      </c>
      <c r="H726" s="15" t="s">
        <v>30</v>
      </c>
      <c r="I726" s="15" t="s">
        <v>498</v>
      </c>
      <c r="J726" s="15" t="s">
        <v>31</v>
      </c>
      <c r="K726" s="39">
        <v>8670</v>
      </c>
      <c r="L726" s="19" t="s">
        <v>189</v>
      </c>
      <c r="M726" s="20">
        <v>0.05</v>
      </c>
      <c r="N726" s="54">
        <f t="shared" si="37"/>
        <v>433.5</v>
      </c>
      <c r="O726" s="22">
        <f>N726*[1]TC!$C$4</f>
        <v>8670</v>
      </c>
      <c r="P726" s="35">
        <v>10000</v>
      </c>
      <c r="Q726" s="24" t="s">
        <v>34</v>
      </c>
      <c r="R726" s="57">
        <f t="shared" si="34"/>
        <v>8236.5</v>
      </c>
      <c r="S726" s="26">
        <f>R726*[1]TC!$C$4</f>
        <v>164730</v>
      </c>
      <c r="T726" s="36">
        <f>[1]TC!$F$4</f>
        <v>1100</v>
      </c>
      <c r="U726" s="26">
        <f>T726*[1]TC!$C$4</f>
        <v>22000</v>
      </c>
      <c r="V726" s="15" t="s">
        <v>36</v>
      </c>
      <c r="W726" s="28" t="s">
        <v>36</v>
      </c>
      <c r="X726" s="199"/>
    </row>
    <row r="727" spans="1:24" ht="15.75" customHeight="1">
      <c r="A727" s="14" t="s">
        <v>952</v>
      </c>
      <c r="B727" s="15" t="s">
        <v>1398</v>
      </c>
      <c r="C727" s="16" t="s">
        <v>1399</v>
      </c>
      <c r="D727" s="14" t="s">
        <v>1164</v>
      </c>
      <c r="E727" s="15" t="s">
        <v>27</v>
      </c>
      <c r="F727" s="14" t="s">
        <v>121</v>
      </c>
      <c r="G727" s="14" t="s">
        <v>998</v>
      </c>
      <c r="H727" s="15" t="s">
        <v>1202</v>
      </c>
      <c r="I727" s="151" t="s">
        <v>1400</v>
      </c>
      <c r="J727" s="15" t="s">
        <v>1401</v>
      </c>
      <c r="K727" s="194">
        <v>94500</v>
      </c>
      <c r="L727" s="19" t="s">
        <v>1402</v>
      </c>
      <c r="M727" s="20">
        <f t="shared" ref="M727:M736" si="38">(N727)/K727</f>
        <v>0.20105820105820105</v>
      </c>
      <c r="N727" s="149">
        <f t="shared" ref="N727:N736" si="39">O727</f>
        <v>19000</v>
      </c>
      <c r="O727" s="22">
        <v>19000</v>
      </c>
      <c r="P727" s="24" t="s">
        <v>34</v>
      </c>
      <c r="Q727" s="24" t="s">
        <v>34</v>
      </c>
      <c r="R727" s="26">
        <f t="shared" ref="R727:R736" si="40">K727-O727</f>
        <v>75500</v>
      </c>
      <c r="S727" s="26">
        <f t="shared" ref="S727:S736" si="41">R727</f>
        <v>75500</v>
      </c>
      <c r="T727" s="26">
        <f>[1]TC!$F$3</f>
        <v>15000</v>
      </c>
      <c r="U727" s="26">
        <f t="shared" ref="U727:U736" si="42">T727</f>
        <v>15000</v>
      </c>
      <c r="V727" s="15" t="s">
        <v>1403</v>
      </c>
      <c r="W727" s="28" t="s">
        <v>36</v>
      </c>
      <c r="X727" s="199"/>
    </row>
    <row r="728" spans="1:24" ht="15.75" customHeight="1">
      <c r="A728" s="14" t="s">
        <v>952</v>
      </c>
      <c r="B728" s="15" t="s">
        <v>1398</v>
      </c>
      <c r="C728" s="16" t="s">
        <v>1404</v>
      </c>
      <c r="D728" s="14" t="s">
        <v>1164</v>
      </c>
      <c r="E728" s="15" t="s">
        <v>27</v>
      </c>
      <c r="F728" s="14" t="s">
        <v>121</v>
      </c>
      <c r="G728" s="14" t="s">
        <v>998</v>
      </c>
      <c r="H728" s="15" t="s">
        <v>1405</v>
      </c>
      <c r="I728" s="151" t="s">
        <v>1406</v>
      </c>
      <c r="J728" s="15" t="s">
        <v>1407</v>
      </c>
      <c r="K728" s="194">
        <v>108500</v>
      </c>
      <c r="L728" s="19" t="s">
        <v>1402</v>
      </c>
      <c r="M728" s="20">
        <f t="shared" si="38"/>
        <v>0.17511520737327188</v>
      </c>
      <c r="N728" s="149">
        <f t="shared" si="39"/>
        <v>19000</v>
      </c>
      <c r="O728" s="22">
        <v>19000</v>
      </c>
      <c r="P728" s="24" t="s">
        <v>34</v>
      </c>
      <c r="Q728" s="24" t="s">
        <v>34</v>
      </c>
      <c r="R728" s="26">
        <f t="shared" si="40"/>
        <v>89500</v>
      </c>
      <c r="S728" s="26">
        <f t="shared" si="41"/>
        <v>89500</v>
      </c>
      <c r="T728" s="26">
        <f>[1]TC!$F$3</f>
        <v>15000</v>
      </c>
      <c r="U728" s="26">
        <f t="shared" si="42"/>
        <v>15000</v>
      </c>
      <c r="V728" s="15" t="s">
        <v>1403</v>
      </c>
      <c r="W728" s="28" t="s">
        <v>36</v>
      </c>
      <c r="X728" s="199"/>
    </row>
    <row r="729" spans="1:24" ht="15.75" customHeight="1">
      <c r="A729" s="14" t="s">
        <v>952</v>
      </c>
      <c r="B729" s="15" t="s">
        <v>1398</v>
      </c>
      <c r="C729" s="16" t="s">
        <v>1408</v>
      </c>
      <c r="D729" s="14" t="s">
        <v>1164</v>
      </c>
      <c r="E729" s="15" t="s">
        <v>27</v>
      </c>
      <c r="F729" s="14" t="s">
        <v>96</v>
      </c>
      <c r="G729" s="14" t="s">
        <v>998</v>
      </c>
      <c r="H729" s="15" t="s">
        <v>1202</v>
      </c>
      <c r="I729" s="151" t="s">
        <v>1409</v>
      </c>
      <c r="J729" s="15" t="s">
        <v>1410</v>
      </c>
      <c r="K729" s="194">
        <v>94500</v>
      </c>
      <c r="L729" s="19" t="s">
        <v>1402</v>
      </c>
      <c r="M729" s="20">
        <f t="shared" si="38"/>
        <v>0.20105820105820105</v>
      </c>
      <c r="N729" s="149">
        <f t="shared" si="39"/>
        <v>19000</v>
      </c>
      <c r="O729" s="22">
        <v>19000</v>
      </c>
      <c r="P729" s="24" t="s">
        <v>34</v>
      </c>
      <c r="Q729" s="24" t="s">
        <v>34</v>
      </c>
      <c r="R729" s="26">
        <f t="shared" si="40"/>
        <v>75500</v>
      </c>
      <c r="S729" s="26">
        <f t="shared" si="41"/>
        <v>75500</v>
      </c>
      <c r="T729" s="26">
        <f>[1]TC!$F$3</f>
        <v>15000</v>
      </c>
      <c r="U729" s="26">
        <f t="shared" si="42"/>
        <v>15000</v>
      </c>
      <c r="V729" s="15" t="s">
        <v>1403</v>
      </c>
      <c r="W729" s="28" t="s">
        <v>36</v>
      </c>
      <c r="X729" s="199"/>
    </row>
    <row r="730" spans="1:24" ht="15.75" customHeight="1">
      <c r="A730" s="14" t="s">
        <v>952</v>
      </c>
      <c r="B730" s="15" t="s">
        <v>1398</v>
      </c>
      <c r="C730" s="16" t="s">
        <v>1411</v>
      </c>
      <c r="D730" s="14" t="s">
        <v>1164</v>
      </c>
      <c r="E730" s="15" t="s">
        <v>27</v>
      </c>
      <c r="F730" s="14" t="s">
        <v>96</v>
      </c>
      <c r="G730" s="14" t="s">
        <v>998</v>
      </c>
      <c r="H730" s="15" t="s">
        <v>1405</v>
      </c>
      <c r="I730" s="151" t="s">
        <v>1412</v>
      </c>
      <c r="J730" s="15" t="s">
        <v>1413</v>
      </c>
      <c r="K730" s="194">
        <v>108500</v>
      </c>
      <c r="L730" s="19" t="s">
        <v>1402</v>
      </c>
      <c r="M730" s="20">
        <f t="shared" si="38"/>
        <v>0.17511520737327188</v>
      </c>
      <c r="N730" s="149">
        <f t="shared" si="39"/>
        <v>19000</v>
      </c>
      <c r="O730" s="22">
        <v>19000</v>
      </c>
      <c r="P730" s="24" t="s">
        <v>34</v>
      </c>
      <c r="Q730" s="24" t="s">
        <v>34</v>
      </c>
      <c r="R730" s="26">
        <f t="shared" si="40"/>
        <v>89500</v>
      </c>
      <c r="S730" s="26">
        <f t="shared" si="41"/>
        <v>89500</v>
      </c>
      <c r="T730" s="26">
        <f>[1]TC!$F$3</f>
        <v>15000</v>
      </c>
      <c r="U730" s="26">
        <f t="shared" si="42"/>
        <v>15000</v>
      </c>
      <c r="V730" s="15" t="s">
        <v>1403</v>
      </c>
      <c r="W730" s="28" t="s">
        <v>36</v>
      </c>
      <c r="X730" s="199"/>
    </row>
    <row r="731" spans="1:24" ht="15.75" customHeight="1">
      <c r="A731" s="14" t="s">
        <v>952</v>
      </c>
      <c r="B731" s="15" t="s">
        <v>1398</v>
      </c>
      <c r="C731" s="16" t="s">
        <v>1414</v>
      </c>
      <c r="D731" s="14" t="s">
        <v>1164</v>
      </c>
      <c r="E731" s="15" t="s">
        <v>27</v>
      </c>
      <c r="F731" s="14" t="s">
        <v>204</v>
      </c>
      <c r="G731" s="14" t="s">
        <v>921</v>
      </c>
      <c r="H731" s="15" t="s">
        <v>1202</v>
      </c>
      <c r="I731" s="151" t="s">
        <v>1415</v>
      </c>
      <c r="J731" s="15" t="s">
        <v>1401</v>
      </c>
      <c r="K731" s="194">
        <v>94500</v>
      </c>
      <c r="L731" s="19" t="s">
        <v>1402</v>
      </c>
      <c r="M731" s="20">
        <f t="shared" si="38"/>
        <v>0.20105820105820105</v>
      </c>
      <c r="N731" s="149">
        <f t="shared" si="39"/>
        <v>19000</v>
      </c>
      <c r="O731" s="22">
        <v>19000</v>
      </c>
      <c r="P731" s="24" t="s">
        <v>34</v>
      </c>
      <c r="Q731" s="24" t="s">
        <v>34</v>
      </c>
      <c r="R731" s="26">
        <f t="shared" si="40"/>
        <v>75500</v>
      </c>
      <c r="S731" s="26">
        <f t="shared" si="41"/>
        <v>75500</v>
      </c>
      <c r="T731" s="26">
        <f>[1]TC!$F$3</f>
        <v>15000</v>
      </c>
      <c r="U731" s="26">
        <f t="shared" si="42"/>
        <v>15000</v>
      </c>
      <c r="V731" s="15" t="s">
        <v>1403</v>
      </c>
      <c r="W731" s="28" t="s">
        <v>36</v>
      </c>
      <c r="X731" s="199"/>
    </row>
    <row r="732" spans="1:24" ht="15.75" customHeight="1">
      <c r="A732" s="14" t="s">
        <v>952</v>
      </c>
      <c r="B732" s="15" t="s">
        <v>1398</v>
      </c>
      <c r="C732" s="16" t="s">
        <v>1416</v>
      </c>
      <c r="D732" s="14" t="s">
        <v>1164</v>
      </c>
      <c r="E732" s="15" t="s">
        <v>27</v>
      </c>
      <c r="F732" s="14" t="s">
        <v>204</v>
      </c>
      <c r="G732" s="14" t="s">
        <v>921</v>
      </c>
      <c r="H732" s="15" t="s">
        <v>1405</v>
      </c>
      <c r="I732" s="151" t="s">
        <v>1412</v>
      </c>
      <c r="J732" s="15" t="s">
        <v>1413</v>
      </c>
      <c r="K732" s="194">
        <v>108500</v>
      </c>
      <c r="L732" s="19" t="s">
        <v>1402</v>
      </c>
      <c r="M732" s="20">
        <f t="shared" si="38"/>
        <v>0.17511520737327188</v>
      </c>
      <c r="N732" s="149">
        <f t="shared" si="39"/>
        <v>19000</v>
      </c>
      <c r="O732" s="22">
        <v>19000</v>
      </c>
      <c r="P732" s="24" t="s">
        <v>34</v>
      </c>
      <c r="Q732" s="24" t="s">
        <v>34</v>
      </c>
      <c r="R732" s="26">
        <f t="shared" si="40"/>
        <v>89500</v>
      </c>
      <c r="S732" s="26">
        <f t="shared" si="41"/>
        <v>89500</v>
      </c>
      <c r="T732" s="26">
        <f>[1]TC!$F$3</f>
        <v>15000</v>
      </c>
      <c r="U732" s="26">
        <f t="shared" si="42"/>
        <v>15000</v>
      </c>
      <c r="V732" s="15" t="s">
        <v>1403</v>
      </c>
      <c r="W732" s="28" t="s">
        <v>36</v>
      </c>
      <c r="X732" s="199"/>
    </row>
    <row r="733" spans="1:24" ht="15.75" customHeight="1">
      <c r="A733" s="14" t="s">
        <v>952</v>
      </c>
      <c r="B733" s="15" t="s">
        <v>1398</v>
      </c>
      <c r="C733" s="16" t="s">
        <v>411</v>
      </c>
      <c r="D733" s="14" t="s">
        <v>1164</v>
      </c>
      <c r="E733" s="15" t="s">
        <v>27</v>
      </c>
      <c r="F733" s="14" t="s">
        <v>411</v>
      </c>
      <c r="G733" s="14" t="s">
        <v>998</v>
      </c>
      <c r="H733" s="15" t="s">
        <v>1202</v>
      </c>
      <c r="I733" s="151" t="s">
        <v>1415</v>
      </c>
      <c r="J733" s="15" t="s">
        <v>1401</v>
      </c>
      <c r="K733" s="194">
        <v>150000</v>
      </c>
      <c r="L733" s="19" t="s">
        <v>1402</v>
      </c>
      <c r="M733" s="20">
        <f t="shared" si="38"/>
        <v>0.12666666666666668</v>
      </c>
      <c r="N733" s="149">
        <f t="shared" si="39"/>
        <v>19000</v>
      </c>
      <c r="O733" s="22">
        <v>19000</v>
      </c>
      <c r="P733" s="24" t="s">
        <v>34</v>
      </c>
      <c r="Q733" s="24" t="s">
        <v>34</v>
      </c>
      <c r="R733" s="26">
        <f t="shared" si="40"/>
        <v>131000</v>
      </c>
      <c r="S733" s="26">
        <f t="shared" si="41"/>
        <v>131000</v>
      </c>
      <c r="T733" s="26">
        <f>[1]TC!$F$3</f>
        <v>15000</v>
      </c>
      <c r="U733" s="26">
        <f t="shared" si="42"/>
        <v>15000</v>
      </c>
      <c r="V733" s="15" t="s">
        <v>1403</v>
      </c>
      <c r="W733" s="28" t="s">
        <v>36</v>
      </c>
      <c r="X733" s="199"/>
    </row>
    <row r="734" spans="1:24" ht="15.75" customHeight="1">
      <c r="A734" s="14" t="s">
        <v>952</v>
      </c>
      <c r="B734" s="15" t="s">
        <v>1398</v>
      </c>
      <c r="C734" s="16" t="s">
        <v>411</v>
      </c>
      <c r="D734" s="14" t="s">
        <v>1164</v>
      </c>
      <c r="E734" s="15" t="s">
        <v>27</v>
      </c>
      <c r="F734" s="14" t="s">
        <v>411</v>
      </c>
      <c r="G734" s="14" t="s">
        <v>998</v>
      </c>
      <c r="H734" s="15" t="s">
        <v>1405</v>
      </c>
      <c r="I734" s="151" t="s">
        <v>1415</v>
      </c>
      <c r="J734" s="15" t="s">
        <v>1417</v>
      </c>
      <c r="K734" s="194">
        <v>103000</v>
      </c>
      <c r="L734" s="19" t="s">
        <v>1402</v>
      </c>
      <c r="M734" s="20">
        <f t="shared" si="38"/>
        <v>0.18446601941747573</v>
      </c>
      <c r="N734" s="149">
        <f t="shared" si="39"/>
        <v>19000</v>
      </c>
      <c r="O734" s="22">
        <v>19000</v>
      </c>
      <c r="P734" s="24" t="s">
        <v>34</v>
      </c>
      <c r="Q734" s="24" t="s">
        <v>34</v>
      </c>
      <c r="R734" s="26">
        <f t="shared" si="40"/>
        <v>84000</v>
      </c>
      <c r="S734" s="26">
        <f t="shared" si="41"/>
        <v>84000</v>
      </c>
      <c r="T734" s="26">
        <f>[1]TC!$F$3</f>
        <v>15000</v>
      </c>
      <c r="U734" s="26">
        <f t="shared" si="42"/>
        <v>15000</v>
      </c>
      <c r="V734" s="15" t="s">
        <v>1403</v>
      </c>
      <c r="W734" s="28" t="s">
        <v>36</v>
      </c>
      <c r="X734" s="199"/>
    </row>
    <row r="735" spans="1:24" ht="15.75" customHeight="1">
      <c r="A735" s="14" t="s">
        <v>952</v>
      </c>
      <c r="B735" s="15" t="s">
        <v>1398</v>
      </c>
      <c r="C735" s="16" t="s">
        <v>1399</v>
      </c>
      <c r="D735" s="14" t="s">
        <v>1164</v>
      </c>
      <c r="E735" s="15" t="s">
        <v>232</v>
      </c>
      <c r="F735" s="14" t="s">
        <v>121</v>
      </c>
      <c r="G735" s="14" t="s">
        <v>998</v>
      </c>
      <c r="H735" s="15" t="s">
        <v>1202</v>
      </c>
      <c r="I735" s="151" t="s">
        <v>1400</v>
      </c>
      <c r="J735" s="15" t="s">
        <v>1401</v>
      </c>
      <c r="K735" s="194">
        <v>94500</v>
      </c>
      <c r="L735" s="19" t="s">
        <v>1402</v>
      </c>
      <c r="M735" s="20">
        <f t="shared" si="38"/>
        <v>0.20105820105820105</v>
      </c>
      <c r="N735" s="149">
        <f t="shared" si="39"/>
        <v>19000</v>
      </c>
      <c r="O735" s="22">
        <v>19000</v>
      </c>
      <c r="P735" s="24" t="s">
        <v>34</v>
      </c>
      <c r="Q735" s="24" t="s">
        <v>34</v>
      </c>
      <c r="R735" s="26">
        <f t="shared" si="40"/>
        <v>75500</v>
      </c>
      <c r="S735" s="26">
        <f t="shared" si="41"/>
        <v>75500</v>
      </c>
      <c r="T735" s="26">
        <v>0</v>
      </c>
      <c r="U735" s="26">
        <f t="shared" si="42"/>
        <v>0</v>
      </c>
      <c r="V735" s="15" t="s">
        <v>1403</v>
      </c>
      <c r="W735" s="28" t="s">
        <v>36</v>
      </c>
      <c r="X735" s="199"/>
    </row>
    <row r="736" spans="1:24" ht="15.75" customHeight="1">
      <c r="A736" s="14" t="s">
        <v>952</v>
      </c>
      <c r="B736" s="15" t="s">
        <v>1398</v>
      </c>
      <c r="C736" s="16" t="s">
        <v>1404</v>
      </c>
      <c r="D736" s="14" t="s">
        <v>1164</v>
      </c>
      <c r="E736" s="15" t="s">
        <v>232</v>
      </c>
      <c r="F736" s="14" t="s">
        <v>121</v>
      </c>
      <c r="G736" s="14" t="s">
        <v>998</v>
      </c>
      <c r="H736" s="15" t="s">
        <v>919</v>
      </c>
      <c r="I736" s="151" t="s">
        <v>1406</v>
      </c>
      <c r="J736" s="15" t="s">
        <v>1418</v>
      </c>
      <c r="K736" s="194">
        <v>108500</v>
      </c>
      <c r="L736" s="19" t="s">
        <v>1402</v>
      </c>
      <c r="M736" s="20">
        <f t="shared" si="38"/>
        <v>0.17511520737327188</v>
      </c>
      <c r="N736" s="149">
        <f t="shared" si="39"/>
        <v>19000</v>
      </c>
      <c r="O736" s="22">
        <v>19000</v>
      </c>
      <c r="P736" s="24" t="s">
        <v>34</v>
      </c>
      <c r="Q736" s="24" t="s">
        <v>34</v>
      </c>
      <c r="R736" s="26">
        <f t="shared" si="40"/>
        <v>89500</v>
      </c>
      <c r="S736" s="26">
        <f t="shared" si="41"/>
        <v>89500</v>
      </c>
      <c r="T736" s="26">
        <v>0</v>
      </c>
      <c r="U736" s="26">
        <f t="shared" si="42"/>
        <v>0</v>
      </c>
      <c r="V736" s="15" t="s">
        <v>1403</v>
      </c>
      <c r="W736" s="28" t="s">
        <v>36</v>
      </c>
      <c r="X736" s="199"/>
    </row>
    <row r="737" spans="1:24" ht="15.75" customHeight="1">
      <c r="A737" s="40" t="s">
        <v>481</v>
      </c>
      <c r="B737" s="41" t="s">
        <v>1419</v>
      </c>
      <c r="C737" s="41" t="s">
        <v>1420</v>
      </c>
      <c r="D737" s="15" t="s">
        <v>26</v>
      </c>
      <c r="E737" s="41" t="s">
        <v>27</v>
      </c>
      <c r="F737" s="63" t="s">
        <v>506</v>
      </c>
      <c r="G737" s="63" t="s">
        <v>42</v>
      </c>
      <c r="H737" s="41" t="s">
        <v>901</v>
      </c>
      <c r="I737" s="41" t="s">
        <v>1421</v>
      </c>
      <c r="J737" s="41"/>
      <c r="K737" s="200">
        <v>27750</v>
      </c>
      <c r="L737" s="43" t="s">
        <v>189</v>
      </c>
      <c r="M737" s="190">
        <v>0.25</v>
      </c>
      <c r="N737" s="200">
        <f t="shared" ref="N737:N743" si="43">K737*M737</f>
        <v>6937.5</v>
      </c>
      <c r="O737" s="201">
        <f>N737*[1]TC!C4</f>
        <v>138750</v>
      </c>
      <c r="P737" s="202">
        <v>10000</v>
      </c>
      <c r="Q737" s="41" t="s">
        <v>1151</v>
      </c>
      <c r="R737" s="203">
        <f t="shared" ref="R737:R743" si="44">K737-N737</f>
        <v>20812.5</v>
      </c>
      <c r="S737" s="201">
        <f>R737*[1]TC!C4</f>
        <v>416250</v>
      </c>
      <c r="T737" s="204">
        <v>1200</v>
      </c>
      <c r="U737" s="201">
        <f>T737*20</f>
        <v>24000</v>
      </c>
      <c r="V737" s="70" t="s">
        <v>36</v>
      </c>
      <c r="W737" s="205" t="s">
        <v>1422</v>
      </c>
      <c r="X737" s="199"/>
    </row>
    <row r="738" spans="1:24" ht="15.75" customHeight="1">
      <c r="A738" s="40" t="s">
        <v>481</v>
      </c>
      <c r="B738" s="41" t="s">
        <v>1419</v>
      </c>
      <c r="C738" s="41" t="s">
        <v>1420</v>
      </c>
      <c r="D738" s="15" t="s">
        <v>26</v>
      </c>
      <c r="E738" s="41" t="s">
        <v>27</v>
      </c>
      <c r="F738" s="63" t="s">
        <v>506</v>
      </c>
      <c r="G738" s="63" t="s">
        <v>42</v>
      </c>
      <c r="H738" s="41" t="s">
        <v>901</v>
      </c>
      <c r="I738" s="41" t="s">
        <v>1423</v>
      </c>
      <c r="J738" s="41"/>
      <c r="K738" s="200">
        <v>29750</v>
      </c>
      <c r="L738" s="43" t="s">
        <v>189</v>
      </c>
      <c r="M738" s="190">
        <v>0.25</v>
      </c>
      <c r="N738" s="200">
        <f t="shared" si="43"/>
        <v>7437.5</v>
      </c>
      <c r="O738" s="201">
        <f>N738*[1]TC!C4</f>
        <v>148750</v>
      </c>
      <c r="P738" s="202">
        <v>10000</v>
      </c>
      <c r="Q738" s="41" t="s">
        <v>1151</v>
      </c>
      <c r="R738" s="203">
        <f t="shared" si="44"/>
        <v>22312.5</v>
      </c>
      <c r="S738" s="201">
        <f>R738*[1]TC!C4</f>
        <v>446250</v>
      </c>
      <c r="T738" s="204">
        <v>1200</v>
      </c>
      <c r="U738" s="201">
        <f>T738*20</f>
        <v>24000</v>
      </c>
      <c r="V738" s="70" t="s">
        <v>36</v>
      </c>
      <c r="W738" s="205" t="s">
        <v>1422</v>
      </c>
      <c r="X738" s="199"/>
    </row>
    <row r="739" spans="1:24" ht="15.75" customHeight="1">
      <c r="A739" s="40" t="s">
        <v>481</v>
      </c>
      <c r="B739" s="41" t="s">
        <v>1419</v>
      </c>
      <c r="C739" s="41" t="s">
        <v>1424</v>
      </c>
      <c r="D739" s="15" t="s">
        <v>26</v>
      </c>
      <c r="E739" s="41" t="s">
        <v>27</v>
      </c>
      <c r="F739" s="63" t="s">
        <v>506</v>
      </c>
      <c r="G739" s="63" t="s">
        <v>42</v>
      </c>
      <c r="H739" s="41" t="s">
        <v>901</v>
      </c>
      <c r="I739" s="41" t="s">
        <v>1423</v>
      </c>
      <c r="J739" s="41"/>
      <c r="K739" s="200">
        <v>26750</v>
      </c>
      <c r="L739" s="43" t="s">
        <v>189</v>
      </c>
      <c r="M739" s="190">
        <v>0.25</v>
      </c>
      <c r="N739" s="200">
        <f t="shared" si="43"/>
        <v>6687.5</v>
      </c>
      <c r="O739" s="201">
        <f>N739*[1]TC!C4</f>
        <v>133750</v>
      </c>
      <c r="P739" s="202">
        <v>10000</v>
      </c>
      <c r="Q739" s="41" t="s">
        <v>1151</v>
      </c>
      <c r="R739" s="203">
        <f t="shared" si="44"/>
        <v>20062.5</v>
      </c>
      <c r="S739" s="201">
        <f>R739*[1]TC!C4</f>
        <v>401250</v>
      </c>
      <c r="T739" s="204">
        <v>1200</v>
      </c>
      <c r="U739" s="201">
        <f>T739*20</f>
        <v>24000</v>
      </c>
      <c r="V739" s="70" t="s">
        <v>36</v>
      </c>
      <c r="W739" s="205" t="s">
        <v>1422</v>
      </c>
      <c r="X739" s="199"/>
    </row>
    <row r="740" spans="1:24" ht="15.75" customHeight="1">
      <c r="A740" s="40" t="s">
        <v>481</v>
      </c>
      <c r="B740" s="41" t="s">
        <v>1419</v>
      </c>
      <c r="C740" s="41" t="s">
        <v>1425</v>
      </c>
      <c r="D740" s="15" t="s">
        <v>26</v>
      </c>
      <c r="E740" s="41" t="s">
        <v>232</v>
      </c>
      <c r="F740" s="63" t="s">
        <v>506</v>
      </c>
      <c r="G740" s="63" t="s">
        <v>42</v>
      </c>
      <c r="H740" s="41" t="s">
        <v>901</v>
      </c>
      <c r="I740" s="41" t="s">
        <v>1421</v>
      </c>
      <c r="J740" s="41"/>
      <c r="K740" s="200">
        <v>18500</v>
      </c>
      <c r="L740" s="43" t="s">
        <v>189</v>
      </c>
      <c r="M740" s="190">
        <v>0.25</v>
      </c>
      <c r="N740" s="200">
        <f t="shared" si="43"/>
        <v>4625</v>
      </c>
      <c r="O740" s="201">
        <f>N740*[1]TC!C4</f>
        <v>92500</v>
      </c>
      <c r="P740" s="202">
        <v>0</v>
      </c>
      <c r="Q740" s="41" t="s">
        <v>34</v>
      </c>
      <c r="R740" s="203">
        <f t="shared" si="44"/>
        <v>13875</v>
      </c>
      <c r="S740" s="201">
        <f>R740*[1]TC!C4</f>
        <v>277500</v>
      </c>
      <c r="T740" s="69" t="s">
        <v>1426</v>
      </c>
      <c r="U740" s="69" t="s">
        <v>1427</v>
      </c>
      <c r="V740" s="70" t="s">
        <v>36</v>
      </c>
      <c r="W740" s="205" t="s">
        <v>1428</v>
      </c>
      <c r="X740" s="199"/>
    </row>
    <row r="741" spans="1:24" ht="15.75" customHeight="1">
      <c r="A741" s="40" t="s">
        <v>481</v>
      </c>
      <c r="B741" s="41" t="s">
        <v>1419</v>
      </c>
      <c r="C741" s="41" t="s">
        <v>1425</v>
      </c>
      <c r="D741" s="15" t="s">
        <v>26</v>
      </c>
      <c r="E741" s="41" t="s">
        <v>232</v>
      </c>
      <c r="F741" s="63" t="s">
        <v>506</v>
      </c>
      <c r="G741" s="63" t="s">
        <v>42</v>
      </c>
      <c r="H741" s="41" t="s">
        <v>901</v>
      </c>
      <c r="I741" s="41" t="s">
        <v>1423</v>
      </c>
      <c r="J741" s="41"/>
      <c r="K741" s="200">
        <v>20950</v>
      </c>
      <c r="L741" s="43" t="s">
        <v>189</v>
      </c>
      <c r="M741" s="190">
        <v>0.25</v>
      </c>
      <c r="N741" s="200">
        <f t="shared" si="43"/>
        <v>5237.5</v>
      </c>
      <c r="O741" s="201">
        <f>N741*[1]TC!C$4</f>
        <v>104750</v>
      </c>
      <c r="P741" s="202">
        <v>0</v>
      </c>
      <c r="Q741" s="41" t="s">
        <v>34</v>
      </c>
      <c r="R741" s="203">
        <f t="shared" si="44"/>
        <v>15712.5</v>
      </c>
      <c r="S741" s="201">
        <f>R741*[1]TC!C4</f>
        <v>314250</v>
      </c>
      <c r="T741" s="69" t="s">
        <v>1426</v>
      </c>
      <c r="U741" s="69" t="s">
        <v>1427</v>
      </c>
      <c r="V741" s="70" t="s">
        <v>36</v>
      </c>
      <c r="W741" s="205" t="s">
        <v>1428</v>
      </c>
      <c r="X741" s="199"/>
    </row>
    <row r="742" spans="1:24" ht="15.75" customHeight="1">
      <c r="A742" s="40" t="s">
        <v>481</v>
      </c>
      <c r="B742" s="41" t="s">
        <v>1419</v>
      </c>
      <c r="C742" s="41" t="s">
        <v>1429</v>
      </c>
      <c r="D742" s="15" t="s">
        <v>26</v>
      </c>
      <c r="E742" s="41" t="s">
        <v>27</v>
      </c>
      <c r="F742" s="63" t="s">
        <v>38</v>
      </c>
      <c r="G742" s="63" t="s">
        <v>506</v>
      </c>
      <c r="H742" s="41" t="s">
        <v>901</v>
      </c>
      <c r="I742" s="41" t="s">
        <v>1430</v>
      </c>
      <c r="J742" s="41"/>
      <c r="K742" s="200">
        <v>27500</v>
      </c>
      <c r="L742" s="43" t="s">
        <v>189</v>
      </c>
      <c r="M742" s="190">
        <v>0.3</v>
      </c>
      <c r="N742" s="200">
        <f t="shared" si="43"/>
        <v>8250</v>
      </c>
      <c r="O742" s="201">
        <f>N742*[1]TC!C$4</f>
        <v>165000</v>
      </c>
      <c r="P742" s="202">
        <v>10000</v>
      </c>
      <c r="Q742" s="41" t="s">
        <v>1151</v>
      </c>
      <c r="R742" s="203">
        <f t="shared" si="44"/>
        <v>19250</v>
      </c>
      <c r="S742" s="201">
        <f>R742*[1]TC!C4</f>
        <v>385000</v>
      </c>
      <c r="T742" s="204">
        <v>1200</v>
      </c>
      <c r="U742" s="201">
        <f>T742*20</f>
        <v>24000</v>
      </c>
      <c r="V742" s="70" t="s">
        <v>36</v>
      </c>
      <c r="W742" s="205" t="s">
        <v>1431</v>
      </c>
      <c r="X742" s="199"/>
    </row>
    <row r="743" spans="1:24" ht="15.75" customHeight="1">
      <c r="A743" s="40" t="s">
        <v>481</v>
      </c>
      <c r="B743" s="41" t="s">
        <v>1419</v>
      </c>
      <c r="C743" s="41" t="s">
        <v>1432</v>
      </c>
      <c r="D743" s="15" t="s">
        <v>26</v>
      </c>
      <c r="E743" s="41" t="s">
        <v>27</v>
      </c>
      <c r="F743" s="63" t="s">
        <v>38</v>
      </c>
      <c r="G743" s="63" t="s">
        <v>506</v>
      </c>
      <c r="H743" s="41" t="s">
        <v>901</v>
      </c>
      <c r="I743" s="41" t="s">
        <v>1430</v>
      </c>
      <c r="J743" s="41"/>
      <c r="K743" s="200">
        <v>24750</v>
      </c>
      <c r="L743" s="43" t="s">
        <v>189</v>
      </c>
      <c r="M743" s="190">
        <v>0.3</v>
      </c>
      <c r="N743" s="200">
        <f t="shared" si="43"/>
        <v>7425</v>
      </c>
      <c r="O743" s="201">
        <f>N743*[1]TC!C$4</f>
        <v>148500</v>
      </c>
      <c r="P743" s="202">
        <v>10000</v>
      </c>
      <c r="Q743" s="41" t="s">
        <v>1151</v>
      </c>
      <c r="R743" s="203">
        <f t="shared" si="44"/>
        <v>17325</v>
      </c>
      <c r="S743" s="201">
        <f>R743*[1]TC!C4</f>
        <v>346500</v>
      </c>
      <c r="T743" s="204">
        <v>1200</v>
      </c>
      <c r="U743" s="201">
        <f>T743*20</f>
        <v>24000</v>
      </c>
      <c r="V743" s="70" t="s">
        <v>36</v>
      </c>
      <c r="W743" s="205" t="s">
        <v>1431</v>
      </c>
      <c r="X743" s="199"/>
    </row>
    <row r="744" spans="1:24" ht="15.75" customHeight="1">
      <c r="A744" s="15" t="s">
        <v>481</v>
      </c>
      <c r="B744" s="15" t="s">
        <v>1433</v>
      </c>
      <c r="C744" s="16" t="s">
        <v>1434</v>
      </c>
      <c r="D744" s="15" t="s">
        <v>26</v>
      </c>
      <c r="E744" s="14" t="s">
        <v>27</v>
      </c>
      <c r="F744" s="14" t="s">
        <v>42</v>
      </c>
      <c r="G744" s="14" t="s">
        <v>506</v>
      </c>
      <c r="H744" s="15" t="s">
        <v>880</v>
      </c>
      <c r="I744" s="14" t="s">
        <v>498</v>
      </c>
      <c r="J744" s="14" t="s">
        <v>358</v>
      </c>
      <c r="K744" s="150">
        <v>8900</v>
      </c>
      <c r="L744" s="19" t="s">
        <v>189</v>
      </c>
      <c r="M744" s="20">
        <v>0.1</v>
      </c>
      <c r="N744" s="206"/>
      <c r="O744" s="22"/>
      <c r="P744" s="35">
        <v>10000</v>
      </c>
      <c r="Q744" s="24" t="s">
        <v>34</v>
      </c>
      <c r="R744" s="15"/>
      <c r="S744" s="26"/>
      <c r="T744" s="15"/>
      <c r="U744" s="26"/>
      <c r="V744" s="15"/>
      <c r="W744" s="28" t="s">
        <v>36</v>
      </c>
      <c r="X744" s="199"/>
    </row>
    <row r="745" spans="1:24" ht="15.75" customHeight="1">
      <c r="A745" s="15" t="s">
        <v>481</v>
      </c>
      <c r="B745" s="15" t="s">
        <v>1433</v>
      </c>
      <c r="C745" s="16" t="s">
        <v>1435</v>
      </c>
      <c r="D745" s="15" t="s">
        <v>26</v>
      </c>
      <c r="E745" s="14" t="s">
        <v>27</v>
      </c>
      <c r="F745" s="14" t="s">
        <v>829</v>
      </c>
      <c r="G745" s="14" t="s">
        <v>164</v>
      </c>
      <c r="H745" s="15" t="s">
        <v>880</v>
      </c>
      <c r="I745" s="14" t="s">
        <v>498</v>
      </c>
      <c r="J745" s="14" t="s">
        <v>358</v>
      </c>
      <c r="K745" s="150">
        <v>11900</v>
      </c>
      <c r="L745" s="19" t="s">
        <v>189</v>
      </c>
      <c r="M745" s="20">
        <v>0.1</v>
      </c>
      <c r="N745" s="206"/>
      <c r="O745" s="22"/>
      <c r="P745" s="35">
        <v>10000</v>
      </c>
      <c r="Q745" s="24" t="s">
        <v>34</v>
      </c>
      <c r="R745" s="15"/>
      <c r="S745" s="26"/>
      <c r="T745" s="15"/>
      <c r="U745" s="26"/>
      <c r="V745" s="15"/>
      <c r="W745" s="28" t="s">
        <v>36</v>
      </c>
      <c r="X745" s="199"/>
    </row>
    <row r="746" spans="1:24" ht="15.75" customHeight="1">
      <c r="A746" s="15" t="s">
        <v>481</v>
      </c>
      <c r="B746" s="15" t="s">
        <v>1433</v>
      </c>
      <c r="C746" s="16" t="s">
        <v>1436</v>
      </c>
      <c r="D746" s="15" t="s">
        <v>26</v>
      </c>
      <c r="E746" s="14" t="s">
        <v>27</v>
      </c>
      <c r="F746" s="14" t="s">
        <v>829</v>
      </c>
      <c r="G746" s="14" t="s">
        <v>215</v>
      </c>
      <c r="H746" s="15" t="s">
        <v>880</v>
      </c>
      <c r="I746" s="14" t="s">
        <v>498</v>
      </c>
      <c r="J746" s="14" t="s">
        <v>358</v>
      </c>
      <c r="K746" s="150">
        <v>9500</v>
      </c>
      <c r="L746" s="19" t="s">
        <v>189</v>
      </c>
      <c r="M746" s="20">
        <v>0.1</v>
      </c>
      <c r="N746" s="206"/>
      <c r="O746" s="22"/>
      <c r="P746" s="35">
        <v>10000</v>
      </c>
      <c r="Q746" s="24" t="s">
        <v>34</v>
      </c>
      <c r="R746" s="15"/>
      <c r="S746" s="26"/>
      <c r="T746" s="15"/>
      <c r="U746" s="26"/>
      <c r="V746" s="15"/>
      <c r="W746" s="28" t="s">
        <v>36</v>
      </c>
      <c r="X746" s="199"/>
    </row>
    <row r="747" spans="1:24" ht="15.75" customHeight="1">
      <c r="A747" s="15" t="s">
        <v>481</v>
      </c>
      <c r="B747" s="15" t="s">
        <v>1433</v>
      </c>
      <c r="C747" s="16" t="s">
        <v>1437</v>
      </c>
      <c r="D747" s="15" t="s">
        <v>26</v>
      </c>
      <c r="E747" s="14" t="s">
        <v>232</v>
      </c>
      <c r="F747" s="14" t="s">
        <v>215</v>
      </c>
      <c r="G747" s="14" t="s">
        <v>73</v>
      </c>
      <c r="H747" s="15" t="s">
        <v>880</v>
      </c>
      <c r="I747" s="14" t="s">
        <v>498</v>
      </c>
      <c r="J747" s="14" t="s">
        <v>358</v>
      </c>
      <c r="K747" s="31">
        <v>7100</v>
      </c>
      <c r="L747" s="19" t="s">
        <v>189</v>
      </c>
      <c r="M747" s="20">
        <v>0.1</v>
      </c>
      <c r="N747" s="78">
        <f t="shared" ref="N747:N753" si="45">K747*M747</f>
        <v>710</v>
      </c>
      <c r="O747" s="22">
        <f>N747*[1]TC!$C$4</f>
        <v>14200</v>
      </c>
      <c r="P747" s="24" t="s">
        <v>34</v>
      </c>
      <c r="Q747" s="24" t="s">
        <v>34</v>
      </c>
      <c r="R747" s="134">
        <f t="shared" ref="R747:R810" si="46">K747-N747</f>
        <v>6390</v>
      </c>
      <c r="S747" s="26">
        <f>R747*[1]TC!$C$4</f>
        <v>127800</v>
      </c>
      <c r="T747" s="36">
        <v>0</v>
      </c>
      <c r="U747" s="26">
        <f>T747*[1]TC!$C$4</f>
        <v>0</v>
      </c>
      <c r="V747" s="15" t="s">
        <v>36</v>
      </c>
      <c r="W747" s="28" t="s">
        <v>36</v>
      </c>
      <c r="X747" s="199"/>
    </row>
    <row r="748" spans="1:24" ht="15.75" customHeight="1">
      <c r="A748" s="14" t="s">
        <v>645</v>
      </c>
      <c r="B748" s="76" t="s">
        <v>1438</v>
      </c>
      <c r="C748" s="40" t="s">
        <v>1439</v>
      </c>
      <c r="D748" s="14" t="s">
        <v>49</v>
      </c>
      <c r="E748" s="14" t="s">
        <v>27</v>
      </c>
      <c r="F748" s="14" t="s">
        <v>926</v>
      </c>
      <c r="G748" s="14" t="s">
        <v>648</v>
      </c>
      <c r="H748" s="66" t="s">
        <v>296</v>
      </c>
      <c r="I748" s="41" t="s">
        <v>171</v>
      </c>
      <c r="J748" s="41"/>
      <c r="K748" s="207">
        <v>34038</v>
      </c>
      <c r="L748" s="19" t="s">
        <v>370</v>
      </c>
      <c r="M748" s="53">
        <v>0.08</v>
      </c>
      <c r="N748" s="132">
        <f t="shared" si="45"/>
        <v>2723.04</v>
      </c>
      <c r="O748" s="22">
        <f>N748*[1]TC!C$6</f>
        <v>54460.800000000003</v>
      </c>
      <c r="P748" s="55">
        <v>10000</v>
      </c>
      <c r="Q748" s="46" t="s">
        <v>371</v>
      </c>
      <c r="R748" s="133">
        <f t="shared" si="46"/>
        <v>31314.959999999999</v>
      </c>
      <c r="S748" s="48">
        <f>R748*[1]TC!$C$6</f>
        <v>626299.19999999995</v>
      </c>
      <c r="T748" s="133">
        <f>[1]TC!$F$6</f>
        <v>1000</v>
      </c>
      <c r="U748" s="26">
        <f>[1]TC!$G$6</f>
        <v>20000</v>
      </c>
      <c r="V748" s="71" t="s">
        <v>1440</v>
      </c>
      <c r="W748" s="142" t="s">
        <v>1441</v>
      </c>
      <c r="X748" s="199"/>
    </row>
    <row r="749" spans="1:24" ht="15.75" customHeight="1">
      <c r="A749" s="14" t="s">
        <v>645</v>
      </c>
      <c r="B749" s="76" t="s">
        <v>1438</v>
      </c>
      <c r="C749" s="40" t="s">
        <v>1442</v>
      </c>
      <c r="D749" s="14" t="s">
        <v>49</v>
      </c>
      <c r="E749" s="14" t="s">
        <v>27</v>
      </c>
      <c r="F749" s="14" t="s">
        <v>926</v>
      </c>
      <c r="G749" s="14" t="s">
        <v>28</v>
      </c>
      <c r="H749" s="66" t="s">
        <v>296</v>
      </c>
      <c r="I749" s="41" t="s">
        <v>171</v>
      </c>
      <c r="J749" s="41"/>
      <c r="K749" s="207">
        <v>34038</v>
      </c>
      <c r="L749" s="19" t="s">
        <v>370</v>
      </c>
      <c r="M749" s="53">
        <v>0.08</v>
      </c>
      <c r="N749" s="132">
        <f t="shared" si="45"/>
        <v>2723.04</v>
      </c>
      <c r="O749" s="22">
        <f>N749*[1]TC!C$6</f>
        <v>54460.800000000003</v>
      </c>
      <c r="P749" s="55">
        <v>10000</v>
      </c>
      <c r="Q749" s="46" t="s">
        <v>371</v>
      </c>
      <c r="R749" s="133">
        <f t="shared" si="46"/>
        <v>31314.959999999999</v>
      </c>
      <c r="S749" s="48">
        <f>R749*[1]TC!$C$6</f>
        <v>626299.19999999995</v>
      </c>
      <c r="T749" s="133">
        <f>[1]TC!$F$6</f>
        <v>1000</v>
      </c>
      <c r="U749" s="26">
        <f>[1]TC!$G$6</f>
        <v>20000</v>
      </c>
      <c r="V749" s="71" t="s">
        <v>1440</v>
      </c>
      <c r="W749" s="142" t="s">
        <v>1443</v>
      </c>
      <c r="X749" s="199"/>
    </row>
    <row r="750" spans="1:24" ht="15.75" customHeight="1">
      <c r="A750" s="14" t="s">
        <v>645</v>
      </c>
      <c r="B750" s="76" t="s">
        <v>1438</v>
      </c>
      <c r="C750" s="40" t="s">
        <v>1444</v>
      </c>
      <c r="D750" s="14" t="s">
        <v>49</v>
      </c>
      <c r="E750" s="14" t="s">
        <v>27</v>
      </c>
      <c r="F750" s="14" t="s">
        <v>926</v>
      </c>
      <c r="G750" s="14" t="s">
        <v>83</v>
      </c>
      <c r="H750" s="66" t="s">
        <v>296</v>
      </c>
      <c r="I750" s="41" t="s">
        <v>171</v>
      </c>
      <c r="J750" s="41"/>
      <c r="K750" s="207">
        <v>34038</v>
      </c>
      <c r="L750" s="19" t="s">
        <v>370</v>
      </c>
      <c r="M750" s="53">
        <v>0.08</v>
      </c>
      <c r="N750" s="132">
        <f t="shared" si="45"/>
        <v>2723.04</v>
      </c>
      <c r="O750" s="22">
        <f>N750*[1]TC!C$6</f>
        <v>54460.800000000003</v>
      </c>
      <c r="P750" s="55">
        <v>10000</v>
      </c>
      <c r="Q750" s="46" t="s">
        <v>371</v>
      </c>
      <c r="R750" s="133">
        <f t="shared" si="46"/>
        <v>31314.959999999999</v>
      </c>
      <c r="S750" s="48">
        <f>R750*[1]TC!$C$6</f>
        <v>626299.19999999995</v>
      </c>
      <c r="T750" s="133">
        <f>[1]TC!$F$6</f>
        <v>1000</v>
      </c>
      <c r="U750" s="26">
        <f>[1]TC!$G$6</f>
        <v>20000</v>
      </c>
      <c r="V750" s="71" t="s">
        <v>1440</v>
      </c>
      <c r="W750" s="142" t="s">
        <v>1445</v>
      </c>
      <c r="X750" s="199"/>
    </row>
    <row r="751" spans="1:24" ht="15.75" customHeight="1">
      <c r="A751" s="14" t="s">
        <v>645</v>
      </c>
      <c r="B751" s="76" t="s">
        <v>1438</v>
      </c>
      <c r="C751" s="40" t="s">
        <v>1446</v>
      </c>
      <c r="D751" s="14" t="s">
        <v>49</v>
      </c>
      <c r="E751" s="14" t="s">
        <v>27</v>
      </c>
      <c r="F751" s="14" t="s">
        <v>926</v>
      </c>
      <c r="G751" s="14" t="s">
        <v>28</v>
      </c>
      <c r="H751" s="66" t="s">
        <v>296</v>
      </c>
      <c r="I751" s="41" t="s">
        <v>171</v>
      </c>
      <c r="J751" s="41"/>
      <c r="K751" s="207">
        <v>34038</v>
      </c>
      <c r="L751" s="19" t="s">
        <v>370</v>
      </c>
      <c r="M751" s="53">
        <v>0.08</v>
      </c>
      <c r="N751" s="132">
        <f t="shared" si="45"/>
        <v>2723.04</v>
      </c>
      <c r="O751" s="22">
        <f>N751*[1]TC!C$6</f>
        <v>54460.800000000003</v>
      </c>
      <c r="P751" s="55">
        <v>10000</v>
      </c>
      <c r="Q751" s="46" t="s">
        <v>371</v>
      </c>
      <c r="R751" s="133">
        <f t="shared" si="46"/>
        <v>31314.959999999999</v>
      </c>
      <c r="S751" s="48">
        <f>R751*[1]TC!$C$6</f>
        <v>626299.19999999995</v>
      </c>
      <c r="T751" s="133">
        <f>[1]TC!$F$6</f>
        <v>1000</v>
      </c>
      <c r="U751" s="26">
        <f>[1]TC!$G$6</f>
        <v>20000</v>
      </c>
      <c r="V751" s="71" t="s">
        <v>1440</v>
      </c>
      <c r="W751" s="142" t="s">
        <v>1447</v>
      </c>
      <c r="X751" s="199"/>
    </row>
    <row r="752" spans="1:24" ht="15.75" customHeight="1">
      <c r="A752" s="14" t="s">
        <v>645</v>
      </c>
      <c r="B752" s="76" t="s">
        <v>1438</v>
      </c>
      <c r="C752" s="40" t="s">
        <v>1448</v>
      </c>
      <c r="D752" s="14" t="s">
        <v>49</v>
      </c>
      <c r="E752" s="14" t="s">
        <v>27</v>
      </c>
      <c r="F752" s="14" t="s">
        <v>83</v>
      </c>
      <c r="G752" s="14" t="s">
        <v>76</v>
      </c>
      <c r="H752" s="66" t="s">
        <v>296</v>
      </c>
      <c r="I752" s="41" t="s">
        <v>171</v>
      </c>
      <c r="J752" s="41"/>
      <c r="K752" s="207">
        <v>34038</v>
      </c>
      <c r="L752" s="19" t="s">
        <v>370</v>
      </c>
      <c r="M752" s="53">
        <v>0.08</v>
      </c>
      <c r="N752" s="132">
        <f t="shared" si="45"/>
        <v>2723.04</v>
      </c>
      <c r="O752" s="22">
        <f>N752*[1]TC!C$6</f>
        <v>54460.800000000003</v>
      </c>
      <c r="P752" s="55">
        <v>10000</v>
      </c>
      <c r="Q752" s="46" t="s">
        <v>371</v>
      </c>
      <c r="R752" s="133">
        <f t="shared" si="46"/>
        <v>31314.959999999999</v>
      </c>
      <c r="S752" s="48">
        <f>R752*[1]TC!$C$6</f>
        <v>626299.19999999995</v>
      </c>
      <c r="T752" s="133">
        <f>[1]TC!$F$6</f>
        <v>1000</v>
      </c>
      <c r="U752" s="26">
        <f>[1]TC!$G$6</f>
        <v>20000</v>
      </c>
      <c r="V752" s="71" t="s">
        <v>1440</v>
      </c>
      <c r="W752" s="142" t="s">
        <v>1449</v>
      </c>
      <c r="X752" s="199"/>
    </row>
    <row r="753" spans="1:24" ht="15.75" customHeight="1">
      <c r="A753" s="14" t="s">
        <v>645</v>
      </c>
      <c r="B753" s="76" t="s">
        <v>1438</v>
      </c>
      <c r="C753" s="40" t="s">
        <v>1450</v>
      </c>
      <c r="D753" s="41" t="s">
        <v>26</v>
      </c>
      <c r="E753" s="14" t="s">
        <v>27</v>
      </c>
      <c r="F753" s="14" t="s">
        <v>38</v>
      </c>
      <c r="G753" s="14" t="s">
        <v>28</v>
      </c>
      <c r="H753" s="66" t="s">
        <v>229</v>
      </c>
      <c r="I753" s="41" t="s">
        <v>171</v>
      </c>
      <c r="J753" s="41"/>
      <c r="K753" s="207">
        <v>37970</v>
      </c>
      <c r="L753" s="19" t="s">
        <v>370</v>
      </c>
      <c r="M753" s="53">
        <v>5.2673163000000002E-2</v>
      </c>
      <c r="N753" s="132">
        <f t="shared" si="45"/>
        <v>1999.9999991100001</v>
      </c>
      <c r="O753" s="22">
        <f>N753*[1]TC!C$6</f>
        <v>39999.999982200003</v>
      </c>
      <c r="P753" s="55">
        <v>10000</v>
      </c>
      <c r="Q753" s="46" t="s">
        <v>371</v>
      </c>
      <c r="R753" s="133">
        <f t="shared" si="46"/>
        <v>35970.000000890002</v>
      </c>
      <c r="S753" s="48">
        <f>R753*[1]TC!$C$6</f>
        <v>719400.00001780002</v>
      </c>
      <c r="T753" s="133">
        <f>[1]TC!$F$6</f>
        <v>1000</v>
      </c>
      <c r="U753" s="26">
        <f>[1]TC!$G$6</f>
        <v>20000</v>
      </c>
      <c r="V753" s="71" t="s">
        <v>1440</v>
      </c>
      <c r="W753" s="142" t="s">
        <v>1451</v>
      </c>
      <c r="X753" s="199"/>
    </row>
    <row r="754" spans="1:24" ht="15.75" customHeight="1">
      <c r="A754" s="14" t="s">
        <v>645</v>
      </c>
      <c r="B754" s="76" t="s">
        <v>1438</v>
      </c>
      <c r="C754" s="40" t="s">
        <v>1452</v>
      </c>
      <c r="D754" s="41" t="s">
        <v>26</v>
      </c>
      <c r="E754" s="14" t="s">
        <v>27</v>
      </c>
      <c r="F754" s="14" t="s">
        <v>38</v>
      </c>
      <c r="G754" s="14" t="s">
        <v>926</v>
      </c>
      <c r="H754" s="66" t="s">
        <v>229</v>
      </c>
      <c r="I754" s="41" t="s">
        <v>171</v>
      </c>
      <c r="J754" s="41"/>
      <c r="K754" s="207">
        <v>37970</v>
      </c>
      <c r="L754" s="19" t="s">
        <v>370</v>
      </c>
      <c r="M754" s="53">
        <v>5.2673163000000002E-2</v>
      </c>
      <c r="N754" s="132">
        <v>2000</v>
      </c>
      <c r="O754" s="22">
        <f>N754*[1]TC!C$6</f>
        <v>40000</v>
      </c>
      <c r="P754" s="55">
        <v>10000</v>
      </c>
      <c r="Q754" s="46" t="s">
        <v>371</v>
      </c>
      <c r="R754" s="133">
        <f t="shared" si="46"/>
        <v>35970</v>
      </c>
      <c r="S754" s="48">
        <f>R754*[1]TC!$C$6</f>
        <v>719400</v>
      </c>
      <c r="T754" s="133">
        <f>[1]TC!$F$6</f>
        <v>1000</v>
      </c>
      <c r="U754" s="26">
        <f>[1]TC!$G$6</f>
        <v>20000</v>
      </c>
      <c r="V754" s="71" t="s">
        <v>1440</v>
      </c>
      <c r="W754" s="142" t="s">
        <v>1453</v>
      </c>
      <c r="X754" s="199"/>
    </row>
    <row r="755" spans="1:24" ht="15.75" customHeight="1">
      <c r="A755" s="14" t="s">
        <v>645</v>
      </c>
      <c r="B755" s="76" t="s">
        <v>1438</v>
      </c>
      <c r="C755" s="40" t="s">
        <v>1454</v>
      </c>
      <c r="D755" s="41" t="s">
        <v>26</v>
      </c>
      <c r="E755" s="14" t="s">
        <v>27</v>
      </c>
      <c r="F755" s="14" t="s">
        <v>38</v>
      </c>
      <c r="G755" s="14" t="s">
        <v>926</v>
      </c>
      <c r="H755" s="66" t="s">
        <v>229</v>
      </c>
      <c r="I755" s="41" t="s">
        <v>171</v>
      </c>
      <c r="J755" s="41"/>
      <c r="K755" s="207">
        <v>37970</v>
      </c>
      <c r="L755" s="19" t="s">
        <v>370</v>
      </c>
      <c r="M755" s="53">
        <v>5.2673163000000002E-2</v>
      </c>
      <c r="N755" s="132">
        <f t="shared" ref="N755:N773" si="47">K755*M755</f>
        <v>1999.9999991100001</v>
      </c>
      <c r="O755" s="22">
        <f>N755*[1]TC!C$6</f>
        <v>39999.999982200003</v>
      </c>
      <c r="P755" s="55">
        <v>10000</v>
      </c>
      <c r="Q755" s="46" t="s">
        <v>371</v>
      </c>
      <c r="R755" s="133">
        <f t="shared" si="46"/>
        <v>35970.000000890002</v>
      </c>
      <c r="S755" s="48">
        <f>R755*[1]TC!$C$6</f>
        <v>719400.00001780002</v>
      </c>
      <c r="T755" s="133">
        <f>[1]TC!$F$6</f>
        <v>1000</v>
      </c>
      <c r="U755" s="26">
        <f>[1]TC!$G$6</f>
        <v>20000</v>
      </c>
      <c r="V755" s="71" t="s">
        <v>1440</v>
      </c>
      <c r="W755" s="142" t="s">
        <v>1455</v>
      </c>
      <c r="X755" s="199"/>
    </row>
    <row r="756" spans="1:24" ht="15.75" customHeight="1">
      <c r="A756" s="14" t="s">
        <v>645</v>
      </c>
      <c r="B756" s="76" t="s">
        <v>1438</v>
      </c>
      <c r="C756" s="40" t="s">
        <v>1456</v>
      </c>
      <c r="D756" s="41" t="s">
        <v>26</v>
      </c>
      <c r="E756" s="14" t="s">
        <v>27</v>
      </c>
      <c r="F756" s="14" t="s">
        <v>38</v>
      </c>
      <c r="G756" s="14" t="s">
        <v>926</v>
      </c>
      <c r="H756" s="66" t="s">
        <v>229</v>
      </c>
      <c r="I756" s="41" t="s">
        <v>171</v>
      </c>
      <c r="J756" s="41"/>
      <c r="K756" s="207">
        <v>37970</v>
      </c>
      <c r="L756" s="19" t="s">
        <v>370</v>
      </c>
      <c r="M756" s="53">
        <v>5.2673163000000002E-2</v>
      </c>
      <c r="N756" s="132">
        <f t="shared" si="47"/>
        <v>1999.9999991100001</v>
      </c>
      <c r="O756" s="22">
        <f>N756*[1]TC!C$6</f>
        <v>39999.999982200003</v>
      </c>
      <c r="P756" s="55">
        <v>10000</v>
      </c>
      <c r="Q756" s="46" t="s">
        <v>371</v>
      </c>
      <c r="R756" s="133">
        <f t="shared" si="46"/>
        <v>35970.000000890002</v>
      </c>
      <c r="S756" s="48">
        <f>R756*[1]TC!$C$6</f>
        <v>719400.00001780002</v>
      </c>
      <c r="T756" s="133">
        <f>[1]TC!$F$6</f>
        <v>1000</v>
      </c>
      <c r="U756" s="26">
        <f>[1]TC!$G$6</f>
        <v>20000</v>
      </c>
      <c r="V756" s="71" t="s">
        <v>1440</v>
      </c>
      <c r="W756" s="142" t="s">
        <v>1457</v>
      </c>
      <c r="X756" s="199"/>
    </row>
    <row r="757" spans="1:24" ht="15.75" customHeight="1">
      <c r="A757" s="40" t="s">
        <v>185</v>
      </c>
      <c r="B757" s="40" t="s">
        <v>1458</v>
      </c>
      <c r="C757" s="40" t="s">
        <v>1459</v>
      </c>
      <c r="D757" s="41" t="s">
        <v>49</v>
      </c>
      <c r="E757" s="41" t="s">
        <v>27</v>
      </c>
      <c r="F757" s="14" t="s">
        <v>120</v>
      </c>
      <c r="G757" s="14" t="s">
        <v>998</v>
      </c>
      <c r="H757" s="41" t="s">
        <v>1460</v>
      </c>
      <c r="I757" s="41" t="s">
        <v>904</v>
      </c>
      <c r="J757" s="41" t="s">
        <v>904</v>
      </c>
      <c r="K757" s="31">
        <v>33000</v>
      </c>
      <c r="L757" s="43" t="s">
        <v>189</v>
      </c>
      <c r="M757" s="53">
        <v>0.25</v>
      </c>
      <c r="N757" s="80">
        <f t="shared" si="47"/>
        <v>8250</v>
      </c>
      <c r="O757" s="22">
        <f>N757*[1]TC!$C$4</f>
        <v>165000</v>
      </c>
      <c r="P757" s="55">
        <v>10000</v>
      </c>
      <c r="Q757" s="46" t="s">
        <v>34</v>
      </c>
      <c r="R757" s="135">
        <f t="shared" si="46"/>
        <v>24750</v>
      </c>
      <c r="S757" s="48">
        <f>R757*[1]TC!$C$4</f>
        <v>495000</v>
      </c>
      <c r="T757" s="208">
        <f>[1]TC!$F$4</f>
        <v>1100</v>
      </c>
      <c r="U757" s="209">
        <f>[1]TC!$G$4</f>
        <v>22000</v>
      </c>
      <c r="V757" s="33" t="s">
        <v>1461</v>
      </c>
      <c r="W757" s="154" t="s">
        <v>1462</v>
      </c>
      <c r="X757" s="199"/>
    </row>
    <row r="758" spans="1:24" ht="15.75" customHeight="1">
      <c r="A758" s="40" t="s">
        <v>185</v>
      </c>
      <c r="B758" s="40" t="s">
        <v>1458</v>
      </c>
      <c r="C758" s="40" t="s">
        <v>1463</v>
      </c>
      <c r="D758" s="41" t="s">
        <v>49</v>
      </c>
      <c r="E758" s="41" t="s">
        <v>27</v>
      </c>
      <c r="F758" s="14" t="s">
        <v>120</v>
      </c>
      <c r="G758" s="14" t="s">
        <v>998</v>
      </c>
      <c r="H758" s="41" t="s">
        <v>1460</v>
      </c>
      <c r="I758" s="41" t="s">
        <v>904</v>
      </c>
      <c r="J758" s="41" t="s">
        <v>904</v>
      </c>
      <c r="K758" s="31">
        <v>33000</v>
      </c>
      <c r="L758" s="43" t="s">
        <v>189</v>
      </c>
      <c r="M758" s="53">
        <v>0.25</v>
      </c>
      <c r="N758" s="80">
        <f t="shared" si="47"/>
        <v>8250</v>
      </c>
      <c r="O758" s="22">
        <f>N758*[1]TC!$C$4</f>
        <v>165000</v>
      </c>
      <c r="P758" s="55">
        <v>10000</v>
      </c>
      <c r="Q758" s="46" t="s">
        <v>34</v>
      </c>
      <c r="R758" s="135">
        <f t="shared" si="46"/>
        <v>24750</v>
      </c>
      <c r="S758" s="48">
        <f>R758*[1]TC!$C$4</f>
        <v>495000</v>
      </c>
      <c r="T758" s="208">
        <f>[1]TC!$F$4</f>
        <v>1100</v>
      </c>
      <c r="U758" s="209">
        <f>[1]TC!$G$4</f>
        <v>22000</v>
      </c>
      <c r="V758" s="33" t="s">
        <v>1461</v>
      </c>
      <c r="W758" s="154" t="s">
        <v>1462</v>
      </c>
      <c r="X758" s="199"/>
    </row>
    <row r="759" spans="1:24" ht="15.75" customHeight="1">
      <c r="A759" s="40" t="s">
        <v>185</v>
      </c>
      <c r="B759" s="40" t="s">
        <v>1458</v>
      </c>
      <c r="C759" s="40" t="s">
        <v>1464</v>
      </c>
      <c r="D759" s="41" t="s">
        <v>49</v>
      </c>
      <c r="E759" s="41" t="s">
        <v>27</v>
      </c>
      <c r="F759" s="14" t="s">
        <v>457</v>
      </c>
      <c r="G759" s="14" t="s">
        <v>998</v>
      </c>
      <c r="H759" s="41" t="s">
        <v>1460</v>
      </c>
      <c r="I759" s="41" t="s">
        <v>904</v>
      </c>
      <c r="J759" s="41" t="s">
        <v>904</v>
      </c>
      <c r="K759" s="31">
        <v>33000</v>
      </c>
      <c r="L759" s="43" t="s">
        <v>189</v>
      </c>
      <c r="M759" s="53">
        <v>0.25</v>
      </c>
      <c r="N759" s="80">
        <f t="shared" si="47"/>
        <v>8250</v>
      </c>
      <c r="O759" s="22">
        <f>N759*[1]TC!$C$4</f>
        <v>165000</v>
      </c>
      <c r="P759" s="55">
        <v>10000</v>
      </c>
      <c r="Q759" s="46" t="s">
        <v>34</v>
      </c>
      <c r="R759" s="135">
        <f t="shared" si="46"/>
        <v>24750</v>
      </c>
      <c r="S759" s="48">
        <f>R759*[1]TC!$C$4</f>
        <v>495000</v>
      </c>
      <c r="T759" s="208">
        <f>[1]TC!$F$4</f>
        <v>1100</v>
      </c>
      <c r="U759" s="209">
        <f>[1]TC!$G$4</f>
        <v>22000</v>
      </c>
      <c r="V759" s="33" t="s">
        <v>1461</v>
      </c>
      <c r="W759" s="154" t="s">
        <v>1462</v>
      </c>
      <c r="X759" s="199"/>
    </row>
    <row r="760" spans="1:24" ht="15.75" customHeight="1">
      <c r="A760" s="40" t="s">
        <v>185</v>
      </c>
      <c r="B760" s="40" t="s">
        <v>1458</v>
      </c>
      <c r="C760" s="40" t="s">
        <v>1465</v>
      </c>
      <c r="D760" s="41" t="s">
        <v>49</v>
      </c>
      <c r="E760" s="41" t="s">
        <v>27</v>
      </c>
      <c r="F760" s="14" t="s">
        <v>42</v>
      </c>
      <c r="G760" s="14" t="s">
        <v>215</v>
      </c>
      <c r="H760" s="41" t="s">
        <v>1460</v>
      </c>
      <c r="I760" s="41" t="s">
        <v>904</v>
      </c>
      <c r="J760" s="41" t="s">
        <v>904</v>
      </c>
      <c r="K760" s="31">
        <v>33000</v>
      </c>
      <c r="L760" s="43" t="s">
        <v>189</v>
      </c>
      <c r="M760" s="53">
        <v>0.25</v>
      </c>
      <c r="N760" s="80">
        <f t="shared" si="47"/>
        <v>8250</v>
      </c>
      <c r="O760" s="22">
        <f>N760*[1]TC!$C$4</f>
        <v>165000</v>
      </c>
      <c r="P760" s="55">
        <v>10000</v>
      </c>
      <c r="Q760" s="46" t="s">
        <v>34</v>
      </c>
      <c r="R760" s="135">
        <f t="shared" si="46"/>
        <v>24750</v>
      </c>
      <c r="S760" s="48">
        <f>R760*[1]TC!$C$4</f>
        <v>495000</v>
      </c>
      <c r="T760" s="208">
        <f>[1]TC!$F$4</f>
        <v>1100</v>
      </c>
      <c r="U760" s="209">
        <f>[1]TC!$G$4</f>
        <v>22000</v>
      </c>
      <c r="V760" s="33" t="s">
        <v>1461</v>
      </c>
      <c r="W760" s="154" t="s">
        <v>1462</v>
      </c>
      <c r="X760" s="199"/>
    </row>
    <row r="761" spans="1:24" ht="15.75" customHeight="1">
      <c r="A761" s="40" t="s">
        <v>185</v>
      </c>
      <c r="B761" s="40" t="s">
        <v>1458</v>
      </c>
      <c r="C761" s="40" t="s">
        <v>1466</v>
      </c>
      <c r="D761" s="41" t="s">
        <v>49</v>
      </c>
      <c r="E761" s="41" t="s">
        <v>27</v>
      </c>
      <c r="F761" s="14" t="s">
        <v>926</v>
      </c>
      <c r="G761" s="14" t="s">
        <v>62</v>
      </c>
      <c r="H761" s="41" t="s">
        <v>1460</v>
      </c>
      <c r="I761" s="41" t="s">
        <v>904</v>
      </c>
      <c r="J761" s="41" t="s">
        <v>904</v>
      </c>
      <c r="K761" s="31">
        <v>33000</v>
      </c>
      <c r="L761" s="43" t="s">
        <v>189</v>
      </c>
      <c r="M761" s="53">
        <v>0.25</v>
      </c>
      <c r="N761" s="80">
        <f t="shared" si="47"/>
        <v>8250</v>
      </c>
      <c r="O761" s="22">
        <f>N761*[1]TC!$C$4</f>
        <v>165000</v>
      </c>
      <c r="P761" s="55">
        <v>10000</v>
      </c>
      <c r="Q761" s="46" t="s">
        <v>34</v>
      </c>
      <c r="R761" s="135">
        <f t="shared" si="46"/>
        <v>24750</v>
      </c>
      <c r="S761" s="48">
        <f>R761*[1]TC!$C$4</f>
        <v>495000</v>
      </c>
      <c r="T761" s="208">
        <f>[1]TC!$F$4</f>
        <v>1100</v>
      </c>
      <c r="U761" s="209">
        <f>[1]TC!$G$4</f>
        <v>22000</v>
      </c>
      <c r="V761" s="33" t="s">
        <v>1461</v>
      </c>
      <c r="W761" s="154" t="s">
        <v>1462</v>
      </c>
      <c r="X761" s="199"/>
    </row>
    <row r="762" spans="1:24" ht="15.75" customHeight="1">
      <c r="A762" s="40" t="s">
        <v>185</v>
      </c>
      <c r="B762" s="40" t="s">
        <v>1458</v>
      </c>
      <c r="C762" s="40" t="s">
        <v>1467</v>
      </c>
      <c r="D762" s="41" t="s">
        <v>49</v>
      </c>
      <c r="E762" s="41" t="s">
        <v>27</v>
      </c>
      <c r="F762" s="14" t="s">
        <v>215</v>
      </c>
      <c r="G762" s="14" t="s">
        <v>29</v>
      </c>
      <c r="H762" s="41" t="s">
        <v>1460</v>
      </c>
      <c r="I762" s="41" t="s">
        <v>904</v>
      </c>
      <c r="J762" s="41" t="s">
        <v>904</v>
      </c>
      <c r="K762" s="31">
        <v>33000</v>
      </c>
      <c r="L762" s="43" t="s">
        <v>189</v>
      </c>
      <c r="M762" s="53">
        <v>0.25</v>
      </c>
      <c r="N762" s="80">
        <f t="shared" si="47"/>
        <v>8250</v>
      </c>
      <c r="O762" s="22">
        <f>N762*[1]TC!$C$4</f>
        <v>165000</v>
      </c>
      <c r="P762" s="55">
        <v>10000</v>
      </c>
      <c r="Q762" s="46" t="s">
        <v>34</v>
      </c>
      <c r="R762" s="135">
        <f t="shared" si="46"/>
        <v>24750</v>
      </c>
      <c r="S762" s="48">
        <f>R762*[1]TC!$C$4</f>
        <v>495000</v>
      </c>
      <c r="T762" s="208">
        <f>[1]TC!$F$4</f>
        <v>1100</v>
      </c>
      <c r="U762" s="209">
        <f>[1]TC!$G$4</f>
        <v>22000</v>
      </c>
      <c r="V762" s="33" t="s">
        <v>1461</v>
      </c>
      <c r="W762" s="154" t="s">
        <v>1462</v>
      </c>
      <c r="X762" s="199"/>
    </row>
    <row r="763" spans="1:24" ht="15.75" customHeight="1">
      <c r="A763" s="40" t="s">
        <v>185</v>
      </c>
      <c r="B763" s="40" t="s">
        <v>1458</v>
      </c>
      <c r="C763" s="40" t="s">
        <v>1468</v>
      </c>
      <c r="D763" s="41" t="s">
        <v>49</v>
      </c>
      <c r="E763" s="41" t="s">
        <v>27</v>
      </c>
      <c r="F763" s="14" t="s">
        <v>96</v>
      </c>
      <c r="G763" s="14" t="s">
        <v>62</v>
      </c>
      <c r="H763" s="41" t="s">
        <v>1460</v>
      </c>
      <c r="I763" s="41" t="s">
        <v>904</v>
      </c>
      <c r="J763" s="41"/>
      <c r="K763" s="31">
        <v>33000</v>
      </c>
      <c r="L763" s="43" t="s">
        <v>189</v>
      </c>
      <c r="M763" s="53">
        <v>0.25</v>
      </c>
      <c r="N763" s="80">
        <f t="shared" si="47"/>
        <v>8250</v>
      </c>
      <c r="O763" s="22">
        <f>N763*[1]TC!C4</f>
        <v>165000</v>
      </c>
      <c r="P763" s="55">
        <v>10000</v>
      </c>
      <c r="Q763" s="46" t="s">
        <v>34</v>
      </c>
      <c r="R763" s="135">
        <f t="shared" si="46"/>
        <v>24750</v>
      </c>
      <c r="S763" s="48">
        <f>R763*[1]TC!C4</f>
        <v>495000</v>
      </c>
      <c r="T763" s="208">
        <f>[1]TC!F4</f>
        <v>1100</v>
      </c>
      <c r="U763" s="209">
        <f>T763*[1]TC!C4</f>
        <v>22000</v>
      </c>
      <c r="V763" s="33" t="s">
        <v>1461</v>
      </c>
      <c r="W763" s="210" t="s">
        <v>1469</v>
      </c>
      <c r="X763" s="199"/>
    </row>
    <row r="764" spans="1:24" ht="15.75" customHeight="1">
      <c r="A764" s="40" t="s">
        <v>185</v>
      </c>
      <c r="B764" s="40" t="s">
        <v>1458</v>
      </c>
      <c r="C764" s="40" t="s">
        <v>1470</v>
      </c>
      <c r="D764" s="41" t="s">
        <v>49</v>
      </c>
      <c r="E764" s="41" t="s">
        <v>27</v>
      </c>
      <c r="F764" s="14" t="s">
        <v>76</v>
      </c>
      <c r="G764" s="14" t="s">
        <v>215</v>
      </c>
      <c r="H764" s="41" t="s">
        <v>1460</v>
      </c>
      <c r="I764" s="41" t="s">
        <v>904</v>
      </c>
      <c r="J764" s="41" t="s">
        <v>904</v>
      </c>
      <c r="K764" s="31">
        <v>33000</v>
      </c>
      <c r="L764" s="43" t="s">
        <v>189</v>
      </c>
      <c r="M764" s="53">
        <v>0.25</v>
      </c>
      <c r="N764" s="80">
        <f t="shared" si="47"/>
        <v>8250</v>
      </c>
      <c r="O764" s="22">
        <f>N764*[1]TC!$C$4</f>
        <v>165000</v>
      </c>
      <c r="P764" s="55">
        <v>10000</v>
      </c>
      <c r="Q764" s="46" t="s">
        <v>34</v>
      </c>
      <c r="R764" s="135">
        <f t="shared" si="46"/>
        <v>24750</v>
      </c>
      <c r="S764" s="48">
        <f>R764*[1]TC!$C$4</f>
        <v>495000</v>
      </c>
      <c r="T764" s="208">
        <f>[1]TC!$F$4</f>
        <v>1100</v>
      </c>
      <c r="U764" s="209">
        <f>[1]TC!$G$4</f>
        <v>22000</v>
      </c>
      <c r="V764" s="33" t="s">
        <v>1461</v>
      </c>
      <c r="W764" s="154" t="s">
        <v>1462</v>
      </c>
      <c r="X764" s="199"/>
    </row>
    <row r="765" spans="1:24" ht="15.75" customHeight="1">
      <c r="A765" s="40" t="s">
        <v>185</v>
      </c>
      <c r="B765" s="40" t="s">
        <v>1458</v>
      </c>
      <c r="C765" s="40" t="s">
        <v>1471</v>
      </c>
      <c r="D765" s="41" t="s">
        <v>49</v>
      </c>
      <c r="E765" s="41" t="s">
        <v>27</v>
      </c>
      <c r="F765" s="14" t="s">
        <v>62</v>
      </c>
      <c r="G765" s="14" t="s">
        <v>62</v>
      </c>
      <c r="H765" s="41" t="s">
        <v>1460</v>
      </c>
      <c r="I765" s="41" t="s">
        <v>904</v>
      </c>
      <c r="J765" s="41" t="s">
        <v>904</v>
      </c>
      <c r="K765" s="31">
        <v>33000</v>
      </c>
      <c r="L765" s="43" t="s">
        <v>189</v>
      </c>
      <c r="M765" s="53">
        <v>0.25</v>
      </c>
      <c r="N765" s="80">
        <f t="shared" si="47"/>
        <v>8250</v>
      </c>
      <c r="O765" s="22">
        <f>N765*[1]TC!$C$4</f>
        <v>165000</v>
      </c>
      <c r="P765" s="55">
        <v>10000</v>
      </c>
      <c r="Q765" s="46" t="s">
        <v>34</v>
      </c>
      <c r="R765" s="135">
        <f t="shared" si="46"/>
        <v>24750</v>
      </c>
      <c r="S765" s="48">
        <f>R765*[1]TC!$C$4</f>
        <v>495000</v>
      </c>
      <c r="T765" s="208">
        <f>[1]TC!$F$4</f>
        <v>1100</v>
      </c>
      <c r="U765" s="209">
        <f>[1]TC!$G$4</f>
        <v>22000</v>
      </c>
      <c r="V765" s="33" t="s">
        <v>1461</v>
      </c>
      <c r="W765" s="154" t="s">
        <v>1462</v>
      </c>
      <c r="X765" s="199"/>
    </row>
    <row r="766" spans="1:24" ht="15.75" customHeight="1">
      <c r="A766" s="40" t="s">
        <v>185</v>
      </c>
      <c r="B766" s="40" t="s">
        <v>1458</v>
      </c>
      <c r="C766" s="40" t="s">
        <v>1472</v>
      </c>
      <c r="D766" s="41" t="s">
        <v>49</v>
      </c>
      <c r="E766" s="41" t="s">
        <v>27</v>
      </c>
      <c r="F766" s="14" t="s">
        <v>83</v>
      </c>
      <c r="G766" s="14" t="s">
        <v>62</v>
      </c>
      <c r="H766" s="41" t="s">
        <v>1460</v>
      </c>
      <c r="I766" s="41" t="s">
        <v>904</v>
      </c>
      <c r="J766" s="41" t="s">
        <v>904</v>
      </c>
      <c r="K766" s="31">
        <v>33000</v>
      </c>
      <c r="L766" s="43" t="s">
        <v>189</v>
      </c>
      <c r="M766" s="53">
        <v>0.25</v>
      </c>
      <c r="N766" s="80">
        <f t="shared" si="47"/>
        <v>8250</v>
      </c>
      <c r="O766" s="22">
        <f>N766*[1]TC!$C$4</f>
        <v>165000</v>
      </c>
      <c r="P766" s="55">
        <v>10000</v>
      </c>
      <c r="Q766" s="46" t="s">
        <v>34</v>
      </c>
      <c r="R766" s="135">
        <f t="shared" si="46"/>
        <v>24750</v>
      </c>
      <c r="S766" s="48">
        <f>R766*[1]TC!$C$4</f>
        <v>495000</v>
      </c>
      <c r="T766" s="208">
        <f>[1]TC!$F$4</f>
        <v>1100</v>
      </c>
      <c r="U766" s="209">
        <f>[1]TC!$G$4</f>
        <v>22000</v>
      </c>
      <c r="V766" s="33" t="s">
        <v>1461</v>
      </c>
      <c r="W766" s="154" t="s">
        <v>1462</v>
      </c>
      <c r="X766" s="199"/>
    </row>
    <row r="767" spans="1:24" ht="15.75" customHeight="1">
      <c r="A767" s="40" t="s">
        <v>185</v>
      </c>
      <c r="B767" s="40" t="s">
        <v>1458</v>
      </c>
      <c r="C767" s="40" t="s">
        <v>1473</v>
      </c>
      <c r="D767" s="41" t="s">
        <v>49</v>
      </c>
      <c r="E767" s="41" t="s">
        <v>27</v>
      </c>
      <c r="F767" s="14" t="s">
        <v>83</v>
      </c>
      <c r="G767" s="14" t="s">
        <v>76</v>
      </c>
      <c r="H767" s="41" t="s">
        <v>1460</v>
      </c>
      <c r="I767" s="41" t="s">
        <v>904</v>
      </c>
      <c r="J767" s="41" t="s">
        <v>904</v>
      </c>
      <c r="K767" s="31">
        <v>33000</v>
      </c>
      <c r="L767" s="43" t="s">
        <v>189</v>
      </c>
      <c r="M767" s="53">
        <v>0.25</v>
      </c>
      <c r="N767" s="80">
        <f t="shared" si="47"/>
        <v>8250</v>
      </c>
      <c r="O767" s="22">
        <f>N767*[1]TC!$C$4</f>
        <v>165000</v>
      </c>
      <c r="P767" s="55">
        <v>10000</v>
      </c>
      <c r="Q767" s="46" t="s">
        <v>34</v>
      </c>
      <c r="R767" s="135">
        <f t="shared" si="46"/>
        <v>24750</v>
      </c>
      <c r="S767" s="48">
        <f>R767*[1]TC!$C$4</f>
        <v>495000</v>
      </c>
      <c r="T767" s="208">
        <f>[1]TC!$F$4</f>
        <v>1100</v>
      </c>
      <c r="U767" s="209">
        <f>[1]TC!$G$4</f>
        <v>22000</v>
      </c>
      <c r="V767" s="33" t="s">
        <v>1461</v>
      </c>
      <c r="W767" s="154" t="s">
        <v>1462</v>
      </c>
      <c r="X767" s="199"/>
    </row>
    <row r="768" spans="1:24" ht="15.75" customHeight="1">
      <c r="A768" s="40" t="s">
        <v>185</v>
      </c>
      <c r="B768" s="40" t="s">
        <v>1458</v>
      </c>
      <c r="C768" s="40" t="s">
        <v>1474</v>
      </c>
      <c r="D768" s="41" t="s">
        <v>49</v>
      </c>
      <c r="E768" s="41" t="s">
        <v>27</v>
      </c>
      <c r="F768" s="14" t="s">
        <v>926</v>
      </c>
      <c r="G768" s="14" t="s">
        <v>62</v>
      </c>
      <c r="H768" s="41" t="s">
        <v>1475</v>
      </c>
      <c r="I768" s="41" t="s">
        <v>904</v>
      </c>
      <c r="J768" s="41" t="s">
        <v>904</v>
      </c>
      <c r="K768" s="31">
        <v>38500</v>
      </c>
      <c r="L768" s="43" t="s">
        <v>189</v>
      </c>
      <c r="M768" s="53">
        <v>0.25</v>
      </c>
      <c r="N768" s="80">
        <f t="shared" si="47"/>
        <v>9625</v>
      </c>
      <c r="O768" s="22">
        <f>N768*[1]TC!$C$4</f>
        <v>192500</v>
      </c>
      <c r="P768" s="55">
        <v>10000</v>
      </c>
      <c r="Q768" s="46" t="s">
        <v>34</v>
      </c>
      <c r="R768" s="135">
        <f t="shared" si="46"/>
        <v>28875</v>
      </c>
      <c r="S768" s="48">
        <f>R768*[1]TC!$C$4</f>
        <v>577500</v>
      </c>
      <c r="T768" s="208">
        <f>[1]TC!$F$4</f>
        <v>1100</v>
      </c>
      <c r="U768" s="209">
        <f>[1]TC!$G$4</f>
        <v>22000</v>
      </c>
      <c r="V768" s="33" t="s">
        <v>1461</v>
      </c>
      <c r="W768" s="154" t="s">
        <v>1462</v>
      </c>
      <c r="X768" s="199"/>
    </row>
    <row r="769" spans="1:24" ht="15.75" customHeight="1">
      <c r="A769" s="40" t="s">
        <v>185</v>
      </c>
      <c r="B769" s="40" t="s">
        <v>1458</v>
      </c>
      <c r="C769" s="40" t="s">
        <v>1476</v>
      </c>
      <c r="D769" s="41" t="s">
        <v>49</v>
      </c>
      <c r="E769" s="41" t="s">
        <v>27</v>
      </c>
      <c r="F769" s="14" t="s">
        <v>83</v>
      </c>
      <c r="G769" s="14" t="s">
        <v>76</v>
      </c>
      <c r="H769" s="41" t="s">
        <v>1460</v>
      </c>
      <c r="I769" s="41" t="s">
        <v>904</v>
      </c>
      <c r="J769" s="41" t="s">
        <v>904</v>
      </c>
      <c r="K769" s="31">
        <v>33000</v>
      </c>
      <c r="L769" s="43" t="s">
        <v>189</v>
      </c>
      <c r="M769" s="53">
        <v>0.25</v>
      </c>
      <c r="N769" s="80">
        <f t="shared" si="47"/>
        <v>8250</v>
      </c>
      <c r="O769" s="22">
        <f>N769*[1]TC!$C$4</f>
        <v>165000</v>
      </c>
      <c r="P769" s="55">
        <v>10000</v>
      </c>
      <c r="Q769" s="46" t="s">
        <v>34</v>
      </c>
      <c r="R769" s="135">
        <f t="shared" si="46"/>
        <v>24750</v>
      </c>
      <c r="S769" s="48">
        <f>R769*[1]TC!$C$4</f>
        <v>495000</v>
      </c>
      <c r="T769" s="208">
        <f>[1]TC!$F$4</f>
        <v>1100</v>
      </c>
      <c r="U769" s="209">
        <f>[1]TC!$G$4</f>
        <v>22000</v>
      </c>
      <c r="V769" s="33" t="s">
        <v>1461</v>
      </c>
      <c r="W769" s="154" t="s">
        <v>1462</v>
      </c>
      <c r="X769" s="199"/>
    </row>
    <row r="770" spans="1:24" ht="15.75" customHeight="1">
      <c r="A770" s="40" t="s">
        <v>185</v>
      </c>
      <c r="B770" s="40" t="s">
        <v>1458</v>
      </c>
      <c r="C770" s="40" t="s">
        <v>1477</v>
      </c>
      <c r="D770" s="41" t="s">
        <v>49</v>
      </c>
      <c r="E770" s="41" t="s">
        <v>27</v>
      </c>
      <c r="F770" s="14" t="s">
        <v>42</v>
      </c>
      <c r="G770" s="14" t="s">
        <v>215</v>
      </c>
      <c r="H770" s="41" t="s">
        <v>1460</v>
      </c>
      <c r="I770" s="41" t="s">
        <v>904</v>
      </c>
      <c r="J770" s="41" t="s">
        <v>904</v>
      </c>
      <c r="K770" s="31">
        <v>33000</v>
      </c>
      <c r="L770" s="43" t="s">
        <v>189</v>
      </c>
      <c r="M770" s="53">
        <v>0.25</v>
      </c>
      <c r="N770" s="80">
        <f t="shared" si="47"/>
        <v>8250</v>
      </c>
      <c r="O770" s="22">
        <f>N770*[1]TC!$C$4</f>
        <v>165000</v>
      </c>
      <c r="P770" s="55">
        <v>10000</v>
      </c>
      <c r="Q770" s="46" t="s">
        <v>34</v>
      </c>
      <c r="R770" s="135">
        <f t="shared" si="46"/>
        <v>24750</v>
      </c>
      <c r="S770" s="48">
        <f>R770*[1]TC!$C$4</f>
        <v>495000</v>
      </c>
      <c r="T770" s="208">
        <f>[1]TC!$F$4</f>
        <v>1100</v>
      </c>
      <c r="U770" s="209">
        <f>[1]TC!$G$4</f>
        <v>22000</v>
      </c>
      <c r="V770" s="33" t="s">
        <v>1461</v>
      </c>
      <c r="W770" s="154" t="s">
        <v>1462</v>
      </c>
      <c r="X770" s="199"/>
    </row>
    <row r="771" spans="1:24" ht="15.75" customHeight="1">
      <c r="A771" s="40" t="s">
        <v>185</v>
      </c>
      <c r="B771" s="40" t="s">
        <v>1458</v>
      </c>
      <c r="C771" s="40" t="s">
        <v>1478</v>
      </c>
      <c r="D771" s="41" t="s">
        <v>49</v>
      </c>
      <c r="E771" s="41" t="s">
        <v>27</v>
      </c>
      <c r="F771" s="14" t="s">
        <v>926</v>
      </c>
      <c r="G771" s="14" t="s">
        <v>62</v>
      </c>
      <c r="H771" s="41" t="s">
        <v>1460</v>
      </c>
      <c r="I771" s="41" t="s">
        <v>904</v>
      </c>
      <c r="J771" s="41" t="s">
        <v>904</v>
      </c>
      <c r="K771" s="31">
        <v>33000</v>
      </c>
      <c r="L771" s="43" t="s">
        <v>189</v>
      </c>
      <c r="M771" s="53">
        <v>0.25</v>
      </c>
      <c r="N771" s="80">
        <f t="shared" si="47"/>
        <v>8250</v>
      </c>
      <c r="O771" s="22">
        <f>N771*[1]TC!$C$4</f>
        <v>165000</v>
      </c>
      <c r="P771" s="55">
        <v>10000</v>
      </c>
      <c r="Q771" s="46" t="s">
        <v>34</v>
      </c>
      <c r="R771" s="135">
        <f t="shared" si="46"/>
        <v>24750</v>
      </c>
      <c r="S771" s="48">
        <f>R771*[1]TC!$C$4</f>
        <v>495000</v>
      </c>
      <c r="T771" s="208">
        <f>[1]TC!$F$4</f>
        <v>1100</v>
      </c>
      <c r="U771" s="209">
        <f>[1]TC!$G$4</f>
        <v>22000</v>
      </c>
      <c r="V771" s="33" t="s">
        <v>1461</v>
      </c>
      <c r="W771" s="154" t="s">
        <v>1462</v>
      </c>
      <c r="X771" s="199"/>
    </row>
    <row r="772" spans="1:24" ht="15.75" customHeight="1">
      <c r="A772" s="40" t="s">
        <v>185</v>
      </c>
      <c r="B772" s="40" t="s">
        <v>1458</v>
      </c>
      <c r="C772" s="40" t="s">
        <v>1479</v>
      </c>
      <c r="D772" s="41" t="s">
        <v>49</v>
      </c>
      <c r="E772" s="41" t="s">
        <v>27</v>
      </c>
      <c r="F772" s="14" t="s">
        <v>215</v>
      </c>
      <c r="G772" s="14" t="s">
        <v>29</v>
      </c>
      <c r="H772" s="41" t="s">
        <v>1460</v>
      </c>
      <c r="I772" s="41" t="s">
        <v>904</v>
      </c>
      <c r="J772" s="41" t="s">
        <v>904</v>
      </c>
      <c r="K772" s="31">
        <v>33000</v>
      </c>
      <c r="L772" s="43" t="s">
        <v>189</v>
      </c>
      <c r="M772" s="53">
        <v>0.25</v>
      </c>
      <c r="N772" s="80">
        <f t="shared" si="47"/>
        <v>8250</v>
      </c>
      <c r="O772" s="22">
        <f>N772*[1]TC!$C$4</f>
        <v>165000</v>
      </c>
      <c r="P772" s="55">
        <v>10000</v>
      </c>
      <c r="Q772" s="46" t="s">
        <v>34</v>
      </c>
      <c r="R772" s="135">
        <f t="shared" si="46"/>
        <v>24750</v>
      </c>
      <c r="S772" s="48">
        <f>R772*[1]TC!$C$4</f>
        <v>495000</v>
      </c>
      <c r="T772" s="208">
        <f>[1]TC!$F$4</f>
        <v>1100</v>
      </c>
      <c r="U772" s="209">
        <f>[1]TC!$G$4</f>
        <v>22000</v>
      </c>
      <c r="V772" s="33" t="s">
        <v>1461</v>
      </c>
      <c r="W772" s="154" t="s">
        <v>1462</v>
      </c>
      <c r="X772" s="199"/>
    </row>
    <row r="773" spans="1:24" ht="15.75" customHeight="1">
      <c r="A773" s="40" t="s">
        <v>185</v>
      </c>
      <c r="B773" s="40" t="s">
        <v>1458</v>
      </c>
      <c r="C773" s="40" t="s">
        <v>1480</v>
      </c>
      <c r="D773" s="41" t="s">
        <v>49</v>
      </c>
      <c r="E773" s="41" t="s">
        <v>27</v>
      </c>
      <c r="F773" s="14" t="s">
        <v>62</v>
      </c>
      <c r="G773" s="14" t="s">
        <v>62</v>
      </c>
      <c r="H773" s="41" t="s">
        <v>1460</v>
      </c>
      <c r="I773" s="41" t="s">
        <v>904</v>
      </c>
      <c r="J773" s="41" t="s">
        <v>904</v>
      </c>
      <c r="K773" s="31">
        <v>33000</v>
      </c>
      <c r="L773" s="43" t="s">
        <v>189</v>
      </c>
      <c r="M773" s="53">
        <v>0.25</v>
      </c>
      <c r="N773" s="80">
        <f t="shared" si="47"/>
        <v>8250</v>
      </c>
      <c r="O773" s="22">
        <f>N773*[1]TC!$C$4</f>
        <v>165000</v>
      </c>
      <c r="P773" s="55">
        <v>10000</v>
      </c>
      <c r="Q773" s="46" t="s">
        <v>34</v>
      </c>
      <c r="R773" s="135">
        <f t="shared" si="46"/>
        <v>24750</v>
      </c>
      <c r="S773" s="48">
        <f>R773*[1]TC!$C$4</f>
        <v>495000</v>
      </c>
      <c r="T773" s="208">
        <f>[1]TC!$F$4</f>
        <v>1100</v>
      </c>
      <c r="U773" s="209">
        <f>[1]TC!$G$4</f>
        <v>22000</v>
      </c>
      <c r="V773" s="33" t="s">
        <v>1461</v>
      </c>
      <c r="W773" s="154" t="s">
        <v>1462</v>
      </c>
      <c r="X773" s="199"/>
    </row>
    <row r="774" spans="1:24" ht="15.75" customHeight="1">
      <c r="A774" s="40" t="s">
        <v>185</v>
      </c>
      <c r="B774" s="40" t="s">
        <v>1458</v>
      </c>
      <c r="C774" s="40" t="s">
        <v>1481</v>
      </c>
      <c r="D774" s="41" t="s">
        <v>26</v>
      </c>
      <c r="E774" s="41" t="s">
        <v>27</v>
      </c>
      <c r="F774" s="14" t="s">
        <v>29</v>
      </c>
      <c r="G774" s="14" t="s">
        <v>215</v>
      </c>
      <c r="H774" s="41" t="s">
        <v>1482</v>
      </c>
      <c r="I774" s="41" t="s">
        <v>904</v>
      </c>
      <c r="J774" s="41" t="s">
        <v>904</v>
      </c>
      <c r="K774" s="31">
        <v>14400</v>
      </c>
      <c r="L774" s="43" t="s">
        <v>189</v>
      </c>
      <c r="M774" s="53">
        <v>0.2</v>
      </c>
      <c r="N774" s="80">
        <f>(K774)*M774</f>
        <v>2880</v>
      </c>
      <c r="O774" s="22">
        <f>N774*[1]TC!$C$4</f>
        <v>57600</v>
      </c>
      <c r="P774" s="55">
        <v>10000</v>
      </c>
      <c r="Q774" s="46" t="s">
        <v>34</v>
      </c>
      <c r="R774" s="135">
        <f t="shared" si="46"/>
        <v>11520</v>
      </c>
      <c r="S774" s="48">
        <f>R774*[1]TC!$C$4</f>
        <v>230400</v>
      </c>
      <c r="T774" s="208">
        <f>[1]TC!$F$4</f>
        <v>1100</v>
      </c>
      <c r="U774" s="209">
        <f>[1]TC!$G$4</f>
        <v>22000</v>
      </c>
      <c r="V774" s="33" t="s">
        <v>1483</v>
      </c>
      <c r="W774" s="154" t="s">
        <v>1462</v>
      </c>
      <c r="X774" s="199"/>
    </row>
    <row r="775" spans="1:24" ht="15.75" customHeight="1">
      <c r="A775" s="40" t="s">
        <v>185</v>
      </c>
      <c r="B775" s="40" t="s">
        <v>1458</v>
      </c>
      <c r="C775" s="40" t="s">
        <v>1484</v>
      </c>
      <c r="D775" s="41" t="s">
        <v>26</v>
      </c>
      <c r="E775" s="41" t="s">
        <v>27</v>
      </c>
      <c r="F775" s="14" t="s">
        <v>506</v>
      </c>
      <c r="G775" s="14" t="s">
        <v>96</v>
      </c>
      <c r="H775" s="41" t="s">
        <v>1482</v>
      </c>
      <c r="I775" s="41" t="s">
        <v>904</v>
      </c>
      <c r="J775" s="41" t="s">
        <v>904</v>
      </c>
      <c r="K775" s="31">
        <v>14400</v>
      </c>
      <c r="L775" s="43" t="s">
        <v>189</v>
      </c>
      <c r="M775" s="53">
        <v>0.2</v>
      </c>
      <c r="N775" s="80">
        <f>(K775)*M775</f>
        <v>2880</v>
      </c>
      <c r="O775" s="22">
        <f>N775*[1]TC!$C$4</f>
        <v>57600</v>
      </c>
      <c r="P775" s="55">
        <v>10000</v>
      </c>
      <c r="Q775" s="46" t="s">
        <v>34</v>
      </c>
      <c r="R775" s="135">
        <f t="shared" si="46"/>
        <v>11520</v>
      </c>
      <c r="S775" s="48">
        <f>R775*[1]TC!$C$4</f>
        <v>230400</v>
      </c>
      <c r="T775" s="208">
        <f>[1]TC!$F$4</f>
        <v>1100</v>
      </c>
      <c r="U775" s="209">
        <f>[1]TC!$G$4</f>
        <v>22000</v>
      </c>
      <c r="V775" s="33" t="s">
        <v>1483</v>
      </c>
      <c r="W775" s="154" t="s">
        <v>1462</v>
      </c>
      <c r="X775" s="199"/>
    </row>
    <row r="776" spans="1:24" ht="15.75" customHeight="1">
      <c r="A776" s="40" t="s">
        <v>185</v>
      </c>
      <c r="B776" s="40" t="s">
        <v>1458</v>
      </c>
      <c r="C776" s="40" t="s">
        <v>1485</v>
      </c>
      <c r="D776" s="41" t="s">
        <v>26</v>
      </c>
      <c r="E776" s="41" t="s">
        <v>27</v>
      </c>
      <c r="F776" s="14" t="s">
        <v>46</v>
      </c>
      <c r="G776" s="14" t="s">
        <v>46</v>
      </c>
      <c r="H776" s="41" t="s">
        <v>1482</v>
      </c>
      <c r="I776" s="41" t="s">
        <v>904</v>
      </c>
      <c r="J776" s="41" t="s">
        <v>904</v>
      </c>
      <c r="K776" s="31">
        <v>21600</v>
      </c>
      <c r="L776" s="43" t="s">
        <v>189</v>
      </c>
      <c r="M776" s="53">
        <v>0.2</v>
      </c>
      <c r="N776" s="80">
        <f>(K776)*M776</f>
        <v>4320</v>
      </c>
      <c r="O776" s="22">
        <f>N776*[1]TC!$C$4</f>
        <v>86400</v>
      </c>
      <c r="P776" s="55">
        <v>10000</v>
      </c>
      <c r="Q776" s="46" t="s">
        <v>34</v>
      </c>
      <c r="R776" s="135">
        <f t="shared" si="46"/>
        <v>17280</v>
      </c>
      <c r="S776" s="48">
        <f>R776*[1]TC!$C$4</f>
        <v>345600</v>
      </c>
      <c r="T776" s="208">
        <f>[1]TC!$F$4</f>
        <v>1100</v>
      </c>
      <c r="U776" s="209">
        <f>[1]TC!$G$4</f>
        <v>22000</v>
      </c>
      <c r="V776" s="33" t="s">
        <v>1483</v>
      </c>
      <c r="W776" s="154" t="s">
        <v>1462</v>
      </c>
      <c r="X776" s="199"/>
    </row>
    <row r="777" spans="1:24" ht="15.75" customHeight="1">
      <c r="A777" s="40" t="s">
        <v>185</v>
      </c>
      <c r="B777" s="40" t="s">
        <v>1458</v>
      </c>
      <c r="C777" s="40" t="s">
        <v>1486</v>
      </c>
      <c r="D777" s="41" t="s">
        <v>26</v>
      </c>
      <c r="E777" s="41" t="s">
        <v>27</v>
      </c>
      <c r="F777" s="14" t="s">
        <v>46</v>
      </c>
      <c r="G777" s="14" t="s">
        <v>46</v>
      </c>
      <c r="H777" s="41" t="s">
        <v>1487</v>
      </c>
      <c r="I777" s="41" t="s">
        <v>904</v>
      </c>
      <c r="J777" s="41" t="s">
        <v>904</v>
      </c>
      <c r="K777" s="31">
        <v>21600</v>
      </c>
      <c r="L777" s="43" t="s">
        <v>189</v>
      </c>
      <c r="M777" s="53">
        <v>0.2</v>
      </c>
      <c r="N777" s="80">
        <f>(K777)*M777</f>
        <v>4320</v>
      </c>
      <c r="O777" s="22">
        <f>N777*[1]TC!$C$4</f>
        <v>86400</v>
      </c>
      <c r="P777" s="55">
        <v>10000</v>
      </c>
      <c r="Q777" s="46" t="s">
        <v>34</v>
      </c>
      <c r="R777" s="135">
        <f t="shared" si="46"/>
        <v>17280</v>
      </c>
      <c r="S777" s="48">
        <f>R777*[1]TC!$C$4</f>
        <v>345600</v>
      </c>
      <c r="T777" s="208">
        <f>[1]TC!$F$4</f>
        <v>1100</v>
      </c>
      <c r="U777" s="209">
        <f>[1]TC!$G$4</f>
        <v>22000</v>
      </c>
      <c r="V777" s="33" t="s">
        <v>1483</v>
      </c>
      <c r="W777" s="154" t="s">
        <v>1462</v>
      </c>
      <c r="X777" s="29"/>
    </row>
    <row r="778" spans="1:24" ht="15.75" customHeight="1">
      <c r="A778" s="40" t="s">
        <v>185</v>
      </c>
      <c r="B778" s="40" t="s">
        <v>1458</v>
      </c>
      <c r="C778" s="40" t="s">
        <v>1488</v>
      </c>
      <c r="D778" s="41" t="s">
        <v>26</v>
      </c>
      <c r="E778" s="41" t="s">
        <v>27</v>
      </c>
      <c r="F778" s="14" t="s">
        <v>215</v>
      </c>
      <c r="G778" s="14" t="s">
        <v>215</v>
      </c>
      <c r="H778" s="41" t="s">
        <v>113</v>
      </c>
      <c r="I778" s="41" t="s">
        <v>904</v>
      </c>
      <c r="J778" s="41" t="s">
        <v>904</v>
      </c>
      <c r="K778" s="31">
        <v>21600</v>
      </c>
      <c r="L778" s="43" t="s">
        <v>189</v>
      </c>
      <c r="M778" s="53">
        <v>0.2</v>
      </c>
      <c r="N778" s="80">
        <f t="shared" ref="N778:N790" si="48">K778*M778</f>
        <v>4320</v>
      </c>
      <c r="O778" s="22">
        <f>N778*[1]TC!C$4</f>
        <v>86400</v>
      </c>
      <c r="P778" s="55">
        <v>10000</v>
      </c>
      <c r="Q778" s="46" t="s">
        <v>34</v>
      </c>
      <c r="R778" s="135">
        <f t="shared" si="46"/>
        <v>17280</v>
      </c>
      <c r="S778" s="48">
        <f>R778*[1]TC!$C$4</f>
        <v>345600</v>
      </c>
      <c r="T778" s="208">
        <f>[1]TC!$F$4</f>
        <v>1100</v>
      </c>
      <c r="U778" s="209">
        <f>[1]TC!$G$4</f>
        <v>22000</v>
      </c>
      <c r="V778" s="33" t="s">
        <v>1483</v>
      </c>
      <c r="W778" s="154" t="s">
        <v>1462</v>
      </c>
      <c r="X778" s="29"/>
    </row>
    <row r="779" spans="1:24" ht="15.75" customHeight="1">
      <c r="A779" s="40" t="s">
        <v>185</v>
      </c>
      <c r="B779" s="40" t="s">
        <v>1458</v>
      </c>
      <c r="C779" s="51" t="s">
        <v>1489</v>
      </c>
      <c r="D779" s="41" t="s">
        <v>26</v>
      </c>
      <c r="E779" s="41" t="s">
        <v>27</v>
      </c>
      <c r="F779" s="14" t="s">
        <v>133</v>
      </c>
      <c r="G779" s="14" t="s">
        <v>215</v>
      </c>
      <c r="H779" s="41" t="s">
        <v>113</v>
      </c>
      <c r="I779" s="41" t="s">
        <v>904</v>
      </c>
      <c r="J779" s="41" t="s">
        <v>904</v>
      </c>
      <c r="K779" s="31">
        <v>21600</v>
      </c>
      <c r="L779" s="43" t="s">
        <v>189</v>
      </c>
      <c r="M779" s="53">
        <v>0.2</v>
      </c>
      <c r="N779" s="80">
        <f t="shared" si="48"/>
        <v>4320</v>
      </c>
      <c r="O779" s="22">
        <f>N779*[1]TC!C$4</f>
        <v>86400</v>
      </c>
      <c r="P779" s="55">
        <v>10000</v>
      </c>
      <c r="Q779" s="46" t="s">
        <v>34</v>
      </c>
      <c r="R779" s="135">
        <f t="shared" si="46"/>
        <v>17280</v>
      </c>
      <c r="S779" s="48">
        <f>R779*[1]TC!$C$4</f>
        <v>345600</v>
      </c>
      <c r="T779" s="208">
        <f>[1]TC!$F$4</f>
        <v>1100</v>
      </c>
      <c r="U779" s="209">
        <f>[1]TC!$G$4</f>
        <v>22000</v>
      </c>
      <c r="V779" s="33" t="s">
        <v>1483</v>
      </c>
      <c r="W779" s="154" t="s">
        <v>1462</v>
      </c>
      <c r="X779" s="29"/>
    </row>
    <row r="780" spans="1:24" ht="15.75" customHeight="1">
      <c r="A780" s="40" t="s">
        <v>185</v>
      </c>
      <c r="B780" s="40" t="s">
        <v>1458</v>
      </c>
      <c r="C780" s="51" t="s">
        <v>1490</v>
      </c>
      <c r="D780" s="41" t="s">
        <v>26</v>
      </c>
      <c r="E780" s="41" t="s">
        <v>27</v>
      </c>
      <c r="F780" s="14" t="s">
        <v>42</v>
      </c>
      <c r="G780" s="14" t="s">
        <v>215</v>
      </c>
      <c r="H780" s="41" t="s">
        <v>1491</v>
      </c>
      <c r="I780" s="41" t="s">
        <v>904</v>
      </c>
      <c r="J780" s="41" t="s">
        <v>904</v>
      </c>
      <c r="K780" s="31">
        <v>26000</v>
      </c>
      <c r="L780" s="43" t="s">
        <v>189</v>
      </c>
      <c r="M780" s="53">
        <v>0.2</v>
      </c>
      <c r="N780" s="80">
        <f t="shared" si="48"/>
        <v>5200</v>
      </c>
      <c r="O780" s="22">
        <f>N780*[1]TC!C$4</f>
        <v>104000</v>
      </c>
      <c r="P780" s="55">
        <v>10000</v>
      </c>
      <c r="Q780" s="46" t="s">
        <v>34</v>
      </c>
      <c r="R780" s="135">
        <f t="shared" si="46"/>
        <v>20800</v>
      </c>
      <c r="S780" s="48">
        <f>R780*[1]TC!$C$4</f>
        <v>416000</v>
      </c>
      <c r="T780" s="208">
        <f>[1]TC!$F$4</f>
        <v>1100</v>
      </c>
      <c r="U780" s="209">
        <f>[1]TC!$G$4</f>
        <v>22000</v>
      </c>
      <c r="V780" s="33" t="s">
        <v>1492</v>
      </c>
      <c r="W780" s="154" t="s">
        <v>1462</v>
      </c>
      <c r="X780" s="29"/>
    </row>
    <row r="781" spans="1:24" ht="15.75" customHeight="1">
      <c r="A781" s="40" t="s">
        <v>185</v>
      </c>
      <c r="B781" s="40" t="s">
        <v>1458</v>
      </c>
      <c r="C781" s="51" t="s">
        <v>1493</v>
      </c>
      <c r="D781" s="41" t="s">
        <v>26</v>
      </c>
      <c r="E781" s="41" t="s">
        <v>27</v>
      </c>
      <c r="F781" s="14" t="s">
        <v>28</v>
      </c>
      <c r="G781" s="14" t="s">
        <v>215</v>
      </c>
      <c r="H781" s="41" t="s">
        <v>1491</v>
      </c>
      <c r="I781" s="41" t="s">
        <v>904</v>
      </c>
      <c r="J781" s="41" t="s">
        <v>904</v>
      </c>
      <c r="K781" s="31">
        <v>26000</v>
      </c>
      <c r="L781" s="43" t="s">
        <v>189</v>
      </c>
      <c r="M781" s="53">
        <v>0.2</v>
      </c>
      <c r="N781" s="80">
        <f t="shared" si="48"/>
        <v>5200</v>
      </c>
      <c r="O781" s="22">
        <f>N781*[1]TC!C$4</f>
        <v>104000</v>
      </c>
      <c r="P781" s="55">
        <v>10000</v>
      </c>
      <c r="Q781" s="46" t="s">
        <v>34</v>
      </c>
      <c r="R781" s="135">
        <f t="shared" si="46"/>
        <v>20800</v>
      </c>
      <c r="S781" s="48">
        <f>R781*[1]TC!$C$4</f>
        <v>416000</v>
      </c>
      <c r="T781" s="208">
        <f>[1]TC!$F$4</f>
        <v>1100</v>
      </c>
      <c r="U781" s="209">
        <f>[1]TC!$G$4</f>
        <v>22000</v>
      </c>
      <c r="V781" s="33" t="s">
        <v>1492</v>
      </c>
      <c r="W781" s="154" t="s">
        <v>1462</v>
      </c>
      <c r="X781" s="29"/>
    </row>
    <row r="782" spans="1:24" ht="15.75" customHeight="1">
      <c r="A782" s="40" t="s">
        <v>185</v>
      </c>
      <c r="B782" s="40" t="s">
        <v>1458</v>
      </c>
      <c r="C782" s="51" t="s">
        <v>1494</v>
      </c>
      <c r="D782" s="41" t="s">
        <v>26</v>
      </c>
      <c r="E782" s="41" t="s">
        <v>27</v>
      </c>
      <c r="F782" s="14" t="s">
        <v>96</v>
      </c>
      <c r="G782" s="14" t="s">
        <v>215</v>
      </c>
      <c r="H782" s="41" t="s">
        <v>1491</v>
      </c>
      <c r="I782" s="41" t="s">
        <v>904</v>
      </c>
      <c r="J782" s="41" t="s">
        <v>904</v>
      </c>
      <c r="K782" s="31">
        <v>26000</v>
      </c>
      <c r="L782" s="43" t="s">
        <v>189</v>
      </c>
      <c r="M782" s="53">
        <v>0.2</v>
      </c>
      <c r="N782" s="80">
        <f t="shared" si="48"/>
        <v>5200</v>
      </c>
      <c r="O782" s="22">
        <f>N782*[1]TC!C$4</f>
        <v>104000</v>
      </c>
      <c r="P782" s="55">
        <v>10000</v>
      </c>
      <c r="Q782" s="46" t="s">
        <v>34</v>
      </c>
      <c r="R782" s="135">
        <f t="shared" si="46"/>
        <v>20800</v>
      </c>
      <c r="S782" s="48">
        <f>R782*[1]TC!$C$4</f>
        <v>416000</v>
      </c>
      <c r="T782" s="208">
        <f>[1]TC!$F$4</f>
        <v>1100</v>
      </c>
      <c r="U782" s="209">
        <f>[1]TC!$G$4</f>
        <v>22000</v>
      </c>
      <c r="V782" s="33" t="s">
        <v>1492</v>
      </c>
      <c r="W782" s="64" t="s">
        <v>1462</v>
      </c>
      <c r="X782" s="29"/>
    </row>
    <row r="783" spans="1:24" ht="15.75" customHeight="1">
      <c r="A783" s="40" t="s">
        <v>185</v>
      </c>
      <c r="B783" s="40" t="s">
        <v>1458</v>
      </c>
      <c r="C783" s="51" t="s">
        <v>1495</v>
      </c>
      <c r="D783" s="41" t="s">
        <v>26</v>
      </c>
      <c r="E783" s="41" t="s">
        <v>27</v>
      </c>
      <c r="F783" s="14" t="s">
        <v>96</v>
      </c>
      <c r="G783" s="14" t="s">
        <v>215</v>
      </c>
      <c r="H783" s="41" t="s">
        <v>1491</v>
      </c>
      <c r="I783" s="41" t="s">
        <v>904</v>
      </c>
      <c r="J783" s="41" t="s">
        <v>904</v>
      </c>
      <c r="K783" s="31">
        <v>26000</v>
      </c>
      <c r="L783" s="43" t="s">
        <v>189</v>
      </c>
      <c r="M783" s="53">
        <v>0.2</v>
      </c>
      <c r="N783" s="80">
        <f t="shared" si="48"/>
        <v>5200</v>
      </c>
      <c r="O783" s="22">
        <f>N783*[1]TC!C$4</f>
        <v>104000</v>
      </c>
      <c r="P783" s="55">
        <v>10000</v>
      </c>
      <c r="Q783" s="46" t="s">
        <v>34</v>
      </c>
      <c r="R783" s="135">
        <f t="shared" si="46"/>
        <v>20800</v>
      </c>
      <c r="S783" s="48">
        <f>R783*[1]TC!$C$4</f>
        <v>416000</v>
      </c>
      <c r="T783" s="208">
        <f>[1]TC!$F$4</f>
        <v>1100</v>
      </c>
      <c r="U783" s="209">
        <f>[1]TC!$G$4</f>
        <v>22000</v>
      </c>
      <c r="V783" s="33" t="s">
        <v>1492</v>
      </c>
      <c r="W783" s="154" t="s">
        <v>1462</v>
      </c>
      <c r="X783" s="29"/>
    </row>
    <row r="784" spans="1:24" ht="15.75" customHeight="1">
      <c r="A784" s="40" t="s">
        <v>185</v>
      </c>
      <c r="B784" s="40" t="s">
        <v>1458</v>
      </c>
      <c r="C784" s="51" t="s">
        <v>1496</v>
      </c>
      <c r="D784" s="41" t="s">
        <v>26</v>
      </c>
      <c r="E784" s="41" t="s">
        <v>27</v>
      </c>
      <c r="F784" s="14" t="s">
        <v>42</v>
      </c>
      <c r="G784" s="14" t="s">
        <v>83</v>
      </c>
      <c r="H784" s="41" t="s">
        <v>1491</v>
      </c>
      <c r="I784" s="41" t="s">
        <v>904</v>
      </c>
      <c r="J784" s="41" t="s">
        <v>904</v>
      </c>
      <c r="K784" s="31">
        <v>26000</v>
      </c>
      <c r="L784" s="43" t="s">
        <v>189</v>
      </c>
      <c r="M784" s="53">
        <v>0.2</v>
      </c>
      <c r="N784" s="80">
        <f t="shared" si="48"/>
        <v>5200</v>
      </c>
      <c r="O784" s="22">
        <f>N784*[1]TC!C$4</f>
        <v>104000</v>
      </c>
      <c r="P784" s="55">
        <v>10000</v>
      </c>
      <c r="Q784" s="46" t="s">
        <v>34</v>
      </c>
      <c r="R784" s="135">
        <f t="shared" si="46"/>
        <v>20800</v>
      </c>
      <c r="S784" s="48">
        <f>R784*[1]TC!$C$4</f>
        <v>416000</v>
      </c>
      <c r="T784" s="208">
        <f>[1]TC!$F$4</f>
        <v>1100</v>
      </c>
      <c r="U784" s="209">
        <f>[1]TC!$G$4</f>
        <v>22000</v>
      </c>
      <c r="V784" s="33" t="s">
        <v>1492</v>
      </c>
      <c r="W784" s="154" t="s">
        <v>1462</v>
      </c>
      <c r="X784" s="29"/>
    </row>
    <row r="785" spans="1:24" ht="15.75" customHeight="1">
      <c r="A785" s="40" t="s">
        <v>185</v>
      </c>
      <c r="B785" s="40" t="s">
        <v>1458</v>
      </c>
      <c r="C785" s="51" t="s">
        <v>1497</v>
      </c>
      <c r="D785" s="41" t="s">
        <v>26</v>
      </c>
      <c r="E785" s="41" t="s">
        <v>27</v>
      </c>
      <c r="F785" s="14" t="s">
        <v>76</v>
      </c>
      <c r="G785" s="14" t="s">
        <v>83</v>
      </c>
      <c r="H785" s="41" t="s">
        <v>1491</v>
      </c>
      <c r="I785" s="41" t="s">
        <v>904</v>
      </c>
      <c r="J785" s="41" t="s">
        <v>904</v>
      </c>
      <c r="K785" s="31">
        <v>26000</v>
      </c>
      <c r="L785" s="43" t="s">
        <v>189</v>
      </c>
      <c r="M785" s="53">
        <v>0.2</v>
      </c>
      <c r="N785" s="80">
        <f t="shared" si="48"/>
        <v>5200</v>
      </c>
      <c r="O785" s="22">
        <f>N785*[1]TC!C$4</f>
        <v>104000</v>
      </c>
      <c r="P785" s="55">
        <v>10000</v>
      </c>
      <c r="Q785" s="46" t="s">
        <v>34</v>
      </c>
      <c r="R785" s="135">
        <f t="shared" si="46"/>
        <v>20800</v>
      </c>
      <c r="S785" s="48">
        <f>R785*[1]TC!$C$4</f>
        <v>416000</v>
      </c>
      <c r="T785" s="208">
        <f>[1]TC!$F$4</f>
        <v>1100</v>
      </c>
      <c r="U785" s="209">
        <f>[1]TC!$G$4</f>
        <v>22000</v>
      </c>
      <c r="V785" s="33" t="s">
        <v>1492</v>
      </c>
      <c r="W785" s="154" t="s">
        <v>1462</v>
      </c>
      <c r="X785" s="29"/>
    </row>
    <row r="786" spans="1:24" ht="15.75" customHeight="1">
      <c r="A786" s="40" t="s">
        <v>185</v>
      </c>
      <c r="B786" s="40" t="s">
        <v>1458</v>
      </c>
      <c r="C786" s="51" t="s">
        <v>1480</v>
      </c>
      <c r="D786" s="41" t="s">
        <v>26</v>
      </c>
      <c r="E786" s="41" t="s">
        <v>27</v>
      </c>
      <c r="F786" s="14" t="s">
        <v>62</v>
      </c>
      <c r="G786" s="14" t="s">
        <v>62</v>
      </c>
      <c r="H786" s="41" t="s">
        <v>1491</v>
      </c>
      <c r="I786" s="41" t="s">
        <v>904</v>
      </c>
      <c r="J786" s="41" t="s">
        <v>904</v>
      </c>
      <c r="K786" s="31">
        <v>26000</v>
      </c>
      <c r="L786" s="43" t="s">
        <v>189</v>
      </c>
      <c r="M786" s="53">
        <v>0.2</v>
      </c>
      <c r="N786" s="80">
        <f t="shared" si="48"/>
        <v>5200</v>
      </c>
      <c r="O786" s="22">
        <f>N786*[1]TC!C$4</f>
        <v>104000</v>
      </c>
      <c r="P786" s="55">
        <v>10000</v>
      </c>
      <c r="Q786" s="46" t="s">
        <v>34</v>
      </c>
      <c r="R786" s="135">
        <f t="shared" si="46"/>
        <v>20800</v>
      </c>
      <c r="S786" s="48">
        <f>R786*[1]TC!$C$4</f>
        <v>416000</v>
      </c>
      <c r="T786" s="208">
        <f>[1]TC!$F$4</f>
        <v>1100</v>
      </c>
      <c r="U786" s="209">
        <f>[1]TC!$G$4</f>
        <v>22000</v>
      </c>
      <c r="V786" s="33" t="s">
        <v>1492</v>
      </c>
      <c r="W786" s="154" t="s">
        <v>1462</v>
      </c>
      <c r="X786" s="29"/>
    </row>
    <row r="787" spans="1:24" ht="15.75" customHeight="1">
      <c r="A787" s="40" t="s">
        <v>185</v>
      </c>
      <c r="B787" s="40" t="s">
        <v>1458</v>
      </c>
      <c r="C787" s="51" t="s">
        <v>1498</v>
      </c>
      <c r="D787" s="41" t="s">
        <v>26</v>
      </c>
      <c r="E787" s="41" t="s">
        <v>27</v>
      </c>
      <c r="F787" s="14" t="s">
        <v>38</v>
      </c>
      <c r="G787" s="14" t="s">
        <v>215</v>
      </c>
      <c r="H787" s="41" t="s">
        <v>1491</v>
      </c>
      <c r="I787" s="41" t="s">
        <v>904</v>
      </c>
      <c r="J787" s="41" t="s">
        <v>904</v>
      </c>
      <c r="K787" s="31">
        <v>26000</v>
      </c>
      <c r="L787" s="43" t="s">
        <v>189</v>
      </c>
      <c r="M787" s="53">
        <v>0.2</v>
      </c>
      <c r="N787" s="80">
        <f t="shared" si="48"/>
        <v>5200</v>
      </c>
      <c r="O787" s="22">
        <f>N787*[1]TC!C$4</f>
        <v>104000</v>
      </c>
      <c r="P787" s="55">
        <v>10000</v>
      </c>
      <c r="Q787" s="46" t="s">
        <v>34</v>
      </c>
      <c r="R787" s="135">
        <f t="shared" si="46"/>
        <v>20800</v>
      </c>
      <c r="S787" s="48">
        <f>R787*[1]TC!$C$4</f>
        <v>416000</v>
      </c>
      <c r="T787" s="208">
        <f>[1]TC!$F$4</f>
        <v>1100</v>
      </c>
      <c r="U787" s="209">
        <f>[1]TC!$G$4</f>
        <v>22000</v>
      </c>
      <c r="V787" s="33" t="s">
        <v>1492</v>
      </c>
      <c r="W787" s="154" t="s">
        <v>1462</v>
      </c>
      <c r="X787" s="29"/>
    </row>
    <row r="788" spans="1:24" ht="15.75" customHeight="1">
      <c r="A788" s="40" t="s">
        <v>185</v>
      </c>
      <c r="B788" s="40" t="s">
        <v>1458</v>
      </c>
      <c r="C788" s="40" t="s">
        <v>1499</v>
      </c>
      <c r="D788" s="41" t="s">
        <v>26</v>
      </c>
      <c r="E788" s="41" t="s">
        <v>27</v>
      </c>
      <c r="F788" s="14" t="s">
        <v>38</v>
      </c>
      <c r="G788" s="14" t="s">
        <v>28</v>
      </c>
      <c r="H788" s="41" t="s">
        <v>1491</v>
      </c>
      <c r="I788" s="41" t="s">
        <v>904</v>
      </c>
      <c r="J788" s="41" t="s">
        <v>904</v>
      </c>
      <c r="K788" s="31">
        <v>26000</v>
      </c>
      <c r="L788" s="43" t="s">
        <v>189</v>
      </c>
      <c r="M788" s="53">
        <v>0.2</v>
      </c>
      <c r="N788" s="80">
        <f t="shared" si="48"/>
        <v>5200</v>
      </c>
      <c r="O788" s="22">
        <f>N788*[1]TC!C$4</f>
        <v>104000</v>
      </c>
      <c r="P788" s="55">
        <v>10000</v>
      </c>
      <c r="Q788" s="46" t="s">
        <v>34</v>
      </c>
      <c r="R788" s="135">
        <f t="shared" si="46"/>
        <v>20800</v>
      </c>
      <c r="S788" s="48">
        <f>R788*[1]TC!$C$4</f>
        <v>416000</v>
      </c>
      <c r="T788" s="208">
        <f>[1]TC!$F$4</f>
        <v>1100</v>
      </c>
      <c r="U788" s="209">
        <f>[1]TC!$G$4</f>
        <v>22000</v>
      </c>
      <c r="V788" s="33" t="s">
        <v>1492</v>
      </c>
      <c r="W788" s="154" t="s">
        <v>1462</v>
      </c>
      <c r="X788" s="29"/>
    </row>
    <row r="789" spans="1:24" ht="15.75" customHeight="1">
      <c r="A789" s="40" t="s">
        <v>185</v>
      </c>
      <c r="B789" s="40" t="s">
        <v>1458</v>
      </c>
      <c r="C789" s="40" t="s">
        <v>1500</v>
      </c>
      <c r="D789" s="41" t="s">
        <v>26</v>
      </c>
      <c r="E789" s="41" t="s">
        <v>27</v>
      </c>
      <c r="F789" s="14" t="s">
        <v>38</v>
      </c>
      <c r="G789" s="14" t="s">
        <v>42</v>
      </c>
      <c r="H789" s="41" t="s">
        <v>1491</v>
      </c>
      <c r="I789" s="41" t="s">
        <v>904</v>
      </c>
      <c r="J789" s="41" t="s">
        <v>904</v>
      </c>
      <c r="K789" s="31">
        <v>26000</v>
      </c>
      <c r="L789" s="43" t="s">
        <v>189</v>
      </c>
      <c r="M789" s="53">
        <v>0.2</v>
      </c>
      <c r="N789" s="80">
        <f t="shared" si="48"/>
        <v>5200</v>
      </c>
      <c r="O789" s="22">
        <f>N789*[1]TC!C$4</f>
        <v>104000</v>
      </c>
      <c r="P789" s="55">
        <v>10000</v>
      </c>
      <c r="Q789" s="46" t="s">
        <v>34</v>
      </c>
      <c r="R789" s="135">
        <f t="shared" si="46"/>
        <v>20800</v>
      </c>
      <c r="S789" s="48">
        <f>R789*[1]TC!$C$4</f>
        <v>416000</v>
      </c>
      <c r="T789" s="208">
        <f>[1]TC!$F$4</f>
        <v>1100</v>
      </c>
      <c r="U789" s="209">
        <f>[1]TC!$G$4</f>
        <v>22000</v>
      </c>
      <c r="V789" s="33" t="s">
        <v>1492</v>
      </c>
      <c r="W789" s="154" t="s">
        <v>1462</v>
      </c>
      <c r="X789" s="29"/>
    </row>
    <row r="790" spans="1:24" ht="15.75" customHeight="1">
      <c r="A790" s="40" t="s">
        <v>185</v>
      </c>
      <c r="B790" s="40" t="s">
        <v>1458</v>
      </c>
      <c r="C790" s="40" t="s">
        <v>1501</v>
      </c>
      <c r="D790" s="41" t="s">
        <v>26</v>
      </c>
      <c r="E790" s="41" t="s">
        <v>27</v>
      </c>
      <c r="F790" s="14" t="s">
        <v>38</v>
      </c>
      <c r="G790" s="14" t="s">
        <v>204</v>
      </c>
      <c r="H790" s="41" t="s">
        <v>1491</v>
      </c>
      <c r="I790" s="41" t="s">
        <v>904</v>
      </c>
      <c r="J790" s="41" t="s">
        <v>904</v>
      </c>
      <c r="K790" s="31">
        <v>26000</v>
      </c>
      <c r="L790" s="43" t="s">
        <v>189</v>
      </c>
      <c r="M790" s="53">
        <v>0.2</v>
      </c>
      <c r="N790" s="80">
        <f t="shared" si="48"/>
        <v>5200</v>
      </c>
      <c r="O790" s="22">
        <f>N790*[1]TC!C$4</f>
        <v>104000</v>
      </c>
      <c r="P790" s="55">
        <v>10000</v>
      </c>
      <c r="Q790" s="46" t="s">
        <v>34</v>
      </c>
      <c r="R790" s="135">
        <f t="shared" si="46"/>
        <v>20800</v>
      </c>
      <c r="S790" s="48">
        <f>R790*[1]TC!$C$4</f>
        <v>416000</v>
      </c>
      <c r="T790" s="208">
        <f>[1]TC!$F$4</f>
        <v>1100</v>
      </c>
      <c r="U790" s="209">
        <f>[1]TC!$G$4</f>
        <v>22000</v>
      </c>
      <c r="V790" s="33" t="s">
        <v>1492</v>
      </c>
      <c r="W790" s="154" t="s">
        <v>1462</v>
      </c>
      <c r="X790" s="29"/>
    </row>
    <row r="791" spans="1:24" ht="15.75" customHeight="1">
      <c r="A791" s="14" t="s">
        <v>1120</v>
      </c>
      <c r="B791" s="14" t="s">
        <v>1502</v>
      </c>
      <c r="C791" s="14" t="s">
        <v>1503</v>
      </c>
      <c r="D791" s="41" t="s">
        <v>26</v>
      </c>
      <c r="E791" s="14" t="s">
        <v>1504</v>
      </c>
      <c r="F791" s="14" t="s">
        <v>108</v>
      </c>
      <c r="G791" s="14" t="s">
        <v>108</v>
      </c>
      <c r="H791" s="14" t="s">
        <v>229</v>
      </c>
      <c r="I791" s="14" t="s">
        <v>31</v>
      </c>
      <c r="J791" s="14"/>
      <c r="K791" s="95">
        <v>16000</v>
      </c>
      <c r="L791" s="43" t="s">
        <v>189</v>
      </c>
      <c r="M791" s="46" t="s">
        <v>1505</v>
      </c>
      <c r="N791" s="80">
        <v>2000</v>
      </c>
      <c r="O791" s="22">
        <f>N791*[1]TC!$C$4</f>
        <v>40000</v>
      </c>
      <c r="P791" s="23">
        <v>10000</v>
      </c>
      <c r="Q791" s="23" t="s">
        <v>371</v>
      </c>
      <c r="R791" s="96">
        <f t="shared" si="46"/>
        <v>14000</v>
      </c>
      <c r="S791" s="70">
        <f>R791 *[1]TC!$C$4</f>
        <v>280000</v>
      </c>
      <c r="T791" s="36">
        <v>1500</v>
      </c>
      <c r="U791" s="36">
        <f>T791*[1]TC!$C$4</f>
        <v>30000</v>
      </c>
      <c r="V791" s="14" t="s">
        <v>1506</v>
      </c>
      <c r="W791" s="72" t="s">
        <v>1507</v>
      </c>
      <c r="X791" s="29"/>
    </row>
    <row r="792" spans="1:24" ht="15.75" customHeight="1">
      <c r="A792" s="14" t="s">
        <v>1120</v>
      </c>
      <c r="B792" s="14" t="s">
        <v>1502</v>
      </c>
      <c r="C792" s="14" t="s">
        <v>1508</v>
      </c>
      <c r="D792" s="41" t="s">
        <v>26</v>
      </c>
      <c r="E792" s="14" t="s">
        <v>1504</v>
      </c>
      <c r="F792" s="14" t="s">
        <v>1509</v>
      </c>
      <c r="G792" s="14" t="s">
        <v>1509</v>
      </c>
      <c r="H792" s="14" t="s">
        <v>229</v>
      </c>
      <c r="I792" s="14" t="s">
        <v>31</v>
      </c>
      <c r="J792" s="14"/>
      <c r="K792" s="95">
        <v>16000</v>
      </c>
      <c r="L792" s="43" t="s">
        <v>189</v>
      </c>
      <c r="M792" s="46" t="s">
        <v>1505</v>
      </c>
      <c r="N792" s="80">
        <v>2000</v>
      </c>
      <c r="O792" s="22">
        <f>N792*[1]TC!$C$4</f>
        <v>40000</v>
      </c>
      <c r="P792" s="23">
        <v>10000</v>
      </c>
      <c r="Q792" s="23" t="s">
        <v>371</v>
      </c>
      <c r="R792" s="96">
        <f t="shared" si="46"/>
        <v>14000</v>
      </c>
      <c r="S792" s="70">
        <f>R792 *[1]TC!$C$4</f>
        <v>280000</v>
      </c>
      <c r="T792" s="36">
        <v>1500</v>
      </c>
      <c r="U792" s="36">
        <f>T792*[1]TC!$C$4</f>
        <v>30000</v>
      </c>
      <c r="V792" s="14" t="s">
        <v>1510</v>
      </c>
      <c r="W792" s="72" t="s">
        <v>1511</v>
      </c>
      <c r="X792" s="29"/>
    </row>
    <row r="793" spans="1:24" ht="15.75" customHeight="1">
      <c r="A793" s="14" t="s">
        <v>1120</v>
      </c>
      <c r="B793" s="14" t="s">
        <v>1502</v>
      </c>
      <c r="C793" s="14" t="s">
        <v>1512</v>
      </c>
      <c r="D793" s="41" t="s">
        <v>26</v>
      </c>
      <c r="E793" s="14" t="s">
        <v>1504</v>
      </c>
      <c r="F793" s="14" t="s">
        <v>108</v>
      </c>
      <c r="G793" s="14" t="s">
        <v>108</v>
      </c>
      <c r="H793" s="14" t="s">
        <v>229</v>
      </c>
      <c r="I793" s="14" t="s">
        <v>31</v>
      </c>
      <c r="J793" s="14"/>
      <c r="K793" s="95">
        <v>16000</v>
      </c>
      <c r="L793" s="43" t="s">
        <v>189</v>
      </c>
      <c r="M793" s="46" t="s">
        <v>1505</v>
      </c>
      <c r="N793" s="80">
        <v>2000</v>
      </c>
      <c r="O793" s="22">
        <f>N793*[1]TC!$C$4</f>
        <v>40000</v>
      </c>
      <c r="P793" s="23">
        <v>10000</v>
      </c>
      <c r="Q793" s="23" t="s">
        <v>371</v>
      </c>
      <c r="R793" s="96">
        <f t="shared" si="46"/>
        <v>14000</v>
      </c>
      <c r="S793" s="70">
        <f>R793 *[1]TC!$C$4</f>
        <v>280000</v>
      </c>
      <c r="T793" s="36">
        <v>1500</v>
      </c>
      <c r="U793" s="36">
        <f>T793*[1]TC!$C$4</f>
        <v>30000</v>
      </c>
      <c r="V793" s="14" t="s">
        <v>1510</v>
      </c>
      <c r="W793" s="72" t="s">
        <v>1513</v>
      </c>
      <c r="X793" s="29"/>
    </row>
    <row r="794" spans="1:24" ht="15.75" customHeight="1">
      <c r="A794" s="14" t="s">
        <v>1120</v>
      </c>
      <c r="B794" s="14" t="s">
        <v>1502</v>
      </c>
      <c r="C794" s="14" t="s">
        <v>1514</v>
      </c>
      <c r="D794" s="41" t="s">
        <v>26</v>
      </c>
      <c r="E794" s="14" t="s">
        <v>1504</v>
      </c>
      <c r="F794" s="14" t="s">
        <v>170</v>
      </c>
      <c r="G794" s="14" t="s">
        <v>170</v>
      </c>
      <c r="H794" s="14" t="s">
        <v>229</v>
      </c>
      <c r="I794" s="14" t="s">
        <v>31</v>
      </c>
      <c r="J794" s="14"/>
      <c r="K794" s="95">
        <v>17000</v>
      </c>
      <c r="L794" s="43" t="s">
        <v>189</v>
      </c>
      <c r="M794" s="46" t="s">
        <v>1515</v>
      </c>
      <c r="N794" s="80">
        <v>2000</v>
      </c>
      <c r="O794" s="22">
        <f>N794*[1]TC!$C$4</f>
        <v>40000</v>
      </c>
      <c r="P794" s="23">
        <v>10000</v>
      </c>
      <c r="Q794" s="23" t="s">
        <v>371</v>
      </c>
      <c r="R794" s="96">
        <f t="shared" si="46"/>
        <v>15000</v>
      </c>
      <c r="S794" s="70">
        <f>R794 *[1]TC!$C$4</f>
        <v>300000</v>
      </c>
      <c r="T794" s="36">
        <v>1500</v>
      </c>
      <c r="U794" s="36">
        <f>T794*[1]TC!$C$4</f>
        <v>30000</v>
      </c>
      <c r="V794" s="14" t="s">
        <v>1510</v>
      </c>
      <c r="W794" s="72" t="s">
        <v>1513</v>
      </c>
      <c r="X794" s="29"/>
    </row>
    <row r="795" spans="1:24" ht="15.75" customHeight="1">
      <c r="A795" s="14" t="s">
        <v>1120</v>
      </c>
      <c r="B795" s="14" t="s">
        <v>1502</v>
      </c>
      <c r="C795" s="14" t="s">
        <v>1516</v>
      </c>
      <c r="D795" s="41" t="s">
        <v>26</v>
      </c>
      <c r="E795" s="14" t="s">
        <v>1504</v>
      </c>
      <c r="F795" s="14" t="s">
        <v>42</v>
      </c>
      <c r="G795" s="14" t="s">
        <v>42</v>
      </c>
      <c r="H795" s="14" t="s">
        <v>229</v>
      </c>
      <c r="I795" s="14" t="s">
        <v>31</v>
      </c>
      <c r="J795" s="14"/>
      <c r="K795" s="95">
        <v>18000</v>
      </c>
      <c r="L795" s="43" t="s">
        <v>189</v>
      </c>
      <c r="M795" s="46" t="s">
        <v>1517</v>
      </c>
      <c r="N795" s="80">
        <v>2000</v>
      </c>
      <c r="O795" s="22">
        <f>N795*[1]TC!$C$4</f>
        <v>40000</v>
      </c>
      <c r="P795" s="23">
        <v>10000</v>
      </c>
      <c r="Q795" s="23" t="s">
        <v>371</v>
      </c>
      <c r="R795" s="96">
        <f t="shared" si="46"/>
        <v>16000</v>
      </c>
      <c r="S795" s="70">
        <f>R795 *[1]TC!$C$4</f>
        <v>320000</v>
      </c>
      <c r="T795" s="36">
        <v>1500</v>
      </c>
      <c r="U795" s="36">
        <f>T795*[1]TC!$C$4</f>
        <v>30000</v>
      </c>
      <c r="V795" s="14" t="s">
        <v>1510</v>
      </c>
      <c r="W795" s="72" t="s">
        <v>1518</v>
      </c>
      <c r="X795" s="29"/>
    </row>
    <row r="796" spans="1:24" ht="15.75" customHeight="1">
      <c r="A796" s="14" t="s">
        <v>1120</v>
      </c>
      <c r="B796" s="14" t="s">
        <v>1502</v>
      </c>
      <c r="C796" s="14" t="s">
        <v>1519</v>
      </c>
      <c r="D796" s="41" t="s">
        <v>26</v>
      </c>
      <c r="E796" s="14" t="s">
        <v>1504</v>
      </c>
      <c r="F796" s="14" t="s">
        <v>120</v>
      </c>
      <c r="G796" s="14" t="s">
        <v>120</v>
      </c>
      <c r="H796" s="14" t="s">
        <v>229</v>
      </c>
      <c r="I796" s="14" t="s">
        <v>308</v>
      </c>
      <c r="J796" s="14"/>
      <c r="K796" s="95">
        <v>18000</v>
      </c>
      <c r="L796" s="43" t="s">
        <v>189</v>
      </c>
      <c r="M796" s="46" t="s">
        <v>1517</v>
      </c>
      <c r="N796" s="80">
        <v>2000</v>
      </c>
      <c r="O796" s="22">
        <f>N796*[1]TC!$C$4</f>
        <v>40000</v>
      </c>
      <c r="P796" s="23">
        <v>10000</v>
      </c>
      <c r="Q796" s="23" t="s">
        <v>371</v>
      </c>
      <c r="R796" s="96">
        <f t="shared" si="46"/>
        <v>16000</v>
      </c>
      <c r="S796" s="70">
        <f>R796 *[1]TC!$C$4</f>
        <v>320000</v>
      </c>
      <c r="T796" s="36">
        <v>1500</v>
      </c>
      <c r="U796" s="36">
        <f>T796*[1]TC!$C$4</f>
        <v>30000</v>
      </c>
      <c r="V796" s="14" t="s">
        <v>1510</v>
      </c>
      <c r="W796" s="72" t="s">
        <v>1520</v>
      </c>
      <c r="X796" s="29"/>
    </row>
    <row r="797" spans="1:24" ht="15.75" customHeight="1">
      <c r="A797" s="14" t="s">
        <v>1120</v>
      </c>
      <c r="B797" s="14" t="s">
        <v>1502</v>
      </c>
      <c r="C797" s="14" t="s">
        <v>1521</v>
      </c>
      <c r="D797" s="41" t="s">
        <v>26</v>
      </c>
      <c r="E797" s="14" t="s">
        <v>1504</v>
      </c>
      <c r="F797" s="14" t="s">
        <v>105</v>
      </c>
      <c r="G797" s="14" t="s">
        <v>105</v>
      </c>
      <c r="H797" s="14" t="s">
        <v>229</v>
      </c>
      <c r="I797" s="14" t="s">
        <v>308</v>
      </c>
      <c r="J797" s="14"/>
      <c r="K797" s="95">
        <v>16000</v>
      </c>
      <c r="L797" s="43" t="s">
        <v>189</v>
      </c>
      <c r="M797" s="46" t="s">
        <v>1505</v>
      </c>
      <c r="N797" s="80">
        <v>2000</v>
      </c>
      <c r="O797" s="22">
        <f>N797*[1]TC!$C$4</f>
        <v>40000</v>
      </c>
      <c r="P797" s="23">
        <v>10000</v>
      </c>
      <c r="Q797" s="23" t="s">
        <v>371</v>
      </c>
      <c r="R797" s="96">
        <f t="shared" si="46"/>
        <v>14000</v>
      </c>
      <c r="S797" s="70">
        <f>R797 *[1]TC!$C$4</f>
        <v>280000</v>
      </c>
      <c r="T797" s="36">
        <v>1500</v>
      </c>
      <c r="U797" s="36">
        <f>T797*[1]TC!$C$4</f>
        <v>30000</v>
      </c>
      <c r="V797" s="14" t="s">
        <v>1510</v>
      </c>
      <c r="W797" s="72" t="s">
        <v>1522</v>
      </c>
      <c r="X797" s="29"/>
    </row>
    <row r="798" spans="1:24" ht="15.75" customHeight="1">
      <c r="A798" s="14" t="s">
        <v>1120</v>
      </c>
      <c r="B798" s="14" t="s">
        <v>1502</v>
      </c>
      <c r="C798" s="14" t="s">
        <v>1523</v>
      </c>
      <c r="D798" s="41" t="s">
        <v>26</v>
      </c>
      <c r="E798" s="14" t="s">
        <v>1504</v>
      </c>
      <c r="F798" s="14" t="s">
        <v>829</v>
      </c>
      <c r="G798" s="14" t="s">
        <v>829</v>
      </c>
      <c r="H798" s="14" t="s">
        <v>229</v>
      </c>
      <c r="I798" s="14" t="s">
        <v>308</v>
      </c>
      <c r="J798" s="14"/>
      <c r="K798" s="95">
        <v>16000</v>
      </c>
      <c r="L798" s="43" t="s">
        <v>189</v>
      </c>
      <c r="M798" s="46" t="s">
        <v>1505</v>
      </c>
      <c r="N798" s="80">
        <v>2000</v>
      </c>
      <c r="O798" s="22">
        <f>N798*[1]TC!$C$4</f>
        <v>40000</v>
      </c>
      <c r="P798" s="23">
        <v>10000</v>
      </c>
      <c r="Q798" s="23" t="s">
        <v>371</v>
      </c>
      <c r="R798" s="96">
        <f t="shared" si="46"/>
        <v>14000</v>
      </c>
      <c r="S798" s="70">
        <f>R798 *[1]TC!$C$4</f>
        <v>280000</v>
      </c>
      <c r="T798" s="36">
        <v>1500</v>
      </c>
      <c r="U798" s="36">
        <f>T798*[1]TC!$C$4</f>
        <v>30000</v>
      </c>
      <c r="V798" s="14" t="s">
        <v>1510</v>
      </c>
      <c r="W798" s="72" t="s">
        <v>1524</v>
      </c>
      <c r="X798" s="29"/>
    </row>
    <row r="799" spans="1:24" ht="15.75" customHeight="1">
      <c r="A799" s="14" t="s">
        <v>1120</v>
      </c>
      <c r="B799" s="14" t="s">
        <v>1502</v>
      </c>
      <c r="C799" s="14" t="s">
        <v>1525</v>
      </c>
      <c r="D799" s="41" t="s">
        <v>26</v>
      </c>
      <c r="E799" s="14" t="s">
        <v>1504</v>
      </c>
      <c r="F799" s="14" t="s">
        <v>108</v>
      </c>
      <c r="G799" s="14" t="s">
        <v>108</v>
      </c>
      <c r="H799" s="14" t="s">
        <v>229</v>
      </c>
      <c r="I799" s="14" t="s">
        <v>308</v>
      </c>
      <c r="J799" s="14"/>
      <c r="K799" s="95">
        <v>16000</v>
      </c>
      <c r="L799" s="43" t="s">
        <v>189</v>
      </c>
      <c r="M799" s="46" t="s">
        <v>1505</v>
      </c>
      <c r="N799" s="80">
        <v>2000</v>
      </c>
      <c r="O799" s="22">
        <f>N799*[1]TC!$C$4</f>
        <v>40000</v>
      </c>
      <c r="P799" s="23">
        <v>10000</v>
      </c>
      <c r="Q799" s="23" t="s">
        <v>371</v>
      </c>
      <c r="R799" s="96">
        <f t="shared" si="46"/>
        <v>14000</v>
      </c>
      <c r="S799" s="70">
        <f>R799 *[1]TC!$C$4</f>
        <v>280000</v>
      </c>
      <c r="T799" s="36">
        <v>1500</v>
      </c>
      <c r="U799" s="36">
        <f>T799*[1]TC!$C$4</f>
        <v>30000</v>
      </c>
      <c r="V799" s="14" t="s">
        <v>1510</v>
      </c>
      <c r="W799" s="72" t="s">
        <v>1526</v>
      </c>
      <c r="X799" s="29"/>
    </row>
    <row r="800" spans="1:24" ht="15.75" customHeight="1">
      <c r="A800" s="14" t="s">
        <v>1120</v>
      </c>
      <c r="B800" s="14" t="s">
        <v>1502</v>
      </c>
      <c r="C800" s="14" t="s">
        <v>1527</v>
      </c>
      <c r="D800" s="41" t="s">
        <v>26</v>
      </c>
      <c r="E800" s="14" t="s">
        <v>1504</v>
      </c>
      <c r="F800" s="14" t="s">
        <v>1528</v>
      </c>
      <c r="G800" s="14" t="s">
        <v>457</v>
      </c>
      <c r="H800" s="14" t="s">
        <v>229</v>
      </c>
      <c r="I800" s="14" t="s">
        <v>308</v>
      </c>
      <c r="J800" s="14"/>
      <c r="K800" s="95">
        <v>18000</v>
      </c>
      <c r="L800" s="43" t="s">
        <v>189</v>
      </c>
      <c r="M800" s="46" t="s">
        <v>1517</v>
      </c>
      <c r="N800" s="80">
        <v>2000</v>
      </c>
      <c r="O800" s="22">
        <f>N800*[1]TC!$C$4</f>
        <v>40000</v>
      </c>
      <c r="P800" s="23">
        <v>10000</v>
      </c>
      <c r="Q800" s="23" t="s">
        <v>371</v>
      </c>
      <c r="R800" s="96">
        <f t="shared" si="46"/>
        <v>16000</v>
      </c>
      <c r="S800" s="70">
        <f>R800 *[1]TC!$C$4</f>
        <v>320000</v>
      </c>
      <c r="T800" s="36">
        <v>1500</v>
      </c>
      <c r="U800" s="36">
        <f>T800*[1]TC!$C$4</f>
        <v>30000</v>
      </c>
      <c r="V800" s="14" t="s">
        <v>1510</v>
      </c>
      <c r="W800" s="72" t="s">
        <v>1529</v>
      </c>
      <c r="X800" s="29"/>
    </row>
    <row r="801" spans="1:24" ht="15.75" customHeight="1">
      <c r="A801" s="14" t="s">
        <v>1120</v>
      </c>
      <c r="B801" s="14" t="s">
        <v>1502</v>
      </c>
      <c r="C801" s="14" t="s">
        <v>1530</v>
      </c>
      <c r="D801" s="41" t="s">
        <v>26</v>
      </c>
      <c r="E801" s="14" t="s">
        <v>1504</v>
      </c>
      <c r="F801" s="14" t="s">
        <v>139</v>
      </c>
      <c r="G801" s="14" t="s">
        <v>77</v>
      </c>
      <c r="H801" s="14" t="s">
        <v>229</v>
      </c>
      <c r="I801" s="14" t="s">
        <v>308</v>
      </c>
      <c r="J801" s="14"/>
      <c r="K801" s="95">
        <v>16000</v>
      </c>
      <c r="L801" s="43" t="s">
        <v>189</v>
      </c>
      <c r="M801" s="46" t="s">
        <v>1505</v>
      </c>
      <c r="N801" s="80">
        <v>2000</v>
      </c>
      <c r="O801" s="22">
        <f>N801*[1]TC!$C$4</f>
        <v>40000</v>
      </c>
      <c r="P801" s="23">
        <v>10000</v>
      </c>
      <c r="Q801" s="23" t="s">
        <v>371</v>
      </c>
      <c r="R801" s="96">
        <f t="shared" si="46"/>
        <v>14000</v>
      </c>
      <c r="S801" s="70">
        <f>R801 *[1]TC!$C$4</f>
        <v>280000</v>
      </c>
      <c r="T801" s="36">
        <v>1500</v>
      </c>
      <c r="U801" s="36">
        <f>T801*[1]TC!$C$4</f>
        <v>30000</v>
      </c>
      <c r="V801" s="14" t="s">
        <v>1510</v>
      </c>
      <c r="W801" s="72" t="s">
        <v>1531</v>
      </c>
      <c r="X801" s="29"/>
    </row>
    <row r="802" spans="1:24" ht="15.75" customHeight="1">
      <c r="A802" s="14" t="s">
        <v>1120</v>
      </c>
      <c r="B802" s="14" t="s">
        <v>1502</v>
      </c>
      <c r="C802" s="14" t="s">
        <v>1532</v>
      </c>
      <c r="D802" s="41" t="s">
        <v>26</v>
      </c>
      <c r="E802" s="14" t="s">
        <v>1504</v>
      </c>
      <c r="F802" s="14" t="s">
        <v>696</v>
      </c>
      <c r="G802" s="14" t="s">
        <v>696</v>
      </c>
      <c r="H802" s="14" t="s">
        <v>229</v>
      </c>
      <c r="I802" s="14" t="s">
        <v>308</v>
      </c>
      <c r="J802" s="14"/>
      <c r="K802" s="95">
        <v>16000</v>
      </c>
      <c r="L802" s="43" t="s">
        <v>189</v>
      </c>
      <c r="M802" s="46" t="s">
        <v>1505</v>
      </c>
      <c r="N802" s="80">
        <v>2000</v>
      </c>
      <c r="O802" s="22">
        <f>N802*[1]TC!$C$4</f>
        <v>40000</v>
      </c>
      <c r="P802" s="23">
        <v>10000</v>
      </c>
      <c r="Q802" s="23" t="s">
        <v>371</v>
      </c>
      <c r="R802" s="96">
        <f t="shared" si="46"/>
        <v>14000</v>
      </c>
      <c r="S802" s="70">
        <f>R802 *[1]TC!$C$4</f>
        <v>280000</v>
      </c>
      <c r="T802" s="36">
        <v>1500</v>
      </c>
      <c r="U802" s="36">
        <f>T802*[1]TC!$C$4</f>
        <v>30000</v>
      </c>
      <c r="V802" s="14" t="s">
        <v>1510</v>
      </c>
      <c r="W802" s="72" t="s">
        <v>1533</v>
      </c>
      <c r="X802" s="29"/>
    </row>
    <row r="803" spans="1:24" ht="15.75" customHeight="1">
      <c r="A803" s="14" t="s">
        <v>1120</v>
      </c>
      <c r="B803" s="14" t="s">
        <v>1502</v>
      </c>
      <c r="C803" s="14" t="s">
        <v>1534</v>
      </c>
      <c r="D803" s="41" t="s">
        <v>26</v>
      </c>
      <c r="E803" s="14" t="s">
        <v>1504</v>
      </c>
      <c r="F803" s="14" t="s">
        <v>167</v>
      </c>
      <c r="G803" s="14" t="s">
        <v>167</v>
      </c>
      <c r="H803" s="14" t="s">
        <v>229</v>
      </c>
      <c r="I803" s="14" t="s">
        <v>308</v>
      </c>
      <c r="J803" s="14"/>
      <c r="K803" s="95">
        <v>16000</v>
      </c>
      <c r="L803" s="43" t="s">
        <v>189</v>
      </c>
      <c r="M803" s="46" t="s">
        <v>1505</v>
      </c>
      <c r="N803" s="80">
        <v>2000</v>
      </c>
      <c r="O803" s="22">
        <f>N803*[1]TC!$C$4</f>
        <v>40000</v>
      </c>
      <c r="P803" s="23">
        <v>10000</v>
      </c>
      <c r="Q803" s="23" t="s">
        <v>371</v>
      </c>
      <c r="R803" s="96">
        <f t="shared" si="46"/>
        <v>14000</v>
      </c>
      <c r="S803" s="70">
        <f>R803 *[1]TC!$C$4</f>
        <v>280000</v>
      </c>
      <c r="T803" s="36">
        <v>1500</v>
      </c>
      <c r="U803" s="36">
        <f>T803*[1]TC!$C$4</f>
        <v>30000</v>
      </c>
      <c r="V803" s="14" t="s">
        <v>1510</v>
      </c>
      <c r="W803" s="72" t="s">
        <v>1535</v>
      </c>
      <c r="X803" s="29"/>
    </row>
    <row r="804" spans="1:24" ht="15.75" customHeight="1">
      <c r="A804" s="14" t="s">
        <v>1120</v>
      </c>
      <c r="B804" s="14" t="s">
        <v>1502</v>
      </c>
      <c r="C804" s="14" t="s">
        <v>1536</v>
      </c>
      <c r="D804" s="41" t="s">
        <v>26</v>
      </c>
      <c r="E804" s="14" t="s">
        <v>1504</v>
      </c>
      <c r="F804" s="14" t="s">
        <v>164</v>
      </c>
      <c r="G804" s="14" t="s">
        <v>164</v>
      </c>
      <c r="H804" s="14" t="s">
        <v>229</v>
      </c>
      <c r="I804" s="14" t="s">
        <v>308</v>
      </c>
      <c r="J804" s="14"/>
      <c r="K804" s="95">
        <v>16000</v>
      </c>
      <c r="L804" s="43" t="s">
        <v>189</v>
      </c>
      <c r="M804" s="46" t="s">
        <v>1505</v>
      </c>
      <c r="N804" s="80">
        <v>2000</v>
      </c>
      <c r="O804" s="22">
        <f>N804*[1]TC!$C$4</f>
        <v>40000</v>
      </c>
      <c r="P804" s="23">
        <v>10000</v>
      </c>
      <c r="Q804" s="23" t="s">
        <v>371</v>
      </c>
      <c r="R804" s="96">
        <f t="shared" si="46"/>
        <v>14000</v>
      </c>
      <c r="S804" s="70">
        <f>R804 *[1]TC!$C$4</f>
        <v>280000</v>
      </c>
      <c r="T804" s="36">
        <v>1500</v>
      </c>
      <c r="U804" s="36">
        <f>T804*[1]TC!$C$4</f>
        <v>30000</v>
      </c>
      <c r="V804" s="14" t="s">
        <v>1510</v>
      </c>
      <c r="W804" s="72" t="s">
        <v>1537</v>
      </c>
      <c r="X804" s="29"/>
    </row>
    <row r="805" spans="1:24" ht="15.75" customHeight="1">
      <c r="A805" s="14" t="s">
        <v>1120</v>
      </c>
      <c r="B805" s="14" t="s">
        <v>1502</v>
      </c>
      <c r="C805" s="14" t="s">
        <v>1538</v>
      </c>
      <c r="D805" s="41" t="s">
        <v>26</v>
      </c>
      <c r="E805" s="14" t="s">
        <v>1504</v>
      </c>
      <c r="F805" s="14" t="s">
        <v>73</v>
      </c>
      <c r="G805" s="14" t="s">
        <v>72</v>
      </c>
      <c r="H805" s="14" t="s">
        <v>229</v>
      </c>
      <c r="I805" s="14" t="s">
        <v>308</v>
      </c>
      <c r="J805" s="14"/>
      <c r="K805" s="95">
        <v>18000</v>
      </c>
      <c r="L805" s="43" t="s">
        <v>189</v>
      </c>
      <c r="M805" s="46" t="s">
        <v>1517</v>
      </c>
      <c r="N805" s="80">
        <v>2000</v>
      </c>
      <c r="O805" s="22">
        <f>N805*[1]TC!$C$4</f>
        <v>40000</v>
      </c>
      <c r="P805" s="23">
        <v>10000</v>
      </c>
      <c r="Q805" s="23" t="s">
        <v>371</v>
      </c>
      <c r="R805" s="96">
        <f t="shared" si="46"/>
        <v>16000</v>
      </c>
      <c r="S805" s="70">
        <f>R805 *[1]TC!$C$4</f>
        <v>320000</v>
      </c>
      <c r="T805" s="36">
        <v>1500</v>
      </c>
      <c r="U805" s="36">
        <f>T805*[1]TC!$C$4</f>
        <v>30000</v>
      </c>
      <c r="V805" s="14" t="s">
        <v>1510</v>
      </c>
      <c r="W805" s="72" t="s">
        <v>1539</v>
      </c>
      <c r="X805" s="29"/>
    </row>
    <row r="806" spans="1:24" ht="15.75" customHeight="1">
      <c r="A806" s="14" t="s">
        <v>1120</v>
      </c>
      <c r="B806" s="14" t="s">
        <v>1502</v>
      </c>
      <c r="C806" s="14" t="s">
        <v>1540</v>
      </c>
      <c r="D806" s="41" t="s">
        <v>26</v>
      </c>
      <c r="E806" s="14" t="s">
        <v>1504</v>
      </c>
      <c r="F806" s="14" t="s">
        <v>1541</v>
      </c>
      <c r="G806" s="14" t="s">
        <v>1542</v>
      </c>
      <c r="H806" s="14" t="s">
        <v>229</v>
      </c>
      <c r="I806" s="14" t="s">
        <v>308</v>
      </c>
      <c r="J806" s="14"/>
      <c r="K806" s="95">
        <v>17000</v>
      </c>
      <c r="L806" s="43" t="s">
        <v>189</v>
      </c>
      <c r="M806" s="46" t="s">
        <v>1515</v>
      </c>
      <c r="N806" s="80">
        <v>2000</v>
      </c>
      <c r="O806" s="22">
        <f>N806*[1]TC!$C$4</f>
        <v>40000</v>
      </c>
      <c r="P806" s="23">
        <v>10000</v>
      </c>
      <c r="Q806" s="23" t="s">
        <v>371</v>
      </c>
      <c r="R806" s="96">
        <f t="shared" si="46"/>
        <v>15000</v>
      </c>
      <c r="S806" s="70">
        <f>R806 *[1]TC!$C$4</f>
        <v>300000</v>
      </c>
      <c r="T806" s="36">
        <v>1500</v>
      </c>
      <c r="U806" s="36">
        <f>T806*[1]TC!$C$4</f>
        <v>30000</v>
      </c>
      <c r="V806" s="14" t="s">
        <v>1510</v>
      </c>
      <c r="W806" s="72" t="s">
        <v>1543</v>
      </c>
      <c r="X806" s="29"/>
    </row>
    <row r="807" spans="1:24" ht="15.75" customHeight="1">
      <c r="A807" s="14" t="s">
        <v>1120</v>
      </c>
      <c r="B807" s="14" t="s">
        <v>1502</v>
      </c>
      <c r="C807" s="14" t="s">
        <v>1544</v>
      </c>
      <c r="D807" s="41" t="s">
        <v>26</v>
      </c>
      <c r="E807" s="14" t="s">
        <v>1504</v>
      </c>
      <c r="F807" s="14" t="s">
        <v>295</v>
      </c>
      <c r="G807" s="14" t="s">
        <v>295</v>
      </c>
      <c r="H807" s="14" t="s">
        <v>229</v>
      </c>
      <c r="I807" s="14" t="s">
        <v>308</v>
      </c>
      <c r="J807" s="14"/>
      <c r="K807" s="95">
        <v>17000</v>
      </c>
      <c r="L807" s="43" t="s">
        <v>189</v>
      </c>
      <c r="M807" s="46" t="s">
        <v>1515</v>
      </c>
      <c r="N807" s="80">
        <v>2000</v>
      </c>
      <c r="O807" s="22">
        <f>N807*[1]TC!$C$4</f>
        <v>40000</v>
      </c>
      <c r="P807" s="23">
        <v>10000</v>
      </c>
      <c r="Q807" s="23" t="s">
        <v>371</v>
      </c>
      <c r="R807" s="96">
        <f t="shared" si="46"/>
        <v>15000</v>
      </c>
      <c r="S807" s="70">
        <f>R807 *[1]TC!$C$4</f>
        <v>300000</v>
      </c>
      <c r="T807" s="36">
        <v>1500</v>
      </c>
      <c r="U807" s="36">
        <f>T807*[1]TC!$C$4</f>
        <v>30000</v>
      </c>
      <c r="V807" s="14" t="s">
        <v>1510</v>
      </c>
      <c r="W807" s="72" t="s">
        <v>1545</v>
      </c>
      <c r="X807" s="29"/>
    </row>
    <row r="808" spans="1:24" ht="15.75" customHeight="1">
      <c r="A808" s="14" t="s">
        <v>1120</v>
      </c>
      <c r="B808" s="14" t="s">
        <v>1502</v>
      </c>
      <c r="C808" s="14" t="s">
        <v>1546</v>
      </c>
      <c r="D808" s="41" t="s">
        <v>26</v>
      </c>
      <c r="E808" s="14" t="s">
        <v>1504</v>
      </c>
      <c r="F808" s="14" t="s">
        <v>83</v>
      </c>
      <c r="G808" s="14" t="s">
        <v>83</v>
      </c>
      <c r="H808" s="14" t="s">
        <v>229</v>
      </c>
      <c r="I808" s="14" t="s">
        <v>308</v>
      </c>
      <c r="J808" s="14"/>
      <c r="K808" s="95">
        <v>16000</v>
      </c>
      <c r="L808" s="43" t="s">
        <v>189</v>
      </c>
      <c r="M808" s="46" t="s">
        <v>1505</v>
      </c>
      <c r="N808" s="80">
        <v>2000</v>
      </c>
      <c r="O808" s="22">
        <f>N808*[1]TC!$C$4</f>
        <v>40000</v>
      </c>
      <c r="P808" s="23">
        <v>10000</v>
      </c>
      <c r="Q808" s="23" t="s">
        <v>371</v>
      </c>
      <c r="R808" s="96">
        <f t="shared" si="46"/>
        <v>14000</v>
      </c>
      <c r="S808" s="70">
        <f>R808 *[1]TC!$C$4</f>
        <v>280000</v>
      </c>
      <c r="T808" s="36">
        <v>1500</v>
      </c>
      <c r="U808" s="36">
        <f>T808*[1]TC!$C$4</f>
        <v>30000</v>
      </c>
      <c r="V808" s="14" t="s">
        <v>1510</v>
      </c>
      <c r="W808" s="72" t="s">
        <v>1547</v>
      </c>
      <c r="X808" s="29"/>
    </row>
    <row r="809" spans="1:24" ht="15.75" customHeight="1">
      <c r="A809" s="14" t="s">
        <v>1120</v>
      </c>
      <c r="B809" s="14" t="s">
        <v>1502</v>
      </c>
      <c r="C809" s="14" t="s">
        <v>1548</v>
      </c>
      <c r="D809" s="41" t="s">
        <v>26</v>
      </c>
      <c r="E809" s="14" t="s">
        <v>1504</v>
      </c>
      <c r="F809" s="14" t="s">
        <v>62</v>
      </c>
      <c r="G809" s="14" t="s">
        <v>62</v>
      </c>
      <c r="H809" s="14" t="s">
        <v>229</v>
      </c>
      <c r="I809" s="14" t="s">
        <v>308</v>
      </c>
      <c r="J809" s="14"/>
      <c r="K809" s="95">
        <v>16000</v>
      </c>
      <c r="L809" s="43" t="s">
        <v>189</v>
      </c>
      <c r="M809" s="46" t="s">
        <v>1505</v>
      </c>
      <c r="N809" s="80">
        <v>2000</v>
      </c>
      <c r="O809" s="22">
        <f>N809*[1]TC!$C$4</f>
        <v>40000</v>
      </c>
      <c r="P809" s="23">
        <v>10000</v>
      </c>
      <c r="Q809" s="23" t="s">
        <v>371</v>
      </c>
      <c r="R809" s="96">
        <f t="shared" si="46"/>
        <v>14000</v>
      </c>
      <c r="S809" s="70">
        <f>R809 *[1]TC!$C$4</f>
        <v>280000</v>
      </c>
      <c r="T809" s="36">
        <v>1500</v>
      </c>
      <c r="U809" s="36">
        <f>T809*[1]TC!$C$4</f>
        <v>30000</v>
      </c>
      <c r="V809" s="14" t="s">
        <v>1510</v>
      </c>
      <c r="W809" s="72" t="s">
        <v>1549</v>
      </c>
      <c r="X809" s="29"/>
    </row>
    <row r="810" spans="1:24" ht="15.75" customHeight="1">
      <c r="A810" s="14" t="s">
        <v>1120</v>
      </c>
      <c r="B810" s="14" t="s">
        <v>1502</v>
      </c>
      <c r="C810" s="14" t="s">
        <v>1550</v>
      </c>
      <c r="D810" s="41" t="s">
        <v>26</v>
      </c>
      <c r="E810" s="14" t="s">
        <v>1504</v>
      </c>
      <c r="F810" s="14" t="s">
        <v>147</v>
      </c>
      <c r="G810" s="14" t="s">
        <v>147</v>
      </c>
      <c r="H810" s="14" t="s">
        <v>229</v>
      </c>
      <c r="I810" s="14" t="s">
        <v>308</v>
      </c>
      <c r="J810" s="14"/>
      <c r="K810" s="95">
        <v>17000</v>
      </c>
      <c r="L810" s="43" t="s">
        <v>189</v>
      </c>
      <c r="M810" s="46" t="s">
        <v>1515</v>
      </c>
      <c r="N810" s="80">
        <v>2000</v>
      </c>
      <c r="O810" s="22">
        <f>N810*[1]TC!$C$4</f>
        <v>40000</v>
      </c>
      <c r="P810" s="23">
        <v>10000</v>
      </c>
      <c r="Q810" s="23" t="s">
        <v>371</v>
      </c>
      <c r="R810" s="96">
        <f t="shared" si="46"/>
        <v>15000</v>
      </c>
      <c r="S810" s="70">
        <f>R810 *[1]TC!$C$4</f>
        <v>300000</v>
      </c>
      <c r="T810" s="36">
        <v>1500</v>
      </c>
      <c r="U810" s="36">
        <f>T810*[1]TC!$C$4</f>
        <v>30000</v>
      </c>
      <c r="V810" s="14" t="s">
        <v>1510</v>
      </c>
      <c r="W810" s="72" t="s">
        <v>1551</v>
      </c>
      <c r="X810" s="29"/>
    </row>
    <row r="811" spans="1:24" ht="15.75" customHeight="1">
      <c r="A811" s="14" t="s">
        <v>1120</v>
      </c>
      <c r="B811" s="14" t="s">
        <v>1502</v>
      </c>
      <c r="C811" s="14" t="s">
        <v>1552</v>
      </c>
      <c r="D811" s="41" t="s">
        <v>26</v>
      </c>
      <c r="E811" s="14" t="s">
        <v>1504</v>
      </c>
      <c r="F811" s="14" t="s">
        <v>77</v>
      </c>
      <c r="G811" s="14" t="s">
        <v>77</v>
      </c>
      <c r="H811" s="14" t="s">
        <v>229</v>
      </c>
      <c r="I811" s="14" t="s">
        <v>308</v>
      </c>
      <c r="J811" s="14"/>
      <c r="K811" s="95">
        <v>16000</v>
      </c>
      <c r="L811" s="43" t="s">
        <v>189</v>
      </c>
      <c r="M811" s="46" t="s">
        <v>1505</v>
      </c>
      <c r="N811" s="80">
        <v>2000</v>
      </c>
      <c r="O811" s="22">
        <f>N811*[1]TC!$C$4</f>
        <v>40000</v>
      </c>
      <c r="P811" s="23">
        <v>10000</v>
      </c>
      <c r="Q811" s="23" t="s">
        <v>371</v>
      </c>
      <c r="R811" s="96">
        <f t="shared" ref="R811:R832" si="49">K811-N811</f>
        <v>14000</v>
      </c>
      <c r="S811" s="70">
        <f>R811 *[1]TC!$C$4</f>
        <v>280000</v>
      </c>
      <c r="T811" s="36">
        <v>1500</v>
      </c>
      <c r="U811" s="36">
        <f>T811*[1]TC!$C$4</f>
        <v>30000</v>
      </c>
      <c r="V811" s="14" t="s">
        <v>1510</v>
      </c>
      <c r="W811" s="72" t="s">
        <v>1553</v>
      </c>
      <c r="X811" s="29"/>
    </row>
    <row r="812" spans="1:24" ht="15.75" customHeight="1">
      <c r="A812" s="14" t="s">
        <v>1120</v>
      </c>
      <c r="B812" s="14" t="s">
        <v>1502</v>
      </c>
      <c r="C812" s="14" t="s">
        <v>1554</v>
      </c>
      <c r="D812" s="14" t="s">
        <v>1555</v>
      </c>
      <c r="E812" s="41" t="s">
        <v>1504</v>
      </c>
      <c r="F812" s="14" t="s">
        <v>572</v>
      </c>
      <c r="G812" s="14" t="s">
        <v>1205</v>
      </c>
      <c r="H812" s="32" t="s">
        <v>1460</v>
      </c>
      <c r="I812" s="41" t="s">
        <v>31</v>
      </c>
      <c r="J812" s="41"/>
      <c r="K812" s="31">
        <v>49500</v>
      </c>
      <c r="L812" s="43" t="s">
        <v>189</v>
      </c>
      <c r="M812" s="53">
        <v>7.0000000000000007E-2</v>
      </c>
      <c r="N812" s="80">
        <v>1000</v>
      </c>
      <c r="O812" s="22">
        <f>N812*[1]TC!$C$4</f>
        <v>20000</v>
      </c>
      <c r="P812" s="23">
        <v>10000</v>
      </c>
      <c r="Q812" s="23" t="s">
        <v>371</v>
      </c>
      <c r="R812" s="96">
        <f t="shared" si="49"/>
        <v>48500</v>
      </c>
      <c r="S812" s="70">
        <f>R812 *[1]TC!$C$4</f>
        <v>970000</v>
      </c>
      <c r="T812" s="36">
        <v>1500</v>
      </c>
      <c r="U812" s="36">
        <f>T812*[1]TC!$C$4</f>
        <v>30000</v>
      </c>
      <c r="V812" s="14" t="s">
        <v>1556</v>
      </c>
      <c r="W812" s="72" t="s">
        <v>1557</v>
      </c>
      <c r="X812" s="29"/>
    </row>
    <row r="813" spans="1:24" ht="15.75" customHeight="1">
      <c r="A813" s="14" t="s">
        <v>1120</v>
      </c>
      <c r="B813" s="14" t="s">
        <v>1502</v>
      </c>
      <c r="C813" s="14" t="s">
        <v>1558</v>
      </c>
      <c r="D813" s="14" t="s">
        <v>1555</v>
      </c>
      <c r="E813" s="41" t="s">
        <v>1504</v>
      </c>
      <c r="F813" s="14" t="s">
        <v>62</v>
      </c>
      <c r="G813" s="14" t="s">
        <v>62</v>
      </c>
      <c r="H813" s="32" t="s">
        <v>1460</v>
      </c>
      <c r="I813" s="41" t="s">
        <v>31</v>
      </c>
      <c r="J813" s="41"/>
      <c r="K813" s="31">
        <v>49500</v>
      </c>
      <c r="L813" s="43" t="s">
        <v>189</v>
      </c>
      <c r="M813" s="53">
        <v>7.0000000000000007E-2</v>
      </c>
      <c r="N813" s="80">
        <v>1000</v>
      </c>
      <c r="O813" s="22">
        <f>N813*[1]TC!$C$4</f>
        <v>20000</v>
      </c>
      <c r="P813" s="23">
        <v>10000</v>
      </c>
      <c r="Q813" s="23" t="s">
        <v>371</v>
      </c>
      <c r="R813" s="96">
        <f t="shared" si="49"/>
        <v>48500</v>
      </c>
      <c r="S813" s="70">
        <f>R813 *[1]TC!$C$4</f>
        <v>970000</v>
      </c>
      <c r="T813" s="36">
        <v>1500</v>
      </c>
      <c r="U813" s="36">
        <f>T813*[1]TC!$C$4</f>
        <v>30000</v>
      </c>
      <c r="V813" s="14" t="s">
        <v>1556</v>
      </c>
      <c r="W813" s="72" t="s">
        <v>1559</v>
      </c>
      <c r="X813" s="29"/>
    </row>
    <row r="814" spans="1:24" ht="15.75" customHeight="1">
      <c r="A814" s="14" t="s">
        <v>1120</v>
      </c>
      <c r="B814" s="14" t="s">
        <v>1502</v>
      </c>
      <c r="C814" s="14" t="s">
        <v>1560</v>
      </c>
      <c r="D814" s="14" t="s">
        <v>1555</v>
      </c>
      <c r="E814" s="41" t="s">
        <v>1504</v>
      </c>
      <c r="F814" s="14" t="s">
        <v>170</v>
      </c>
      <c r="G814" s="14" t="s">
        <v>402</v>
      </c>
      <c r="H814" s="32" t="s">
        <v>1561</v>
      </c>
      <c r="I814" s="41" t="s">
        <v>31</v>
      </c>
      <c r="J814" s="41"/>
      <c r="K814" s="31">
        <v>72000</v>
      </c>
      <c r="L814" s="43" t="s">
        <v>189</v>
      </c>
      <c r="M814" s="53">
        <v>7.0000000000000007E-2</v>
      </c>
      <c r="N814" s="80">
        <v>1000</v>
      </c>
      <c r="O814" s="22">
        <f>N814*[1]TC!$C$4</f>
        <v>20000</v>
      </c>
      <c r="P814" s="23">
        <v>10000</v>
      </c>
      <c r="Q814" s="23" t="s">
        <v>371</v>
      </c>
      <c r="R814" s="96">
        <f t="shared" si="49"/>
        <v>71000</v>
      </c>
      <c r="S814" s="70">
        <f>R814 *[1]TC!$C$4</f>
        <v>1420000</v>
      </c>
      <c r="T814" s="36">
        <v>1500</v>
      </c>
      <c r="U814" s="36">
        <f>T814*[1]TC!$C$4</f>
        <v>30000</v>
      </c>
      <c r="V814" s="14" t="s">
        <v>1556</v>
      </c>
      <c r="W814" s="72" t="s">
        <v>1562</v>
      </c>
      <c r="X814" s="29"/>
    </row>
    <row r="815" spans="1:24" ht="15.75" customHeight="1">
      <c r="A815" s="14" t="s">
        <v>1120</v>
      </c>
      <c r="B815" s="14" t="s">
        <v>1502</v>
      </c>
      <c r="C815" s="14" t="s">
        <v>1563</v>
      </c>
      <c r="D815" s="14" t="s">
        <v>1555</v>
      </c>
      <c r="E815" s="41" t="s">
        <v>1504</v>
      </c>
      <c r="F815" s="14" t="s">
        <v>42</v>
      </c>
      <c r="G815" s="14" t="s">
        <v>29</v>
      </c>
      <c r="H815" s="32" t="s">
        <v>1460</v>
      </c>
      <c r="I815" s="41" t="s">
        <v>31</v>
      </c>
      <c r="J815" s="41"/>
      <c r="K815" s="31">
        <v>51000</v>
      </c>
      <c r="L815" s="43" t="s">
        <v>189</v>
      </c>
      <c r="M815" s="53">
        <v>7.0000000000000007E-2</v>
      </c>
      <c r="N815" s="80">
        <v>1000</v>
      </c>
      <c r="O815" s="22">
        <f>N815*[1]TC!$C$4</f>
        <v>20000</v>
      </c>
      <c r="P815" s="23">
        <v>10000</v>
      </c>
      <c r="Q815" s="23" t="s">
        <v>371</v>
      </c>
      <c r="R815" s="96">
        <f t="shared" si="49"/>
        <v>50000</v>
      </c>
      <c r="S815" s="70">
        <f>R815 *[1]TC!$C$4</f>
        <v>1000000</v>
      </c>
      <c r="T815" s="36">
        <v>1500</v>
      </c>
      <c r="U815" s="36">
        <f>T815*[1]TC!$C$4</f>
        <v>30000</v>
      </c>
      <c r="V815" s="14" t="s">
        <v>1556</v>
      </c>
      <c r="W815" s="181" t="s">
        <v>1564</v>
      </c>
      <c r="X815" s="29"/>
    </row>
    <row r="816" spans="1:24" ht="15.75" customHeight="1">
      <c r="A816" s="14" t="s">
        <v>1120</v>
      </c>
      <c r="B816" s="14" t="s">
        <v>1502</v>
      </c>
      <c r="C816" s="14" t="s">
        <v>1565</v>
      </c>
      <c r="D816" s="14" t="s">
        <v>1555</v>
      </c>
      <c r="E816" s="41" t="s">
        <v>1504</v>
      </c>
      <c r="F816" s="14" t="s">
        <v>1383</v>
      </c>
      <c r="G816" s="14" t="s">
        <v>170</v>
      </c>
      <c r="H816" s="32" t="s">
        <v>1566</v>
      </c>
      <c r="I816" s="41" t="s">
        <v>31</v>
      </c>
      <c r="J816" s="41"/>
      <c r="K816" s="31">
        <v>72000</v>
      </c>
      <c r="L816" s="43" t="s">
        <v>189</v>
      </c>
      <c r="M816" s="53">
        <v>7.0000000000000007E-2</v>
      </c>
      <c r="N816" s="80">
        <v>1000</v>
      </c>
      <c r="O816" s="22">
        <f>N816*[1]TC!$C$4</f>
        <v>20000</v>
      </c>
      <c r="P816" s="23">
        <v>10000</v>
      </c>
      <c r="Q816" s="23" t="s">
        <v>371</v>
      </c>
      <c r="R816" s="96">
        <f t="shared" si="49"/>
        <v>71000</v>
      </c>
      <c r="S816" s="70">
        <f>R816 *[1]TC!$C$4</f>
        <v>1420000</v>
      </c>
      <c r="T816" s="36">
        <v>1500</v>
      </c>
      <c r="U816" s="36">
        <f>T816*[1]TC!$C$4</f>
        <v>30000</v>
      </c>
      <c r="V816" s="14" t="s">
        <v>1556</v>
      </c>
      <c r="W816" s="72" t="s">
        <v>1567</v>
      </c>
      <c r="X816" s="29"/>
    </row>
    <row r="817" spans="1:24" ht="15.75" customHeight="1">
      <c r="A817" s="14" t="s">
        <v>1120</v>
      </c>
      <c r="B817" s="40" t="s">
        <v>1502</v>
      </c>
      <c r="C817" s="14" t="s">
        <v>1568</v>
      </c>
      <c r="D817" s="14" t="s">
        <v>1555</v>
      </c>
      <c r="E817" s="41" t="s">
        <v>1504</v>
      </c>
      <c r="F817" s="14" t="s">
        <v>120</v>
      </c>
      <c r="G817" s="14" t="s">
        <v>120</v>
      </c>
      <c r="H817" s="32" t="s">
        <v>1561</v>
      </c>
      <c r="I817" s="41" t="s">
        <v>31</v>
      </c>
      <c r="J817" s="41"/>
      <c r="K817" s="31">
        <v>72000</v>
      </c>
      <c r="L817" s="43" t="s">
        <v>189</v>
      </c>
      <c r="M817" s="53">
        <v>7.0000000000000007E-2</v>
      </c>
      <c r="N817" s="80">
        <v>1000</v>
      </c>
      <c r="O817" s="22">
        <f>N817*[1]TC!$C$4</f>
        <v>20000</v>
      </c>
      <c r="P817" s="23">
        <v>10000</v>
      </c>
      <c r="Q817" s="23" t="s">
        <v>371</v>
      </c>
      <c r="R817" s="96">
        <f t="shared" si="49"/>
        <v>71000</v>
      </c>
      <c r="S817" s="70">
        <f>R817 *[1]TC!$C$4</f>
        <v>1420000</v>
      </c>
      <c r="T817" s="36">
        <v>1500</v>
      </c>
      <c r="U817" s="36">
        <f>T817*[1]TC!$C$4</f>
        <v>30000</v>
      </c>
      <c r="V817" s="14" t="s">
        <v>1556</v>
      </c>
      <c r="W817" s="72" t="s">
        <v>1569</v>
      </c>
      <c r="X817" s="29"/>
    </row>
    <row r="818" spans="1:24" ht="15.75" customHeight="1">
      <c r="A818" s="14" t="s">
        <v>1120</v>
      </c>
      <c r="B818" s="14" t="s">
        <v>1502</v>
      </c>
      <c r="C818" s="14" t="s">
        <v>1570</v>
      </c>
      <c r="D818" s="14" t="s">
        <v>1555</v>
      </c>
      <c r="E818" s="41" t="s">
        <v>1504</v>
      </c>
      <c r="F818" s="14" t="s">
        <v>96</v>
      </c>
      <c r="G818" s="14" t="s">
        <v>105</v>
      </c>
      <c r="H818" s="32" t="s">
        <v>1561</v>
      </c>
      <c r="I818" s="41" t="s">
        <v>308</v>
      </c>
      <c r="J818" s="41"/>
      <c r="K818" s="31">
        <v>72000</v>
      </c>
      <c r="L818" s="43" t="s">
        <v>189</v>
      </c>
      <c r="M818" s="53">
        <v>7.0000000000000007E-2</v>
      </c>
      <c r="N818" s="80">
        <v>1000</v>
      </c>
      <c r="O818" s="22">
        <f>N818*[1]TC!$C$4</f>
        <v>20000</v>
      </c>
      <c r="P818" s="23">
        <v>10000</v>
      </c>
      <c r="Q818" s="23" t="s">
        <v>371</v>
      </c>
      <c r="R818" s="96">
        <f t="shared" si="49"/>
        <v>71000</v>
      </c>
      <c r="S818" s="70">
        <f>R818 *[1]TC!$C$4</f>
        <v>1420000</v>
      </c>
      <c r="T818" s="36">
        <v>1500</v>
      </c>
      <c r="U818" s="36">
        <f>T818*[1]TC!$C$4</f>
        <v>30000</v>
      </c>
      <c r="V818" s="14" t="s">
        <v>1556</v>
      </c>
      <c r="W818" s="72" t="s">
        <v>1571</v>
      </c>
      <c r="X818" s="29"/>
    </row>
    <row r="819" spans="1:24" ht="15.75" customHeight="1">
      <c r="A819" s="14" t="s">
        <v>1120</v>
      </c>
      <c r="B819" s="14" t="s">
        <v>1502</v>
      </c>
      <c r="C819" s="14" t="s">
        <v>1572</v>
      </c>
      <c r="D819" s="14" t="s">
        <v>1555</v>
      </c>
      <c r="E819" s="41" t="s">
        <v>1504</v>
      </c>
      <c r="F819" s="14" t="s">
        <v>829</v>
      </c>
      <c r="G819" s="14" t="s">
        <v>42</v>
      </c>
      <c r="H819" s="32" t="s">
        <v>1561</v>
      </c>
      <c r="I819" s="41" t="s">
        <v>308</v>
      </c>
      <c r="J819" s="41"/>
      <c r="K819" s="31">
        <v>66000</v>
      </c>
      <c r="L819" s="43" t="s">
        <v>189</v>
      </c>
      <c r="M819" s="53">
        <v>7.0000000000000007E-2</v>
      </c>
      <c r="N819" s="80">
        <v>1000</v>
      </c>
      <c r="O819" s="22">
        <f>N819*[1]TC!$C$4</f>
        <v>20000</v>
      </c>
      <c r="P819" s="23">
        <v>10000</v>
      </c>
      <c r="Q819" s="23" t="s">
        <v>371</v>
      </c>
      <c r="R819" s="96">
        <f t="shared" si="49"/>
        <v>65000</v>
      </c>
      <c r="S819" s="70">
        <f>R819 *[1]TC!$C$4</f>
        <v>1300000</v>
      </c>
      <c r="T819" s="36">
        <v>1500</v>
      </c>
      <c r="U819" s="36">
        <f>T819*[1]TC!$C$4</f>
        <v>30000</v>
      </c>
      <c r="V819" s="14" t="s">
        <v>1556</v>
      </c>
      <c r="W819" s="72" t="s">
        <v>1573</v>
      </c>
      <c r="X819" s="29"/>
    </row>
    <row r="820" spans="1:24" ht="15.75" customHeight="1">
      <c r="A820" s="14" t="s">
        <v>1120</v>
      </c>
      <c r="B820" s="14" t="s">
        <v>1502</v>
      </c>
      <c r="C820" s="14" t="s">
        <v>1574</v>
      </c>
      <c r="D820" s="14" t="s">
        <v>1555</v>
      </c>
      <c r="E820" s="41" t="s">
        <v>1504</v>
      </c>
      <c r="F820" s="14" t="s">
        <v>108</v>
      </c>
      <c r="G820" s="14" t="s">
        <v>108</v>
      </c>
      <c r="H820" s="32" t="s">
        <v>1561</v>
      </c>
      <c r="I820" s="41" t="s">
        <v>308</v>
      </c>
      <c r="J820" s="41"/>
      <c r="K820" s="31">
        <v>66000</v>
      </c>
      <c r="L820" s="43" t="s">
        <v>189</v>
      </c>
      <c r="M820" s="53">
        <v>7.0000000000000007E-2</v>
      </c>
      <c r="N820" s="80">
        <v>1000</v>
      </c>
      <c r="O820" s="22">
        <f>N820*[1]TC!$C$4</f>
        <v>20000</v>
      </c>
      <c r="P820" s="23">
        <v>10000</v>
      </c>
      <c r="Q820" s="23" t="s">
        <v>371</v>
      </c>
      <c r="R820" s="96">
        <f t="shared" si="49"/>
        <v>65000</v>
      </c>
      <c r="S820" s="70">
        <f>R820 *[1]TC!$C$4</f>
        <v>1300000</v>
      </c>
      <c r="T820" s="36">
        <v>1500</v>
      </c>
      <c r="U820" s="36">
        <f>T820*[1]TC!$C$4</f>
        <v>30000</v>
      </c>
      <c r="V820" s="14" t="s">
        <v>1556</v>
      </c>
      <c r="W820" s="72" t="s">
        <v>1575</v>
      </c>
      <c r="X820" s="29"/>
    </row>
    <row r="821" spans="1:24" ht="15.75" customHeight="1">
      <c r="A821" s="14" t="s">
        <v>1120</v>
      </c>
      <c r="B821" s="14" t="s">
        <v>1502</v>
      </c>
      <c r="C821" s="14" t="s">
        <v>1576</v>
      </c>
      <c r="D821" s="14" t="s">
        <v>1555</v>
      </c>
      <c r="E821" s="41" t="s">
        <v>1504</v>
      </c>
      <c r="F821" s="14" t="s">
        <v>139</v>
      </c>
      <c r="G821" s="14" t="s">
        <v>77</v>
      </c>
      <c r="H821" s="32" t="s">
        <v>1460</v>
      </c>
      <c r="I821" s="41" t="s">
        <v>31</v>
      </c>
      <c r="J821" s="41"/>
      <c r="K821" s="31">
        <f>16500*3</f>
        <v>49500</v>
      </c>
      <c r="L821" s="43" t="s">
        <v>189</v>
      </c>
      <c r="M821" s="53">
        <v>7.0000000000000007E-2</v>
      </c>
      <c r="N821" s="80">
        <v>1000</v>
      </c>
      <c r="O821" s="22">
        <f>N821*[1]TC!$C$4</f>
        <v>20000</v>
      </c>
      <c r="P821" s="23">
        <v>10000</v>
      </c>
      <c r="Q821" s="23" t="s">
        <v>371</v>
      </c>
      <c r="R821" s="96">
        <f t="shared" si="49"/>
        <v>48500</v>
      </c>
      <c r="S821" s="70">
        <f>R821 *[1]TC!$C$4</f>
        <v>970000</v>
      </c>
      <c r="T821" s="36">
        <v>1500</v>
      </c>
      <c r="U821" s="36">
        <f>T821*[1]TC!$C$4</f>
        <v>30000</v>
      </c>
      <c r="V821" s="14" t="s">
        <v>1556</v>
      </c>
      <c r="W821" s="72" t="s">
        <v>1577</v>
      </c>
      <c r="X821" s="29"/>
    </row>
    <row r="822" spans="1:24" ht="15.75" customHeight="1">
      <c r="A822" s="14" t="s">
        <v>1120</v>
      </c>
      <c r="B822" s="14" t="s">
        <v>1502</v>
      </c>
      <c r="C822" s="14" t="s">
        <v>1578</v>
      </c>
      <c r="D822" s="14" t="s">
        <v>1555</v>
      </c>
      <c r="E822" s="41" t="s">
        <v>1504</v>
      </c>
      <c r="F822" s="14" t="s">
        <v>128</v>
      </c>
      <c r="G822" s="14" t="s">
        <v>127</v>
      </c>
      <c r="H822" s="32" t="s">
        <v>1561</v>
      </c>
      <c r="I822" s="41" t="s">
        <v>31</v>
      </c>
      <c r="J822" s="41"/>
      <c r="K822" s="31">
        <v>72000</v>
      </c>
      <c r="L822" s="43" t="s">
        <v>189</v>
      </c>
      <c r="M822" s="53">
        <v>7.0000000000000007E-2</v>
      </c>
      <c r="N822" s="80">
        <v>1000</v>
      </c>
      <c r="O822" s="22">
        <f>N822*[1]TC!$C$4</f>
        <v>20000</v>
      </c>
      <c r="P822" s="23">
        <v>10000</v>
      </c>
      <c r="Q822" s="23" t="s">
        <v>371</v>
      </c>
      <c r="R822" s="96">
        <f t="shared" si="49"/>
        <v>71000</v>
      </c>
      <c r="S822" s="70">
        <f>R822 *[1]TC!$C$4</f>
        <v>1420000</v>
      </c>
      <c r="T822" s="36">
        <v>1500</v>
      </c>
      <c r="U822" s="36">
        <f>T822*[1]TC!$C$4</f>
        <v>30000</v>
      </c>
      <c r="V822" s="14" t="s">
        <v>1556</v>
      </c>
      <c r="W822" s="72" t="s">
        <v>1579</v>
      </c>
      <c r="X822" s="29"/>
    </row>
    <row r="823" spans="1:24" ht="15.75" customHeight="1">
      <c r="A823" s="14" t="s">
        <v>1120</v>
      </c>
      <c r="B823" s="14" t="s">
        <v>1502</v>
      </c>
      <c r="C823" s="14" t="s">
        <v>1580</v>
      </c>
      <c r="D823" s="14" t="s">
        <v>1555</v>
      </c>
      <c r="E823" s="41" t="s">
        <v>1504</v>
      </c>
      <c r="F823" s="14" t="s">
        <v>402</v>
      </c>
      <c r="G823" s="14" t="s">
        <v>696</v>
      </c>
      <c r="H823" s="32" t="s">
        <v>1561</v>
      </c>
      <c r="I823" s="41" t="s">
        <v>31</v>
      </c>
      <c r="J823" s="41"/>
      <c r="K823" s="31">
        <v>72000</v>
      </c>
      <c r="L823" s="43" t="s">
        <v>189</v>
      </c>
      <c r="M823" s="53">
        <v>7.0000000000000007E-2</v>
      </c>
      <c r="N823" s="80">
        <v>1000</v>
      </c>
      <c r="O823" s="22">
        <f>N823*[1]TC!$C$4</f>
        <v>20000</v>
      </c>
      <c r="P823" s="23">
        <v>10000</v>
      </c>
      <c r="Q823" s="23" t="s">
        <v>371</v>
      </c>
      <c r="R823" s="96">
        <f t="shared" si="49"/>
        <v>71000</v>
      </c>
      <c r="S823" s="70">
        <f>R823 *[1]TC!$C$4</f>
        <v>1420000</v>
      </c>
      <c r="T823" s="36">
        <v>1500</v>
      </c>
      <c r="U823" s="36">
        <f>T823*[1]TC!$C$4</f>
        <v>30000</v>
      </c>
      <c r="V823" s="14" t="s">
        <v>1556</v>
      </c>
      <c r="W823" s="72" t="s">
        <v>1581</v>
      </c>
      <c r="X823" s="29"/>
    </row>
    <row r="824" spans="1:24" ht="15.75" customHeight="1">
      <c r="A824" s="14" t="s">
        <v>1120</v>
      </c>
      <c r="B824" s="14" t="s">
        <v>1502</v>
      </c>
      <c r="C824" s="14" t="s">
        <v>1582</v>
      </c>
      <c r="D824" s="14" t="s">
        <v>1555</v>
      </c>
      <c r="E824" s="41" t="s">
        <v>1504</v>
      </c>
      <c r="F824" s="14" t="s">
        <v>73</v>
      </c>
      <c r="G824" s="14" t="s">
        <v>73</v>
      </c>
      <c r="H824" s="32" t="s">
        <v>1561</v>
      </c>
      <c r="I824" s="41" t="s">
        <v>31</v>
      </c>
      <c r="J824" s="41"/>
      <c r="K824" s="31">
        <f>17000*4</f>
        <v>68000</v>
      </c>
      <c r="L824" s="43" t="s">
        <v>189</v>
      </c>
      <c r="M824" s="53">
        <v>7.0000000000000007E-2</v>
      </c>
      <c r="N824" s="80">
        <v>1000</v>
      </c>
      <c r="O824" s="22">
        <f>N824*[1]TC!$C$4</f>
        <v>20000</v>
      </c>
      <c r="P824" s="23">
        <v>10000</v>
      </c>
      <c r="Q824" s="23" t="s">
        <v>371</v>
      </c>
      <c r="R824" s="96">
        <f t="shared" si="49"/>
        <v>67000</v>
      </c>
      <c r="S824" s="70">
        <f>R824 *[1]TC!$C$4</f>
        <v>1340000</v>
      </c>
      <c r="T824" s="36">
        <v>1500</v>
      </c>
      <c r="U824" s="36">
        <f>T824*[1]TC!$C$4</f>
        <v>30000</v>
      </c>
      <c r="V824" s="14" t="s">
        <v>1556</v>
      </c>
      <c r="W824" s="72" t="s">
        <v>1583</v>
      </c>
      <c r="X824" s="29"/>
    </row>
    <row r="825" spans="1:24" ht="15.75" customHeight="1">
      <c r="A825" s="14" t="s">
        <v>1120</v>
      </c>
      <c r="B825" s="14" t="s">
        <v>1502</v>
      </c>
      <c r="C825" s="14" t="s">
        <v>1584</v>
      </c>
      <c r="D825" s="14" t="s">
        <v>1555</v>
      </c>
      <c r="E825" s="41" t="s">
        <v>1504</v>
      </c>
      <c r="F825" s="14" t="s">
        <v>295</v>
      </c>
      <c r="G825" s="14" t="s">
        <v>295</v>
      </c>
      <c r="H825" s="32" t="s">
        <v>1561</v>
      </c>
      <c r="I825" s="41" t="s">
        <v>31</v>
      </c>
      <c r="J825" s="41"/>
      <c r="K825" s="31">
        <v>72000</v>
      </c>
      <c r="L825" s="43" t="s">
        <v>189</v>
      </c>
      <c r="M825" s="53">
        <v>7.0000000000000007E-2</v>
      </c>
      <c r="N825" s="80">
        <v>1000</v>
      </c>
      <c r="O825" s="22">
        <f>N825*[1]TC!$C$4</f>
        <v>20000</v>
      </c>
      <c r="P825" s="23">
        <v>10000</v>
      </c>
      <c r="Q825" s="23" t="s">
        <v>371</v>
      </c>
      <c r="R825" s="96">
        <f t="shared" si="49"/>
        <v>71000</v>
      </c>
      <c r="S825" s="70">
        <f>R825 *[1]TC!$C$4</f>
        <v>1420000</v>
      </c>
      <c r="T825" s="36">
        <v>1500</v>
      </c>
      <c r="U825" s="36">
        <f>T825*[1]TC!$C$4</f>
        <v>30000</v>
      </c>
      <c r="V825" s="14" t="s">
        <v>1556</v>
      </c>
      <c r="W825" s="72" t="s">
        <v>1585</v>
      </c>
      <c r="X825" s="29"/>
    </row>
    <row r="826" spans="1:24" ht="15.75" customHeight="1">
      <c r="A826" s="14" t="s">
        <v>1120</v>
      </c>
      <c r="B826" s="14" t="s">
        <v>1502</v>
      </c>
      <c r="C826" s="14" t="s">
        <v>1586</v>
      </c>
      <c r="D826" s="14" t="s">
        <v>1555</v>
      </c>
      <c r="E826" s="41" t="s">
        <v>1504</v>
      </c>
      <c r="F826" s="14" t="s">
        <v>83</v>
      </c>
      <c r="G826" s="14" t="s">
        <v>83</v>
      </c>
      <c r="H826" s="32" t="s">
        <v>1460</v>
      </c>
      <c r="I826" s="41" t="s">
        <v>31</v>
      </c>
      <c r="J826" s="41"/>
      <c r="K826" s="31">
        <f>16500*3</f>
        <v>49500</v>
      </c>
      <c r="L826" s="43" t="s">
        <v>189</v>
      </c>
      <c r="M826" s="53">
        <v>7.0000000000000007E-2</v>
      </c>
      <c r="N826" s="80">
        <v>1000</v>
      </c>
      <c r="O826" s="22">
        <f>N826*[1]TC!$C$4</f>
        <v>20000</v>
      </c>
      <c r="P826" s="23">
        <v>10000</v>
      </c>
      <c r="Q826" s="23" t="s">
        <v>371</v>
      </c>
      <c r="R826" s="96">
        <f t="shared" si="49"/>
        <v>48500</v>
      </c>
      <c r="S826" s="70">
        <f>R826 *[1]TC!$C$4</f>
        <v>970000</v>
      </c>
      <c r="T826" s="36">
        <v>1500</v>
      </c>
      <c r="U826" s="36">
        <f>T826*[1]TC!$C$4</f>
        <v>30000</v>
      </c>
      <c r="V826" s="14" t="s">
        <v>1556</v>
      </c>
      <c r="W826" s="72" t="s">
        <v>1587</v>
      </c>
      <c r="X826" s="29"/>
    </row>
    <row r="827" spans="1:24" ht="15.75" customHeight="1">
      <c r="A827" s="14" t="s">
        <v>1120</v>
      </c>
      <c r="B827" s="14" t="s">
        <v>1502</v>
      </c>
      <c r="C827" s="14" t="s">
        <v>1588</v>
      </c>
      <c r="D827" s="14" t="s">
        <v>1555</v>
      </c>
      <c r="E827" s="41" t="s">
        <v>1504</v>
      </c>
      <c r="F827" s="14" t="s">
        <v>62</v>
      </c>
      <c r="G827" s="14" t="s">
        <v>62</v>
      </c>
      <c r="H827" s="32" t="s">
        <v>1460</v>
      </c>
      <c r="I827" s="41" t="s">
        <v>31</v>
      </c>
      <c r="J827" s="41"/>
      <c r="K827" s="31">
        <f>16500*3</f>
        <v>49500</v>
      </c>
      <c r="L827" s="43" t="s">
        <v>189</v>
      </c>
      <c r="M827" s="53">
        <v>7.0000000000000007E-2</v>
      </c>
      <c r="N827" s="80">
        <v>1000</v>
      </c>
      <c r="O827" s="22">
        <f>N827*[1]TC!$C$4</f>
        <v>20000</v>
      </c>
      <c r="P827" s="23">
        <v>10000</v>
      </c>
      <c r="Q827" s="23" t="s">
        <v>371</v>
      </c>
      <c r="R827" s="96">
        <f t="shared" si="49"/>
        <v>48500</v>
      </c>
      <c r="S827" s="70">
        <f>R827 *[1]TC!$C$4</f>
        <v>970000</v>
      </c>
      <c r="T827" s="36">
        <v>1500</v>
      </c>
      <c r="U827" s="36">
        <f>T827*[1]TC!$C$4</f>
        <v>30000</v>
      </c>
      <c r="V827" s="14" t="s">
        <v>1556</v>
      </c>
      <c r="W827" s="72" t="s">
        <v>1589</v>
      </c>
      <c r="X827" s="29"/>
    </row>
    <row r="828" spans="1:24" ht="15.75" customHeight="1">
      <c r="A828" s="14" t="s">
        <v>1120</v>
      </c>
      <c r="B828" s="14" t="s">
        <v>1502</v>
      </c>
      <c r="C828" s="14" t="s">
        <v>1590</v>
      </c>
      <c r="D828" s="14" t="s">
        <v>1555</v>
      </c>
      <c r="E828" s="41" t="s">
        <v>1504</v>
      </c>
      <c r="F828" s="14" t="s">
        <v>1542</v>
      </c>
      <c r="G828" s="14" t="s">
        <v>1541</v>
      </c>
      <c r="H828" s="32" t="s">
        <v>1460</v>
      </c>
      <c r="I828" s="41" t="s">
        <v>31</v>
      </c>
      <c r="J828" s="41"/>
      <c r="K828" s="31">
        <v>54000</v>
      </c>
      <c r="L828" s="43" t="s">
        <v>189</v>
      </c>
      <c r="M828" s="53">
        <v>7.0000000000000007E-2</v>
      </c>
      <c r="N828" s="80">
        <v>1000</v>
      </c>
      <c r="O828" s="22">
        <f>N828*[1]TC!$C$4</f>
        <v>20000</v>
      </c>
      <c r="P828" s="23">
        <v>10000</v>
      </c>
      <c r="Q828" s="23" t="s">
        <v>371</v>
      </c>
      <c r="R828" s="96">
        <f t="shared" si="49"/>
        <v>53000</v>
      </c>
      <c r="S828" s="70">
        <f>R828 *[1]TC!$C$4</f>
        <v>1060000</v>
      </c>
      <c r="T828" s="36">
        <v>1500</v>
      </c>
      <c r="U828" s="36">
        <f>T828*[1]TC!$C$4</f>
        <v>30000</v>
      </c>
      <c r="V828" s="14" t="s">
        <v>1556</v>
      </c>
      <c r="W828" s="72" t="s">
        <v>1591</v>
      </c>
      <c r="X828" s="29"/>
    </row>
    <row r="829" spans="1:24" ht="15.75" customHeight="1">
      <c r="A829" s="14" t="s">
        <v>1120</v>
      </c>
      <c r="B829" s="14" t="s">
        <v>1502</v>
      </c>
      <c r="C829" s="14" t="s">
        <v>1592</v>
      </c>
      <c r="D829" s="14" t="s">
        <v>1555</v>
      </c>
      <c r="E829" s="41" t="s">
        <v>1504</v>
      </c>
      <c r="F829" s="14" t="s">
        <v>147</v>
      </c>
      <c r="G829" s="14" t="s">
        <v>147</v>
      </c>
      <c r="H829" s="32" t="s">
        <v>1460</v>
      </c>
      <c r="I829" s="41" t="s">
        <v>31</v>
      </c>
      <c r="J829" s="41"/>
      <c r="K829" s="31">
        <v>49500</v>
      </c>
      <c r="L829" s="43" t="s">
        <v>189</v>
      </c>
      <c r="M829" s="53">
        <v>7.0000000000000007E-2</v>
      </c>
      <c r="N829" s="80">
        <v>1000</v>
      </c>
      <c r="O829" s="22">
        <f>N829*[1]TC!$C$4</f>
        <v>20000</v>
      </c>
      <c r="P829" s="23">
        <v>10000</v>
      </c>
      <c r="Q829" s="23" t="s">
        <v>371</v>
      </c>
      <c r="R829" s="96">
        <f t="shared" si="49"/>
        <v>48500</v>
      </c>
      <c r="S829" s="70">
        <f>R829 *[1]TC!$C$4</f>
        <v>970000</v>
      </c>
      <c r="T829" s="36">
        <v>1500</v>
      </c>
      <c r="U829" s="36">
        <f>T829*[1]TC!$C$4</f>
        <v>30000</v>
      </c>
      <c r="V829" s="14" t="s">
        <v>1556</v>
      </c>
      <c r="W829" s="72" t="s">
        <v>1593</v>
      </c>
      <c r="X829" s="29"/>
    </row>
    <row r="830" spans="1:24" ht="15.75" customHeight="1">
      <c r="A830" s="14" t="s">
        <v>1120</v>
      </c>
      <c r="B830" s="14" t="s">
        <v>1502</v>
      </c>
      <c r="C830" s="14" t="s">
        <v>1594</v>
      </c>
      <c r="D830" s="14" t="s">
        <v>1555</v>
      </c>
      <c r="E830" s="41" t="s">
        <v>1504</v>
      </c>
      <c r="F830" s="14" t="s">
        <v>108</v>
      </c>
      <c r="G830" s="14" t="s">
        <v>1205</v>
      </c>
      <c r="H830" s="32" t="s">
        <v>1561</v>
      </c>
      <c r="I830" s="41" t="s">
        <v>31</v>
      </c>
      <c r="J830" s="41"/>
      <c r="K830" s="31">
        <v>72000</v>
      </c>
      <c r="L830" s="43" t="s">
        <v>189</v>
      </c>
      <c r="M830" s="53">
        <v>7.0000000000000007E-2</v>
      </c>
      <c r="N830" s="80">
        <v>1000</v>
      </c>
      <c r="O830" s="22">
        <f>N830*[1]TC!$C$4</f>
        <v>20000</v>
      </c>
      <c r="P830" s="23">
        <v>10000</v>
      </c>
      <c r="Q830" s="23" t="s">
        <v>371</v>
      </c>
      <c r="R830" s="96">
        <f t="shared" si="49"/>
        <v>71000</v>
      </c>
      <c r="S830" s="70">
        <f>R830 *[1]TC!$C$4</f>
        <v>1420000</v>
      </c>
      <c r="T830" s="36">
        <v>1500</v>
      </c>
      <c r="U830" s="36">
        <f>T830*[1]TC!$C$4</f>
        <v>30000</v>
      </c>
      <c r="V830" s="14" t="s">
        <v>1556</v>
      </c>
      <c r="W830" s="72" t="s">
        <v>1595</v>
      </c>
      <c r="X830" s="29"/>
    </row>
    <row r="831" spans="1:24" ht="15.75" customHeight="1">
      <c r="A831" s="14" t="s">
        <v>1120</v>
      </c>
      <c r="B831" s="14" t="s">
        <v>1502</v>
      </c>
      <c r="C831" s="14" t="s">
        <v>1596</v>
      </c>
      <c r="D831" s="14" t="s">
        <v>1555</v>
      </c>
      <c r="E831" s="41" t="s">
        <v>1504</v>
      </c>
      <c r="F831" s="14" t="s">
        <v>1205</v>
      </c>
      <c r="G831" s="14" t="s">
        <v>572</v>
      </c>
      <c r="H831" s="32" t="s">
        <v>1460</v>
      </c>
      <c r="I831" s="41" t="s">
        <v>31</v>
      </c>
      <c r="J831" s="41"/>
      <c r="K831" s="31">
        <v>49500</v>
      </c>
      <c r="L831" s="43" t="s">
        <v>189</v>
      </c>
      <c r="M831" s="53">
        <v>7.0000000000000007E-2</v>
      </c>
      <c r="N831" s="80">
        <v>1000</v>
      </c>
      <c r="O831" s="22">
        <f>N831*[1]TC!$C$4</f>
        <v>20000</v>
      </c>
      <c r="P831" s="23">
        <v>10000</v>
      </c>
      <c r="Q831" s="23" t="s">
        <v>371</v>
      </c>
      <c r="R831" s="96">
        <f t="shared" si="49"/>
        <v>48500</v>
      </c>
      <c r="S831" s="70">
        <f>R831 *[1]TC!$C$4</f>
        <v>970000</v>
      </c>
      <c r="T831" s="36">
        <v>1500</v>
      </c>
      <c r="U831" s="36">
        <f>T831*[1]TC!$C$4</f>
        <v>30000</v>
      </c>
      <c r="V831" s="14" t="s">
        <v>1556</v>
      </c>
      <c r="W831" s="72" t="s">
        <v>1597</v>
      </c>
      <c r="X831" s="29"/>
    </row>
    <row r="832" spans="1:24" ht="15.75" customHeight="1">
      <c r="A832" s="14" t="s">
        <v>1120</v>
      </c>
      <c r="B832" s="14" t="s">
        <v>1502</v>
      </c>
      <c r="C832" s="14" t="s">
        <v>1598</v>
      </c>
      <c r="D832" s="14" t="s">
        <v>1555</v>
      </c>
      <c r="E832" s="41" t="s">
        <v>1504</v>
      </c>
      <c r="F832" s="14" t="s">
        <v>667</v>
      </c>
      <c r="G832" s="14" t="s">
        <v>170</v>
      </c>
      <c r="H832" s="32"/>
      <c r="I832" s="41" t="s">
        <v>308</v>
      </c>
      <c r="J832" s="41"/>
      <c r="K832" s="31">
        <f>18000*3</f>
        <v>54000</v>
      </c>
      <c r="L832" s="43" t="s">
        <v>189</v>
      </c>
      <c r="M832" s="53">
        <v>7.0000000000000007E-2</v>
      </c>
      <c r="N832" s="80">
        <v>1000</v>
      </c>
      <c r="O832" s="22">
        <f>N832*[1]TC!$C$4</f>
        <v>20000</v>
      </c>
      <c r="P832" s="23">
        <v>10000</v>
      </c>
      <c r="Q832" s="23" t="s">
        <v>371</v>
      </c>
      <c r="R832" s="96">
        <f t="shared" si="49"/>
        <v>53000</v>
      </c>
      <c r="S832" s="70">
        <f>R832 *[1]TC!$C$4</f>
        <v>1060000</v>
      </c>
      <c r="T832" s="36">
        <v>1500</v>
      </c>
      <c r="U832" s="36">
        <f>T832*[1]TC!$C$4</f>
        <v>30000</v>
      </c>
      <c r="V832" s="14" t="s">
        <v>1556</v>
      </c>
      <c r="W832" s="72" t="s">
        <v>1599</v>
      </c>
      <c r="X832" s="29"/>
    </row>
    <row r="833" spans="1:24" ht="15.75" customHeight="1">
      <c r="A833" s="15" t="s">
        <v>481</v>
      </c>
      <c r="B833" s="15" t="s">
        <v>1600</v>
      </c>
      <c r="C833" s="16" t="s">
        <v>1601</v>
      </c>
      <c r="D833" s="15" t="s">
        <v>26</v>
      </c>
      <c r="E833" s="14" t="s">
        <v>27</v>
      </c>
      <c r="F833" s="14" t="s">
        <v>46</v>
      </c>
      <c r="G833" s="14" t="s">
        <v>457</v>
      </c>
      <c r="H833" s="15" t="s">
        <v>901</v>
      </c>
      <c r="I833" s="15" t="s">
        <v>498</v>
      </c>
      <c r="J833" s="15" t="s">
        <v>1009</v>
      </c>
      <c r="K833" s="150">
        <v>11950</v>
      </c>
      <c r="L833" s="19" t="s">
        <v>189</v>
      </c>
      <c r="M833" s="20">
        <v>0.1</v>
      </c>
      <c r="N833" s="206"/>
      <c r="O833" s="22"/>
      <c r="P833" s="35">
        <v>10000</v>
      </c>
      <c r="Q833" s="24" t="s">
        <v>34</v>
      </c>
      <c r="R833" s="15"/>
      <c r="S833" s="26"/>
      <c r="T833" s="15"/>
      <c r="U833" s="26"/>
      <c r="V833" s="15"/>
      <c r="W833" s="37" t="s">
        <v>1602</v>
      </c>
      <c r="X833" s="29"/>
    </row>
    <row r="834" spans="1:24" ht="15.75" customHeight="1">
      <c r="A834" s="15" t="s">
        <v>481</v>
      </c>
      <c r="B834" s="15" t="s">
        <v>1600</v>
      </c>
      <c r="C834" s="16" t="s">
        <v>1603</v>
      </c>
      <c r="D834" s="14" t="s">
        <v>1171</v>
      </c>
      <c r="E834" s="14" t="s">
        <v>27</v>
      </c>
      <c r="F834" s="14" t="s">
        <v>46</v>
      </c>
      <c r="G834" s="14" t="s">
        <v>457</v>
      </c>
      <c r="H834" s="15" t="s">
        <v>1604</v>
      </c>
      <c r="I834" s="15" t="s">
        <v>498</v>
      </c>
      <c r="J834" s="15" t="s">
        <v>172</v>
      </c>
      <c r="K834" s="150">
        <v>3750</v>
      </c>
      <c r="L834" s="19" t="s">
        <v>189</v>
      </c>
      <c r="M834" s="20">
        <v>0.1</v>
      </c>
      <c r="N834" s="78">
        <f t="shared" ref="N834:N845" si="50">K834*M834</f>
        <v>375</v>
      </c>
      <c r="O834" s="22">
        <f>N834*[1]TC!C4</f>
        <v>7500</v>
      </c>
      <c r="P834" s="24" t="s">
        <v>34</v>
      </c>
      <c r="Q834" s="24" t="s">
        <v>34</v>
      </c>
      <c r="R834" s="211">
        <f t="shared" ref="R834:R888" si="51">K834-N834</f>
        <v>3375</v>
      </c>
      <c r="S834" s="26">
        <f>R834*[1]TC!C4</f>
        <v>67500</v>
      </c>
      <c r="T834" s="57">
        <v>1000</v>
      </c>
      <c r="U834" s="58">
        <f>T834*[1]TC!C4</f>
        <v>20000</v>
      </c>
      <c r="V834" s="15" t="s">
        <v>36</v>
      </c>
      <c r="W834" s="37" t="s">
        <v>1605</v>
      </c>
      <c r="X834" s="29"/>
    </row>
    <row r="835" spans="1:24" ht="15.75" customHeight="1">
      <c r="A835" s="15" t="s">
        <v>481</v>
      </c>
      <c r="B835" s="15" t="s">
        <v>1600</v>
      </c>
      <c r="C835" s="16" t="s">
        <v>1606</v>
      </c>
      <c r="D835" s="14" t="s">
        <v>1171</v>
      </c>
      <c r="E835" s="14" t="s">
        <v>27</v>
      </c>
      <c r="F835" s="14" t="s">
        <v>46</v>
      </c>
      <c r="G835" s="14" t="s">
        <v>120</v>
      </c>
      <c r="H835" s="15" t="s">
        <v>1604</v>
      </c>
      <c r="I835" s="15" t="s">
        <v>498</v>
      </c>
      <c r="J835" s="15" t="s">
        <v>172</v>
      </c>
      <c r="K835" s="150">
        <v>3950</v>
      </c>
      <c r="L835" s="19" t="s">
        <v>189</v>
      </c>
      <c r="M835" s="20">
        <v>0.1</v>
      </c>
      <c r="N835" s="78">
        <f t="shared" si="50"/>
        <v>395</v>
      </c>
      <c r="O835" s="22">
        <f>N835*[1]TC!C4</f>
        <v>7900</v>
      </c>
      <c r="P835" s="24" t="s">
        <v>34</v>
      </c>
      <c r="Q835" s="24" t="s">
        <v>34</v>
      </c>
      <c r="R835" s="211">
        <f t="shared" si="51"/>
        <v>3555</v>
      </c>
      <c r="S835" s="26">
        <f>R835*[1]TC!C4</f>
        <v>71100</v>
      </c>
      <c r="T835" s="57">
        <v>1000</v>
      </c>
      <c r="U835" s="58">
        <f>T835*[1]TC!C4</f>
        <v>20000</v>
      </c>
      <c r="V835" s="15" t="s">
        <v>36</v>
      </c>
      <c r="W835" s="37" t="s">
        <v>1607</v>
      </c>
      <c r="X835" s="29"/>
    </row>
    <row r="836" spans="1:24" ht="15.75" customHeight="1">
      <c r="A836" s="15" t="s">
        <v>481</v>
      </c>
      <c r="B836" s="15" t="s">
        <v>1600</v>
      </c>
      <c r="C836" s="16" t="s">
        <v>1608</v>
      </c>
      <c r="D836" s="15" t="s">
        <v>26</v>
      </c>
      <c r="E836" s="14" t="s">
        <v>27</v>
      </c>
      <c r="F836" s="14" t="s">
        <v>204</v>
      </c>
      <c r="G836" s="14" t="s">
        <v>921</v>
      </c>
      <c r="H836" s="15" t="s">
        <v>1155</v>
      </c>
      <c r="I836" s="15" t="s">
        <v>498</v>
      </c>
      <c r="J836" s="15" t="s">
        <v>1031</v>
      </c>
      <c r="K836" s="150">
        <v>17750</v>
      </c>
      <c r="L836" s="19" t="s">
        <v>189</v>
      </c>
      <c r="M836" s="20">
        <v>0.1</v>
      </c>
      <c r="N836" s="34">
        <f t="shared" si="50"/>
        <v>1775</v>
      </c>
      <c r="O836" s="22">
        <f>N836*[1]TC!$C$4</f>
        <v>35500</v>
      </c>
      <c r="P836" s="35">
        <v>10000</v>
      </c>
      <c r="Q836" s="24" t="s">
        <v>34</v>
      </c>
      <c r="R836" s="36">
        <f t="shared" si="51"/>
        <v>15975</v>
      </c>
      <c r="S836" s="26">
        <f>R836*[1]TC!$C$4</f>
        <v>319500</v>
      </c>
      <c r="T836" s="36">
        <v>1100</v>
      </c>
      <c r="U836" s="26">
        <f>T836*[1]TC!C4</f>
        <v>22000</v>
      </c>
      <c r="V836" s="15"/>
      <c r="W836" s="37" t="s">
        <v>1609</v>
      </c>
      <c r="X836" s="29"/>
    </row>
    <row r="837" spans="1:24" ht="15.75" customHeight="1">
      <c r="A837" s="15" t="s">
        <v>481</v>
      </c>
      <c r="B837" s="15" t="s">
        <v>1600</v>
      </c>
      <c r="C837" s="16" t="s">
        <v>1610</v>
      </c>
      <c r="D837" s="14" t="s">
        <v>1171</v>
      </c>
      <c r="E837" s="14" t="s">
        <v>27</v>
      </c>
      <c r="F837" s="14" t="s">
        <v>204</v>
      </c>
      <c r="G837" s="14" t="s">
        <v>921</v>
      </c>
      <c r="H837" s="15" t="s">
        <v>1604</v>
      </c>
      <c r="I837" s="15" t="s">
        <v>498</v>
      </c>
      <c r="J837" s="15" t="s">
        <v>172</v>
      </c>
      <c r="K837" s="150">
        <v>6150</v>
      </c>
      <c r="L837" s="19" t="s">
        <v>189</v>
      </c>
      <c r="M837" s="20">
        <v>0.1</v>
      </c>
      <c r="N837" s="78">
        <f t="shared" si="50"/>
        <v>615</v>
      </c>
      <c r="O837" s="22">
        <f>N837*[1]TC!C4</f>
        <v>12300</v>
      </c>
      <c r="P837" s="24" t="s">
        <v>34</v>
      </c>
      <c r="Q837" s="24" t="s">
        <v>34</v>
      </c>
      <c r="R837" s="211">
        <f t="shared" si="51"/>
        <v>5535</v>
      </c>
      <c r="S837" s="26">
        <f>R837*[1]TC!C4</f>
        <v>110700</v>
      </c>
      <c r="T837" s="211">
        <v>1000</v>
      </c>
      <c r="U837" s="58">
        <f>T837*[1]TC!C4</f>
        <v>20000</v>
      </c>
      <c r="V837" s="15" t="s">
        <v>36</v>
      </c>
      <c r="W837" s="37" t="s">
        <v>1611</v>
      </c>
      <c r="X837" s="29"/>
    </row>
    <row r="838" spans="1:24" ht="15.75" customHeight="1">
      <c r="A838" s="15" t="s">
        <v>481</v>
      </c>
      <c r="B838" s="15" t="s">
        <v>1600</v>
      </c>
      <c r="C838" s="16" t="s">
        <v>1612</v>
      </c>
      <c r="D838" s="14" t="s">
        <v>1171</v>
      </c>
      <c r="E838" s="14" t="s">
        <v>27</v>
      </c>
      <c r="F838" s="14" t="s">
        <v>204</v>
      </c>
      <c r="G838" s="14" t="s">
        <v>921</v>
      </c>
      <c r="H838" s="15" t="s">
        <v>1604</v>
      </c>
      <c r="I838" s="15" t="s">
        <v>498</v>
      </c>
      <c r="J838" s="15" t="s">
        <v>172</v>
      </c>
      <c r="K838" s="150">
        <v>5150</v>
      </c>
      <c r="L838" s="19" t="s">
        <v>189</v>
      </c>
      <c r="M838" s="20">
        <v>0.1</v>
      </c>
      <c r="N838" s="78">
        <f t="shared" si="50"/>
        <v>515</v>
      </c>
      <c r="O838" s="22">
        <f>N838*[1]TC!C4</f>
        <v>10300</v>
      </c>
      <c r="P838" s="24" t="s">
        <v>34</v>
      </c>
      <c r="Q838" s="24" t="s">
        <v>34</v>
      </c>
      <c r="R838" s="211">
        <f t="shared" si="51"/>
        <v>4635</v>
      </c>
      <c r="S838" s="26">
        <f>R838*[1]TC!C4</f>
        <v>92700</v>
      </c>
      <c r="T838" s="211">
        <v>1000</v>
      </c>
      <c r="U838" s="58">
        <f>T838*[1]TC!C4</f>
        <v>20000</v>
      </c>
      <c r="V838" s="15" t="s">
        <v>36</v>
      </c>
      <c r="W838" s="37" t="s">
        <v>1613</v>
      </c>
      <c r="X838" s="29"/>
    </row>
    <row r="839" spans="1:24" ht="15.75" customHeight="1">
      <c r="A839" s="15" t="s">
        <v>481</v>
      </c>
      <c r="B839" s="15" t="s">
        <v>1600</v>
      </c>
      <c r="C839" s="16" t="s">
        <v>1614</v>
      </c>
      <c r="D839" s="14" t="s">
        <v>1171</v>
      </c>
      <c r="E839" s="14" t="s">
        <v>27</v>
      </c>
      <c r="F839" s="14" t="s">
        <v>46</v>
      </c>
      <c r="G839" s="14" t="s">
        <v>457</v>
      </c>
      <c r="H839" s="15" t="s">
        <v>1615</v>
      </c>
      <c r="I839" s="15" t="s">
        <v>98</v>
      </c>
      <c r="J839" s="15" t="s">
        <v>649</v>
      </c>
      <c r="K839" s="150">
        <v>4450</v>
      </c>
      <c r="L839" s="19" t="s">
        <v>189</v>
      </c>
      <c r="M839" s="20">
        <v>0.1</v>
      </c>
      <c r="N839" s="78">
        <f t="shared" si="50"/>
        <v>445</v>
      </c>
      <c r="O839" s="22">
        <f>N839*[1]TC!C4</f>
        <v>8900</v>
      </c>
      <c r="P839" s="24" t="s">
        <v>34</v>
      </c>
      <c r="Q839" s="24" t="s">
        <v>34</v>
      </c>
      <c r="R839" s="211">
        <f t="shared" si="51"/>
        <v>4005</v>
      </c>
      <c r="S839" s="26">
        <f>R839*[1]TC!C4</f>
        <v>80100</v>
      </c>
      <c r="T839" s="211">
        <v>1000</v>
      </c>
      <c r="U839" s="58">
        <f>T839*[1]TC!C4</f>
        <v>20000</v>
      </c>
      <c r="V839" s="15" t="s">
        <v>36</v>
      </c>
      <c r="W839" s="37" t="s">
        <v>1616</v>
      </c>
      <c r="X839" s="29"/>
    </row>
    <row r="840" spans="1:24" ht="15.75" customHeight="1">
      <c r="A840" s="15" t="s">
        <v>481</v>
      </c>
      <c r="B840" s="15" t="s">
        <v>1600</v>
      </c>
      <c r="C840" s="16" t="s">
        <v>1617</v>
      </c>
      <c r="D840" s="14" t="s">
        <v>1171</v>
      </c>
      <c r="E840" s="14" t="s">
        <v>27</v>
      </c>
      <c r="F840" s="14" t="s">
        <v>457</v>
      </c>
      <c r="G840" s="14" t="s">
        <v>46</v>
      </c>
      <c r="H840" s="15" t="s">
        <v>1615</v>
      </c>
      <c r="I840" s="15" t="s">
        <v>98</v>
      </c>
      <c r="J840" s="15" t="s">
        <v>649</v>
      </c>
      <c r="K840" s="150">
        <v>4450</v>
      </c>
      <c r="L840" s="19" t="s">
        <v>189</v>
      </c>
      <c r="M840" s="20">
        <v>0.1</v>
      </c>
      <c r="N840" s="78">
        <f t="shared" si="50"/>
        <v>445</v>
      </c>
      <c r="O840" s="22">
        <f>N840*[1]TC!C4</f>
        <v>8900</v>
      </c>
      <c r="P840" s="24" t="s">
        <v>34</v>
      </c>
      <c r="Q840" s="24" t="s">
        <v>34</v>
      </c>
      <c r="R840" s="211">
        <f t="shared" si="51"/>
        <v>4005</v>
      </c>
      <c r="S840" s="26">
        <f>R840*[1]TC!C4</f>
        <v>80100</v>
      </c>
      <c r="T840" s="211">
        <v>1000</v>
      </c>
      <c r="U840" s="58">
        <f>T840*[1]TC!C4</f>
        <v>20000</v>
      </c>
      <c r="V840" s="15" t="s">
        <v>36</v>
      </c>
      <c r="W840" s="37" t="s">
        <v>1618</v>
      </c>
      <c r="X840" s="29"/>
    </row>
    <row r="841" spans="1:24" ht="15.75" customHeight="1">
      <c r="A841" s="15" t="s">
        <v>481</v>
      </c>
      <c r="B841" s="15" t="s">
        <v>1600</v>
      </c>
      <c r="C841" s="16" t="s">
        <v>1619</v>
      </c>
      <c r="D841" s="14" t="s">
        <v>1171</v>
      </c>
      <c r="E841" s="14" t="s">
        <v>27</v>
      </c>
      <c r="F841" s="14" t="s">
        <v>1304</v>
      </c>
      <c r="G841" s="14" t="s">
        <v>998</v>
      </c>
      <c r="H841" s="15" t="s">
        <v>1615</v>
      </c>
      <c r="I841" s="15" t="s">
        <v>98</v>
      </c>
      <c r="J841" s="15" t="s">
        <v>649</v>
      </c>
      <c r="K841" s="150">
        <v>4450</v>
      </c>
      <c r="L841" s="19" t="s">
        <v>189</v>
      </c>
      <c r="M841" s="20">
        <v>0.1</v>
      </c>
      <c r="N841" s="78">
        <f t="shared" si="50"/>
        <v>445</v>
      </c>
      <c r="O841" s="22">
        <f>N841*[1]TC!C4</f>
        <v>8900</v>
      </c>
      <c r="P841" s="24" t="s">
        <v>34</v>
      </c>
      <c r="Q841" s="24" t="s">
        <v>34</v>
      </c>
      <c r="R841" s="211">
        <f t="shared" si="51"/>
        <v>4005</v>
      </c>
      <c r="S841" s="26">
        <f>R841*[1]TC!C4</f>
        <v>80100</v>
      </c>
      <c r="T841" s="211">
        <v>1000</v>
      </c>
      <c r="U841" s="58">
        <f>T841*[1]TC!C4</f>
        <v>20000</v>
      </c>
      <c r="V841" s="15" t="s">
        <v>36</v>
      </c>
      <c r="W841" s="37" t="s">
        <v>1620</v>
      </c>
      <c r="X841" s="29"/>
    </row>
    <row r="842" spans="1:24" ht="15.75" customHeight="1">
      <c r="A842" s="15" t="s">
        <v>481</v>
      </c>
      <c r="B842" s="15" t="s">
        <v>1600</v>
      </c>
      <c r="C842" s="16" t="s">
        <v>1621</v>
      </c>
      <c r="D842" s="14" t="s">
        <v>1171</v>
      </c>
      <c r="E842" s="14" t="s">
        <v>232</v>
      </c>
      <c r="F842" s="14" t="s">
        <v>46</v>
      </c>
      <c r="G842" s="14" t="s">
        <v>29</v>
      </c>
      <c r="H842" s="15" t="s">
        <v>1202</v>
      </c>
      <c r="I842" s="15" t="s">
        <v>1009</v>
      </c>
      <c r="J842" s="15" t="s">
        <v>649</v>
      </c>
      <c r="K842" s="31">
        <v>2250</v>
      </c>
      <c r="L842" s="19" t="s">
        <v>189</v>
      </c>
      <c r="M842" s="20">
        <v>0.15</v>
      </c>
      <c r="N842" s="78">
        <f t="shared" si="50"/>
        <v>337.5</v>
      </c>
      <c r="O842" s="22">
        <f>N842*[1]TC!$C$4</f>
        <v>6750</v>
      </c>
      <c r="P842" s="24" t="s">
        <v>34</v>
      </c>
      <c r="Q842" s="24" t="s">
        <v>34</v>
      </c>
      <c r="R842" s="134">
        <f t="shared" si="51"/>
        <v>1912.5</v>
      </c>
      <c r="S842" s="26">
        <f>R842*[1]TC!$C$4</f>
        <v>38250</v>
      </c>
      <c r="T842" s="36">
        <v>0</v>
      </c>
      <c r="U842" s="26">
        <f>T842*[1]TC!$C$4</f>
        <v>0</v>
      </c>
      <c r="V842" s="15" t="s">
        <v>36</v>
      </c>
      <c r="W842" s="37" t="s">
        <v>1622</v>
      </c>
      <c r="X842" s="29"/>
    </row>
    <row r="843" spans="1:24" ht="15.75" customHeight="1">
      <c r="A843" s="15" t="s">
        <v>481</v>
      </c>
      <c r="B843" s="15" t="s">
        <v>1600</v>
      </c>
      <c r="C843" s="16" t="s">
        <v>1623</v>
      </c>
      <c r="D843" s="14" t="s">
        <v>1171</v>
      </c>
      <c r="E843" s="14" t="s">
        <v>232</v>
      </c>
      <c r="F843" s="14" t="s">
        <v>457</v>
      </c>
      <c r="G843" s="14" t="s">
        <v>46</v>
      </c>
      <c r="H843" s="15" t="s">
        <v>1202</v>
      </c>
      <c r="I843" s="15" t="s">
        <v>1009</v>
      </c>
      <c r="J843" s="15" t="s">
        <v>649</v>
      </c>
      <c r="K843" s="31">
        <v>2250</v>
      </c>
      <c r="L843" s="19" t="s">
        <v>189</v>
      </c>
      <c r="M843" s="20">
        <v>0.15</v>
      </c>
      <c r="N843" s="78">
        <f t="shared" si="50"/>
        <v>337.5</v>
      </c>
      <c r="O843" s="22">
        <f>N843*[1]TC!$C$4</f>
        <v>6750</v>
      </c>
      <c r="P843" s="24" t="s">
        <v>34</v>
      </c>
      <c r="Q843" s="24" t="s">
        <v>34</v>
      </c>
      <c r="R843" s="134">
        <f t="shared" si="51"/>
        <v>1912.5</v>
      </c>
      <c r="S843" s="26">
        <f>R843*[1]TC!$C$4</f>
        <v>38250</v>
      </c>
      <c r="T843" s="36">
        <v>0</v>
      </c>
      <c r="U843" s="26">
        <f>T843*[1]TC!$C$4</f>
        <v>0</v>
      </c>
      <c r="V843" s="15" t="s">
        <v>36</v>
      </c>
      <c r="W843" s="37" t="s">
        <v>1624</v>
      </c>
      <c r="X843" s="61"/>
    </row>
    <row r="844" spans="1:24" ht="15.75" customHeight="1">
      <c r="A844" s="15" t="s">
        <v>481</v>
      </c>
      <c r="B844" s="15" t="s">
        <v>1600</v>
      </c>
      <c r="C844" s="16" t="s">
        <v>1625</v>
      </c>
      <c r="D844" s="14" t="s">
        <v>1171</v>
      </c>
      <c r="E844" s="14" t="s">
        <v>232</v>
      </c>
      <c r="F844" s="14" t="s">
        <v>457</v>
      </c>
      <c r="G844" s="14" t="s">
        <v>46</v>
      </c>
      <c r="H844" s="15" t="s">
        <v>1202</v>
      </c>
      <c r="I844" s="15" t="s">
        <v>1009</v>
      </c>
      <c r="J844" s="15" t="s">
        <v>649</v>
      </c>
      <c r="K844" s="31">
        <v>2250</v>
      </c>
      <c r="L844" s="19" t="s">
        <v>189</v>
      </c>
      <c r="M844" s="20">
        <v>0.15</v>
      </c>
      <c r="N844" s="78">
        <f t="shared" si="50"/>
        <v>337.5</v>
      </c>
      <c r="O844" s="22">
        <f>N844*[1]TC!$C$4</f>
        <v>6750</v>
      </c>
      <c r="P844" s="24" t="s">
        <v>34</v>
      </c>
      <c r="Q844" s="24" t="s">
        <v>34</v>
      </c>
      <c r="R844" s="134">
        <f t="shared" si="51"/>
        <v>1912.5</v>
      </c>
      <c r="S844" s="26">
        <f>R844*[1]TC!$C$4</f>
        <v>38250</v>
      </c>
      <c r="T844" s="36">
        <v>0</v>
      </c>
      <c r="U844" s="26">
        <f>T844*[1]TC!$C$4</f>
        <v>0</v>
      </c>
      <c r="V844" s="15" t="s">
        <v>36</v>
      </c>
      <c r="W844" s="37" t="s">
        <v>1626</v>
      </c>
      <c r="X844" s="29"/>
    </row>
    <row r="845" spans="1:24" ht="15.75" customHeight="1">
      <c r="A845" s="15" t="s">
        <v>481</v>
      </c>
      <c r="B845" s="15" t="s">
        <v>1600</v>
      </c>
      <c r="C845" s="16" t="s">
        <v>1627</v>
      </c>
      <c r="D845" s="14" t="s">
        <v>1171</v>
      </c>
      <c r="E845" s="14" t="s">
        <v>232</v>
      </c>
      <c r="F845" s="14" t="s">
        <v>1304</v>
      </c>
      <c r="G845" s="14" t="s">
        <v>29</v>
      </c>
      <c r="H845" s="15" t="s">
        <v>1202</v>
      </c>
      <c r="I845" s="15" t="s">
        <v>1009</v>
      </c>
      <c r="J845" s="15" t="s">
        <v>649</v>
      </c>
      <c r="K845" s="31">
        <v>2250</v>
      </c>
      <c r="L845" s="19" t="s">
        <v>189</v>
      </c>
      <c r="M845" s="20">
        <v>0.15</v>
      </c>
      <c r="N845" s="78">
        <f t="shared" si="50"/>
        <v>337.5</v>
      </c>
      <c r="O845" s="22">
        <f>N845*[1]TC!$C$4</f>
        <v>6750</v>
      </c>
      <c r="P845" s="24" t="s">
        <v>34</v>
      </c>
      <c r="Q845" s="24" t="s">
        <v>34</v>
      </c>
      <c r="R845" s="134">
        <f t="shared" si="51"/>
        <v>1912.5</v>
      </c>
      <c r="S845" s="26">
        <f>R845*[1]TC!$C$4</f>
        <v>38250</v>
      </c>
      <c r="T845" s="36">
        <v>0</v>
      </c>
      <c r="U845" s="26">
        <f>T845*[1]TC!$C$4</f>
        <v>0</v>
      </c>
      <c r="V845" s="15" t="s">
        <v>36</v>
      </c>
      <c r="W845" s="37" t="s">
        <v>1628</v>
      </c>
      <c r="X845" s="29"/>
    </row>
    <row r="846" spans="1:24" ht="15.75" customHeight="1">
      <c r="A846" s="16" t="s">
        <v>481</v>
      </c>
      <c r="B846" s="16" t="s">
        <v>1629</v>
      </c>
      <c r="C846" s="41" t="s">
        <v>1630</v>
      </c>
      <c r="D846" s="14" t="s">
        <v>26</v>
      </c>
      <c r="E846" s="14" t="s">
        <v>357</v>
      </c>
      <c r="F846" s="14" t="s">
        <v>1383</v>
      </c>
      <c r="G846" s="14" t="s">
        <v>170</v>
      </c>
      <c r="H846" s="63" t="s">
        <v>903</v>
      </c>
      <c r="I846" s="63" t="s">
        <v>31</v>
      </c>
      <c r="J846" s="63" t="s">
        <v>31</v>
      </c>
      <c r="K846" s="212">
        <v>5990</v>
      </c>
      <c r="L846" s="19" t="s">
        <v>189</v>
      </c>
      <c r="M846" s="190">
        <v>0.1</v>
      </c>
      <c r="N846" s="213">
        <v>599</v>
      </c>
      <c r="O846" s="22">
        <f>N846*[1]TC!$C$4</f>
        <v>11980</v>
      </c>
      <c r="P846" s="46" t="s">
        <v>34</v>
      </c>
      <c r="Q846" s="46" t="s">
        <v>34</v>
      </c>
      <c r="R846" s="96">
        <f t="shared" si="51"/>
        <v>5391</v>
      </c>
      <c r="S846" s="26">
        <f>R846*[1]TC!$C$4</f>
        <v>107820</v>
      </c>
      <c r="T846" s="214">
        <v>1100</v>
      </c>
      <c r="U846" s="215">
        <v>22000</v>
      </c>
      <c r="V846" s="15" t="s">
        <v>36</v>
      </c>
      <c r="W846" s="37" t="s">
        <v>1631</v>
      </c>
      <c r="X846" s="29"/>
    </row>
    <row r="847" spans="1:24" ht="15.75" customHeight="1">
      <c r="A847" s="16" t="s">
        <v>481</v>
      </c>
      <c r="B847" s="16" t="s">
        <v>1629</v>
      </c>
      <c r="C847" s="41" t="s">
        <v>1632</v>
      </c>
      <c r="D847" s="14" t="s">
        <v>26</v>
      </c>
      <c r="E847" s="14" t="s">
        <v>357</v>
      </c>
      <c r="F847" s="14" t="s">
        <v>402</v>
      </c>
      <c r="G847" s="14" t="s">
        <v>170</v>
      </c>
      <c r="H847" s="63" t="s">
        <v>903</v>
      </c>
      <c r="I847" s="63" t="s">
        <v>198</v>
      </c>
      <c r="J847" s="63" t="s">
        <v>198</v>
      </c>
      <c r="K847" s="216">
        <v>4750</v>
      </c>
      <c r="L847" s="19" t="s">
        <v>189</v>
      </c>
      <c r="M847" s="190">
        <v>0.1</v>
      </c>
      <c r="N847" s="213">
        <v>475</v>
      </c>
      <c r="O847" s="22">
        <f>N847*[1]TC!$C$4</f>
        <v>9500</v>
      </c>
      <c r="P847" s="46" t="s">
        <v>34</v>
      </c>
      <c r="Q847" s="46" t="s">
        <v>34</v>
      </c>
      <c r="R847" s="96">
        <f t="shared" si="51"/>
        <v>4275</v>
      </c>
      <c r="S847" s="26">
        <f>R847*[1]TC!$C$4</f>
        <v>85500</v>
      </c>
      <c r="T847" s="214">
        <v>1100</v>
      </c>
      <c r="U847" s="215">
        <v>22000</v>
      </c>
      <c r="V847" s="15" t="s">
        <v>36</v>
      </c>
      <c r="W847" s="37" t="s">
        <v>1633</v>
      </c>
      <c r="X847" s="29"/>
    </row>
    <row r="848" spans="1:24" ht="15.75" customHeight="1">
      <c r="A848" s="16" t="s">
        <v>481</v>
      </c>
      <c r="B848" s="16" t="s">
        <v>1629</v>
      </c>
      <c r="C848" s="41" t="s">
        <v>1634</v>
      </c>
      <c r="D848" s="14" t="s">
        <v>26</v>
      </c>
      <c r="E848" s="16" t="s">
        <v>232</v>
      </c>
      <c r="F848" s="14" t="s">
        <v>402</v>
      </c>
      <c r="G848" s="14" t="s">
        <v>170</v>
      </c>
      <c r="H848" s="63" t="s">
        <v>903</v>
      </c>
      <c r="I848" s="63" t="s">
        <v>198</v>
      </c>
      <c r="J848" s="63" t="s">
        <v>198</v>
      </c>
      <c r="K848" s="216">
        <v>3950</v>
      </c>
      <c r="L848" s="19" t="s">
        <v>189</v>
      </c>
      <c r="M848" s="190">
        <v>0.1</v>
      </c>
      <c r="N848" s="213">
        <v>395</v>
      </c>
      <c r="O848" s="22">
        <f>N848*[1]TC!$C$4</f>
        <v>7900</v>
      </c>
      <c r="P848" s="46" t="s">
        <v>34</v>
      </c>
      <c r="Q848" s="46" t="s">
        <v>34</v>
      </c>
      <c r="R848" s="96">
        <f t="shared" si="51"/>
        <v>3555</v>
      </c>
      <c r="S848" s="26">
        <f>R848*[1]TC!$C$4</f>
        <v>71100</v>
      </c>
      <c r="T848" s="214">
        <v>0</v>
      </c>
      <c r="U848" s="215">
        <v>0</v>
      </c>
      <c r="V848" s="15" t="s">
        <v>36</v>
      </c>
      <c r="W848" s="217" t="s">
        <v>1635</v>
      </c>
      <c r="X848" s="29"/>
    </row>
    <row r="849" spans="1:24" ht="15.75" customHeight="1">
      <c r="A849" s="16" t="s">
        <v>481</v>
      </c>
      <c r="B849" s="16" t="s">
        <v>1629</v>
      </c>
      <c r="C849" s="41" t="s">
        <v>1636</v>
      </c>
      <c r="D849" s="14" t="s">
        <v>26</v>
      </c>
      <c r="E849" s="16" t="s">
        <v>232</v>
      </c>
      <c r="F849" s="14" t="s">
        <v>402</v>
      </c>
      <c r="G849" s="14" t="s">
        <v>316</v>
      </c>
      <c r="H849" s="63" t="s">
        <v>903</v>
      </c>
      <c r="I849" s="63" t="s">
        <v>198</v>
      </c>
      <c r="J849" s="63" t="s">
        <v>198</v>
      </c>
      <c r="K849" s="216">
        <v>3950</v>
      </c>
      <c r="L849" s="19" t="s">
        <v>189</v>
      </c>
      <c r="M849" s="190">
        <v>0.1</v>
      </c>
      <c r="N849" s="213">
        <v>395</v>
      </c>
      <c r="O849" s="22">
        <f>N849*[1]TC!$C$4</f>
        <v>7900</v>
      </c>
      <c r="P849" s="46" t="s">
        <v>34</v>
      </c>
      <c r="Q849" s="46" t="s">
        <v>34</v>
      </c>
      <c r="R849" s="96">
        <f t="shared" si="51"/>
        <v>3555</v>
      </c>
      <c r="S849" s="26">
        <f>R849*[1]TC!$C$4</f>
        <v>71100</v>
      </c>
      <c r="T849" s="214">
        <v>0</v>
      </c>
      <c r="U849" s="215">
        <v>0</v>
      </c>
      <c r="V849" s="15" t="s">
        <v>36</v>
      </c>
      <c r="W849" s="217" t="s">
        <v>1637</v>
      </c>
      <c r="X849" s="29"/>
    </row>
    <row r="850" spans="1:24" ht="15.75" customHeight="1">
      <c r="A850" s="16" t="s">
        <v>481</v>
      </c>
      <c r="B850" s="16" t="s">
        <v>1629</v>
      </c>
      <c r="C850" s="41" t="s">
        <v>1638</v>
      </c>
      <c r="D850" s="218" t="s">
        <v>1639</v>
      </c>
      <c r="E850" s="16" t="s">
        <v>232</v>
      </c>
      <c r="F850" s="14" t="s">
        <v>1383</v>
      </c>
      <c r="G850" s="14" t="s">
        <v>215</v>
      </c>
      <c r="H850" s="41" t="s">
        <v>919</v>
      </c>
      <c r="I850" s="63" t="s">
        <v>198</v>
      </c>
      <c r="J850" s="63" t="s">
        <v>198</v>
      </c>
      <c r="K850" s="219" t="s">
        <v>1640</v>
      </c>
      <c r="L850" s="19" t="s">
        <v>189</v>
      </c>
      <c r="M850" s="220">
        <v>0.05</v>
      </c>
      <c r="N850" s="221" t="s">
        <v>1641</v>
      </c>
      <c r="O850" s="22" t="e">
        <f>N850*[1]TC!$C$4</f>
        <v>#VALUE!</v>
      </c>
      <c r="P850" s="46" t="s">
        <v>34</v>
      </c>
      <c r="Q850" s="46" t="s">
        <v>34</v>
      </c>
      <c r="R850" s="96" t="e">
        <f t="shared" si="51"/>
        <v>#VALUE!</v>
      </c>
      <c r="S850" s="26" t="e">
        <f>R850*[1]TC!$C$4</f>
        <v>#VALUE!</v>
      </c>
      <c r="T850" s="214">
        <v>1100</v>
      </c>
      <c r="U850" s="215">
        <v>22000</v>
      </c>
      <c r="V850" s="15" t="s">
        <v>36</v>
      </c>
      <c r="W850" s="217" t="s">
        <v>1642</v>
      </c>
      <c r="X850" s="29"/>
    </row>
    <row r="851" spans="1:24" ht="15.75" customHeight="1">
      <c r="A851" s="16" t="s">
        <v>481</v>
      </c>
      <c r="B851" s="16" t="s">
        <v>1629</v>
      </c>
      <c r="C851" s="41" t="s">
        <v>1643</v>
      </c>
      <c r="D851" s="218" t="s">
        <v>1639</v>
      </c>
      <c r="E851" s="16" t="s">
        <v>232</v>
      </c>
      <c r="F851" s="14" t="s">
        <v>402</v>
      </c>
      <c r="G851" s="14" t="s">
        <v>316</v>
      </c>
      <c r="H851" s="41" t="s">
        <v>919</v>
      </c>
      <c r="I851" s="63" t="s">
        <v>198</v>
      </c>
      <c r="J851" s="63" t="s">
        <v>198</v>
      </c>
      <c r="K851" s="219" t="s">
        <v>1640</v>
      </c>
      <c r="L851" s="19" t="s">
        <v>189</v>
      </c>
      <c r="M851" s="220">
        <v>0.05</v>
      </c>
      <c r="N851" s="221" t="s">
        <v>1641</v>
      </c>
      <c r="O851" s="22" t="e">
        <f>N851*[1]TC!$C$4</f>
        <v>#VALUE!</v>
      </c>
      <c r="P851" s="46" t="s">
        <v>34</v>
      </c>
      <c r="Q851" s="46" t="s">
        <v>34</v>
      </c>
      <c r="R851" s="96" t="e">
        <f t="shared" si="51"/>
        <v>#VALUE!</v>
      </c>
      <c r="S851" s="26" t="e">
        <f>R851*[1]TC!$C$4</f>
        <v>#VALUE!</v>
      </c>
      <c r="T851" s="214">
        <v>1100</v>
      </c>
      <c r="U851" s="215">
        <v>22000</v>
      </c>
      <c r="V851" s="15" t="s">
        <v>36</v>
      </c>
      <c r="W851" s="217" t="s">
        <v>1644</v>
      </c>
      <c r="X851" s="29"/>
    </row>
    <row r="852" spans="1:24" ht="15.75" customHeight="1">
      <c r="A852" s="16" t="s">
        <v>481</v>
      </c>
      <c r="B852" s="16" t="s">
        <v>1629</v>
      </c>
      <c r="C852" s="41" t="s">
        <v>1645</v>
      </c>
      <c r="D852" s="218" t="s">
        <v>1639</v>
      </c>
      <c r="E852" s="16" t="s">
        <v>232</v>
      </c>
      <c r="F852" s="14" t="s">
        <v>402</v>
      </c>
      <c r="G852" s="14" t="s">
        <v>316</v>
      </c>
      <c r="H852" s="41" t="s">
        <v>919</v>
      </c>
      <c r="I852" s="63" t="s">
        <v>198</v>
      </c>
      <c r="J852" s="63" t="s">
        <v>198</v>
      </c>
      <c r="K852" s="219" t="s">
        <v>1646</v>
      </c>
      <c r="L852" s="19" t="s">
        <v>189</v>
      </c>
      <c r="M852" s="220">
        <v>0.05</v>
      </c>
      <c r="N852" s="221" t="s">
        <v>1647</v>
      </c>
      <c r="O852" s="22" t="e">
        <f>N852*[1]TC!$C$4</f>
        <v>#VALUE!</v>
      </c>
      <c r="P852" s="46" t="s">
        <v>34</v>
      </c>
      <c r="Q852" s="46" t="s">
        <v>34</v>
      </c>
      <c r="R852" s="96" t="e">
        <f t="shared" si="51"/>
        <v>#VALUE!</v>
      </c>
      <c r="S852" s="26" t="e">
        <f>R852*[1]TC!$C$4</f>
        <v>#VALUE!</v>
      </c>
      <c r="T852" s="214">
        <v>0</v>
      </c>
      <c r="U852" s="215">
        <v>0</v>
      </c>
      <c r="V852" s="15" t="s">
        <v>36</v>
      </c>
      <c r="W852" s="217" t="s">
        <v>1648</v>
      </c>
      <c r="X852" s="29"/>
    </row>
    <row r="853" spans="1:24" ht="15.75" customHeight="1">
      <c r="A853" s="16" t="s">
        <v>481</v>
      </c>
      <c r="B853" s="16" t="s">
        <v>1629</v>
      </c>
      <c r="C853" s="41" t="s">
        <v>1649</v>
      </c>
      <c r="D853" s="218" t="s">
        <v>1639</v>
      </c>
      <c r="E853" s="16" t="s">
        <v>232</v>
      </c>
      <c r="F853" s="14" t="s">
        <v>402</v>
      </c>
      <c r="G853" s="14" t="s">
        <v>170</v>
      </c>
      <c r="H853" s="41" t="s">
        <v>919</v>
      </c>
      <c r="I853" s="63" t="s">
        <v>198</v>
      </c>
      <c r="J853" s="63" t="s">
        <v>198</v>
      </c>
      <c r="K853" s="219" t="s">
        <v>1646</v>
      </c>
      <c r="L853" s="19" t="s">
        <v>189</v>
      </c>
      <c r="M853" s="220">
        <v>0.05</v>
      </c>
      <c r="N853" s="221" t="s">
        <v>1647</v>
      </c>
      <c r="O853" s="22" t="e">
        <f>N853*[1]TC!$C$4</f>
        <v>#VALUE!</v>
      </c>
      <c r="P853" s="46" t="s">
        <v>34</v>
      </c>
      <c r="Q853" s="46" t="s">
        <v>34</v>
      </c>
      <c r="R853" s="96" t="e">
        <f t="shared" si="51"/>
        <v>#VALUE!</v>
      </c>
      <c r="S853" s="26" t="e">
        <f>R853*[1]TC!$C$4</f>
        <v>#VALUE!</v>
      </c>
      <c r="T853" s="214">
        <v>0</v>
      </c>
      <c r="U853" s="215">
        <v>0</v>
      </c>
      <c r="V853" s="15" t="s">
        <v>36</v>
      </c>
      <c r="W853" s="217" t="s">
        <v>1650</v>
      </c>
      <c r="X853" s="29"/>
    </row>
    <row r="854" spans="1:24" ht="15.75" customHeight="1">
      <c r="A854" s="16" t="s">
        <v>481</v>
      </c>
      <c r="B854" s="16" t="s">
        <v>1629</v>
      </c>
      <c r="C854" s="41" t="s">
        <v>1651</v>
      </c>
      <c r="D854" s="218" t="s">
        <v>1639</v>
      </c>
      <c r="E854" s="16" t="s">
        <v>232</v>
      </c>
      <c r="F854" s="14" t="s">
        <v>402</v>
      </c>
      <c r="G854" s="14" t="s">
        <v>170</v>
      </c>
      <c r="H854" s="41" t="s">
        <v>919</v>
      </c>
      <c r="I854" s="63" t="s">
        <v>198</v>
      </c>
      <c r="J854" s="63" t="s">
        <v>198</v>
      </c>
      <c r="K854" s="219" t="s">
        <v>1646</v>
      </c>
      <c r="L854" s="19" t="s">
        <v>189</v>
      </c>
      <c r="M854" s="220">
        <v>0.05</v>
      </c>
      <c r="N854" s="221" t="s">
        <v>1647</v>
      </c>
      <c r="O854" s="22" t="e">
        <f>N854*[1]TC!$C$4</f>
        <v>#VALUE!</v>
      </c>
      <c r="P854" s="46" t="s">
        <v>34</v>
      </c>
      <c r="Q854" s="46" t="s">
        <v>34</v>
      </c>
      <c r="R854" s="96" t="e">
        <f t="shared" si="51"/>
        <v>#VALUE!</v>
      </c>
      <c r="S854" s="26" t="e">
        <f>R854*[1]TC!$C$4</f>
        <v>#VALUE!</v>
      </c>
      <c r="T854" s="214">
        <v>0</v>
      </c>
      <c r="U854" s="215">
        <v>0</v>
      </c>
      <c r="V854" s="15" t="s">
        <v>36</v>
      </c>
      <c r="W854" s="217" t="s">
        <v>1652</v>
      </c>
      <c r="X854" s="29"/>
    </row>
    <row r="855" spans="1:24" ht="15.75" customHeight="1">
      <c r="A855" s="16" t="s">
        <v>481</v>
      </c>
      <c r="B855" s="16" t="s">
        <v>1629</v>
      </c>
      <c r="C855" s="41" t="s">
        <v>1653</v>
      </c>
      <c r="D855" s="218" t="s">
        <v>1639</v>
      </c>
      <c r="E855" s="16" t="s">
        <v>232</v>
      </c>
      <c r="F855" s="14" t="s">
        <v>402</v>
      </c>
      <c r="G855" s="14" t="s">
        <v>170</v>
      </c>
      <c r="H855" s="41" t="s">
        <v>919</v>
      </c>
      <c r="I855" s="63" t="s">
        <v>198</v>
      </c>
      <c r="J855" s="63" t="s">
        <v>198</v>
      </c>
      <c r="K855" s="219" t="s">
        <v>1646</v>
      </c>
      <c r="L855" s="19" t="s">
        <v>189</v>
      </c>
      <c r="M855" s="220">
        <v>0.05</v>
      </c>
      <c r="N855" s="221" t="s">
        <v>1647</v>
      </c>
      <c r="O855" s="22" t="e">
        <f>N855*[1]TC!$C$4</f>
        <v>#VALUE!</v>
      </c>
      <c r="P855" s="46" t="s">
        <v>34</v>
      </c>
      <c r="Q855" s="46" t="s">
        <v>34</v>
      </c>
      <c r="R855" s="96" t="e">
        <f t="shared" si="51"/>
        <v>#VALUE!</v>
      </c>
      <c r="S855" s="26" t="e">
        <f>R855*[1]TC!$C$4</f>
        <v>#VALUE!</v>
      </c>
      <c r="T855" s="214">
        <v>0</v>
      </c>
      <c r="U855" s="215">
        <v>0</v>
      </c>
      <c r="V855" s="15" t="s">
        <v>36</v>
      </c>
      <c r="W855" s="217" t="s">
        <v>1654</v>
      </c>
      <c r="X855" s="29"/>
    </row>
    <row r="856" spans="1:24" ht="15.75" customHeight="1">
      <c r="A856" s="16" t="s">
        <v>481</v>
      </c>
      <c r="B856" s="16" t="s">
        <v>1629</v>
      </c>
      <c r="C856" s="41" t="s">
        <v>1655</v>
      </c>
      <c r="D856" s="218" t="s">
        <v>1639</v>
      </c>
      <c r="E856" s="16" t="s">
        <v>357</v>
      </c>
      <c r="F856" s="14" t="s">
        <v>402</v>
      </c>
      <c r="G856" s="14" t="s">
        <v>316</v>
      </c>
      <c r="H856" s="41" t="s">
        <v>880</v>
      </c>
      <c r="I856" s="41" t="s">
        <v>31</v>
      </c>
      <c r="J856" s="222" t="s">
        <v>358</v>
      </c>
      <c r="K856" s="216">
        <v>2990</v>
      </c>
      <c r="L856" s="19" t="s">
        <v>189</v>
      </c>
      <c r="M856" s="220">
        <v>0.05</v>
      </c>
      <c r="N856" s="213">
        <v>150</v>
      </c>
      <c r="O856" s="22">
        <f>N856*[1]TC!$C$4</f>
        <v>3000</v>
      </c>
      <c r="P856" s="46" t="s">
        <v>34</v>
      </c>
      <c r="Q856" s="46" t="s">
        <v>34</v>
      </c>
      <c r="R856" s="96">
        <f t="shared" si="51"/>
        <v>2840</v>
      </c>
      <c r="S856" s="26">
        <f>R856*[1]TC!$C$4</f>
        <v>56800</v>
      </c>
      <c r="T856" s="214">
        <v>1100</v>
      </c>
      <c r="U856" s="215">
        <v>22000</v>
      </c>
      <c r="V856" s="15" t="s">
        <v>36</v>
      </c>
      <c r="W856" s="217" t="s">
        <v>1656</v>
      </c>
      <c r="X856" s="29"/>
    </row>
    <row r="857" spans="1:24" ht="15.75" customHeight="1">
      <c r="A857" s="16" t="s">
        <v>481</v>
      </c>
      <c r="B857" s="16" t="s">
        <v>1629</v>
      </c>
      <c r="C857" s="41" t="s">
        <v>1657</v>
      </c>
      <c r="D857" s="218" t="s">
        <v>1639</v>
      </c>
      <c r="E857" s="16" t="s">
        <v>357</v>
      </c>
      <c r="F857" s="14" t="s">
        <v>402</v>
      </c>
      <c r="G857" s="14" t="s">
        <v>170</v>
      </c>
      <c r="H857" s="41" t="s">
        <v>880</v>
      </c>
      <c r="I857" s="41" t="s">
        <v>31</v>
      </c>
      <c r="J857" s="222" t="s">
        <v>358</v>
      </c>
      <c r="K857" s="216">
        <v>2990</v>
      </c>
      <c r="L857" s="19" t="s">
        <v>189</v>
      </c>
      <c r="M857" s="220">
        <v>0.05</v>
      </c>
      <c r="N857" s="213">
        <v>150</v>
      </c>
      <c r="O857" s="22">
        <f>N857*[1]TC!$C$4</f>
        <v>3000</v>
      </c>
      <c r="P857" s="46" t="s">
        <v>34</v>
      </c>
      <c r="Q857" s="46" t="s">
        <v>34</v>
      </c>
      <c r="R857" s="96">
        <f t="shared" si="51"/>
        <v>2840</v>
      </c>
      <c r="S857" s="26">
        <f>R857*[1]TC!$C$4</f>
        <v>56800</v>
      </c>
      <c r="T857" s="214">
        <v>1100</v>
      </c>
      <c r="U857" s="215">
        <v>22000</v>
      </c>
      <c r="V857" s="15" t="s">
        <v>36</v>
      </c>
      <c r="W857" s="217" t="s">
        <v>1658</v>
      </c>
      <c r="X857" s="29"/>
    </row>
    <row r="858" spans="1:24" ht="15.75" customHeight="1">
      <c r="A858" s="16" t="s">
        <v>481</v>
      </c>
      <c r="B858" s="16" t="s">
        <v>1629</v>
      </c>
      <c r="C858" s="41" t="s">
        <v>1659</v>
      </c>
      <c r="D858" s="218" t="s">
        <v>1639</v>
      </c>
      <c r="E858" s="16" t="s">
        <v>357</v>
      </c>
      <c r="F858" s="14" t="s">
        <v>402</v>
      </c>
      <c r="G858" s="14" t="s">
        <v>1383</v>
      </c>
      <c r="H858" s="41" t="s">
        <v>919</v>
      </c>
      <c r="I858" s="63" t="s">
        <v>198</v>
      </c>
      <c r="J858" s="63" t="s">
        <v>198</v>
      </c>
      <c r="K858" s="216">
        <v>2350</v>
      </c>
      <c r="L858" s="19" t="s">
        <v>189</v>
      </c>
      <c r="M858" s="220">
        <v>0.05</v>
      </c>
      <c r="N858" s="223">
        <v>115</v>
      </c>
      <c r="O858" s="22">
        <f>N858*[1]TC!$C$4</f>
        <v>2300</v>
      </c>
      <c r="P858" s="46" t="s">
        <v>34</v>
      </c>
      <c r="Q858" s="46" t="s">
        <v>34</v>
      </c>
      <c r="R858" s="96">
        <f t="shared" si="51"/>
        <v>2235</v>
      </c>
      <c r="S858" s="26">
        <f>R858*[1]TC!$C$4</f>
        <v>44700</v>
      </c>
      <c r="T858" s="214">
        <v>0</v>
      </c>
      <c r="U858" s="215">
        <v>0</v>
      </c>
      <c r="V858" s="15" t="s">
        <v>36</v>
      </c>
      <c r="W858" s="217" t="s">
        <v>1660</v>
      </c>
      <c r="X858" s="29"/>
    </row>
    <row r="859" spans="1:24" ht="15.75" customHeight="1">
      <c r="A859" s="16" t="s">
        <v>481</v>
      </c>
      <c r="B859" s="16" t="s">
        <v>1629</v>
      </c>
      <c r="C859" s="41" t="s">
        <v>1661</v>
      </c>
      <c r="D859" s="218" t="s">
        <v>1639</v>
      </c>
      <c r="E859" s="16" t="s">
        <v>357</v>
      </c>
      <c r="F859" s="14" t="s">
        <v>402</v>
      </c>
      <c r="G859" s="14" t="s">
        <v>1383</v>
      </c>
      <c r="H859" s="41" t="s">
        <v>919</v>
      </c>
      <c r="I859" s="63" t="s">
        <v>198</v>
      </c>
      <c r="J859" s="63" t="s">
        <v>198</v>
      </c>
      <c r="K859" s="216">
        <v>1950</v>
      </c>
      <c r="L859" s="19" t="s">
        <v>189</v>
      </c>
      <c r="M859" s="220">
        <v>0.05</v>
      </c>
      <c r="N859" s="223">
        <v>95</v>
      </c>
      <c r="O859" s="22">
        <f>N859*[1]TC!$C$4</f>
        <v>1900</v>
      </c>
      <c r="P859" s="46" t="s">
        <v>34</v>
      </c>
      <c r="Q859" s="46" t="s">
        <v>34</v>
      </c>
      <c r="R859" s="96">
        <f t="shared" si="51"/>
        <v>1855</v>
      </c>
      <c r="S859" s="26">
        <f>R859*[1]TC!$C$4</f>
        <v>37100</v>
      </c>
      <c r="T859" s="214">
        <v>0</v>
      </c>
      <c r="U859" s="215">
        <v>0</v>
      </c>
      <c r="V859" s="15" t="s">
        <v>36</v>
      </c>
      <c r="W859" s="217" t="s">
        <v>1662</v>
      </c>
      <c r="X859" s="29"/>
    </row>
    <row r="860" spans="1:24" ht="15.75" customHeight="1">
      <c r="A860" s="16" t="s">
        <v>481</v>
      </c>
      <c r="B860" s="16" t="s">
        <v>1629</v>
      </c>
      <c r="C860" s="41" t="s">
        <v>1663</v>
      </c>
      <c r="D860" s="218" t="s">
        <v>1639</v>
      </c>
      <c r="E860" s="16" t="s">
        <v>232</v>
      </c>
      <c r="F860" s="14" t="s">
        <v>402</v>
      </c>
      <c r="G860" s="14" t="s">
        <v>316</v>
      </c>
      <c r="H860" s="41" t="s">
        <v>919</v>
      </c>
      <c r="I860" s="63" t="s">
        <v>198</v>
      </c>
      <c r="J860" s="63" t="s">
        <v>198</v>
      </c>
      <c r="K860" s="216">
        <v>1500</v>
      </c>
      <c r="L860" s="19" t="s">
        <v>189</v>
      </c>
      <c r="M860" s="220">
        <v>0.05</v>
      </c>
      <c r="N860" s="221" t="s">
        <v>1641</v>
      </c>
      <c r="O860" s="22" t="e">
        <f>N860*[1]TC!$C$4</f>
        <v>#VALUE!</v>
      </c>
      <c r="P860" s="46" t="s">
        <v>34</v>
      </c>
      <c r="Q860" s="46" t="s">
        <v>34</v>
      </c>
      <c r="R860" s="96" t="e">
        <f t="shared" si="51"/>
        <v>#VALUE!</v>
      </c>
      <c r="S860" s="26" t="e">
        <f>R860*[1]TC!$C$4</f>
        <v>#VALUE!</v>
      </c>
      <c r="T860" s="214">
        <v>0</v>
      </c>
      <c r="U860" s="215">
        <v>0</v>
      </c>
      <c r="V860" s="15" t="s">
        <v>36</v>
      </c>
      <c r="W860" s="217" t="s">
        <v>1664</v>
      </c>
      <c r="X860" s="29"/>
    </row>
    <row r="861" spans="1:24" ht="15.75" customHeight="1">
      <c r="A861" s="16" t="s">
        <v>481</v>
      </c>
      <c r="B861" s="16" t="s">
        <v>1629</v>
      </c>
      <c r="C861" s="41" t="s">
        <v>1665</v>
      </c>
      <c r="D861" s="218" t="s">
        <v>1639</v>
      </c>
      <c r="E861" s="16" t="s">
        <v>232</v>
      </c>
      <c r="F861" s="14" t="s">
        <v>402</v>
      </c>
      <c r="G861" s="14" t="s">
        <v>1383</v>
      </c>
      <c r="H861" s="41" t="s">
        <v>919</v>
      </c>
      <c r="I861" s="63" t="s">
        <v>198</v>
      </c>
      <c r="J861" s="63" t="s">
        <v>198</v>
      </c>
      <c r="K861" s="216">
        <v>1700</v>
      </c>
      <c r="L861" s="19" t="s">
        <v>189</v>
      </c>
      <c r="M861" s="220">
        <v>0.05</v>
      </c>
      <c r="N861" s="221" t="s">
        <v>1647</v>
      </c>
      <c r="O861" s="22" t="e">
        <f>N861*[1]TC!$C$4</f>
        <v>#VALUE!</v>
      </c>
      <c r="P861" s="46" t="s">
        <v>34</v>
      </c>
      <c r="Q861" s="46" t="s">
        <v>34</v>
      </c>
      <c r="R861" s="96" t="e">
        <f t="shared" si="51"/>
        <v>#VALUE!</v>
      </c>
      <c r="S861" s="26" t="e">
        <f>R861*[1]TC!$C$4</f>
        <v>#VALUE!</v>
      </c>
      <c r="T861" s="214">
        <v>0</v>
      </c>
      <c r="U861" s="215">
        <v>0</v>
      </c>
      <c r="V861" s="15" t="s">
        <v>36</v>
      </c>
      <c r="W861" s="217" t="s">
        <v>1660</v>
      </c>
      <c r="X861" s="29"/>
    </row>
    <row r="862" spans="1:24" ht="15.75" customHeight="1">
      <c r="A862" s="16" t="s">
        <v>481</v>
      </c>
      <c r="B862" s="16" t="s">
        <v>1629</v>
      </c>
      <c r="C862" s="41" t="s">
        <v>1666</v>
      </c>
      <c r="D862" s="218" t="s">
        <v>1639</v>
      </c>
      <c r="E862" s="16" t="s">
        <v>232</v>
      </c>
      <c r="F862" s="14" t="s">
        <v>402</v>
      </c>
      <c r="G862" s="14" t="s">
        <v>1383</v>
      </c>
      <c r="H862" s="41" t="s">
        <v>919</v>
      </c>
      <c r="I862" s="63" t="s">
        <v>198</v>
      </c>
      <c r="J862" s="63" t="s">
        <v>198</v>
      </c>
      <c r="K862" s="216">
        <v>1200</v>
      </c>
      <c r="L862" s="19" t="s">
        <v>189</v>
      </c>
      <c r="M862" s="220">
        <v>0.05</v>
      </c>
      <c r="N862" s="223">
        <v>60</v>
      </c>
      <c r="O862" s="22">
        <f>N862*[1]TC!$C$4</f>
        <v>1200</v>
      </c>
      <c r="P862" s="46" t="s">
        <v>34</v>
      </c>
      <c r="Q862" s="46" t="s">
        <v>34</v>
      </c>
      <c r="R862" s="96">
        <f t="shared" si="51"/>
        <v>1140</v>
      </c>
      <c r="S862" s="26">
        <f>R862*[1]TC!$C$4</f>
        <v>22800</v>
      </c>
      <c r="T862" s="214">
        <v>0</v>
      </c>
      <c r="U862" s="215">
        <v>0</v>
      </c>
      <c r="V862" s="15" t="s">
        <v>36</v>
      </c>
      <c r="W862" s="217" t="s">
        <v>1660</v>
      </c>
      <c r="X862" s="29"/>
    </row>
    <row r="863" spans="1:24" ht="15.75" customHeight="1">
      <c r="A863" s="14" t="s">
        <v>1667</v>
      </c>
      <c r="B863" s="15" t="s">
        <v>1668</v>
      </c>
      <c r="C863" s="16" t="s">
        <v>1669</v>
      </c>
      <c r="D863" s="14" t="s">
        <v>49</v>
      </c>
      <c r="E863" s="14" t="s">
        <v>27</v>
      </c>
      <c r="F863" s="14" t="s">
        <v>96</v>
      </c>
      <c r="G863" s="14" t="s">
        <v>95</v>
      </c>
      <c r="H863" s="15" t="s">
        <v>51</v>
      </c>
      <c r="I863" s="15" t="s">
        <v>491</v>
      </c>
      <c r="J863" s="15" t="s">
        <v>491</v>
      </c>
      <c r="K863" s="31">
        <v>19500</v>
      </c>
      <c r="L863" s="19" t="s">
        <v>189</v>
      </c>
      <c r="M863" s="20">
        <v>0.05</v>
      </c>
      <c r="N863" s="78">
        <f t="shared" ref="N863:N880" si="52">M863*K863</f>
        <v>975</v>
      </c>
      <c r="O863" s="22">
        <f>N863*[1]TC!C$4</f>
        <v>19500</v>
      </c>
      <c r="P863" s="24" t="s">
        <v>1670</v>
      </c>
      <c r="Q863" s="24" t="s">
        <v>1370</v>
      </c>
      <c r="R863" s="211">
        <f t="shared" si="51"/>
        <v>18525</v>
      </c>
      <c r="S863" s="26">
        <f>R863*[1]TC!C$4</f>
        <v>370500</v>
      </c>
      <c r="T863" s="211">
        <f>[1]TC!$F$4</f>
        <v>1100</v>
      </c>
      <c r="U863" s="26">
        <f>T863*[1]TC!$C$4</f>
        <v>22000</v>
      </c>
      <c r="V863" s="15" t="s">
        <v>1671</v>
      </c>
      <c r="W863" s="37" t="s">
        <v>1672</v>
      </c>
      <c r="X863" s="29"/>
    </row>
    <row r="864" spans="1:24" ht="15.75" customHeight="1">
      <c r="A864" s="14" t="s">
        <v>1667</v>
      </c>
      <c r="B864" s="15" t="s">
        <v>1668</v>
      </c>
      <c r="C864" s="16" t="s">
        <v>1673</v>
      </c>
      <c r="D864" s="14" t="s">
        <v>49</v>
      </c>
      <c r="E864" s="14" t="s">
        <v>27</v>
      </c>
      <c r="F864" s="14" t="s">
        <v>62</v>
      </c>
      <c r="G864" s="14" t="s">
        <v>96</v>
      </c>
      <c r="H864" s="15" t="s">
        <v>51</v>
      </c>
      <c r="I864" s="15" t="s">
        <v>491</v>
      </c>
      <c r="J864" s="15" t="s">
        <v>491</v>
      </c>
      <c r="K864" s="31">
        <v>19500</v>
      </c>
      <c r="L864" s="19" t="s">
        <v>189</v>
      </c>
      <c r="M864" s="20">
        <v>0.05</v>
      </c>
      <c r="N864" s="78">
        <f t="shared" si="52"/>
        <v>975</v>
      </c>
      <c r="O864" s="22">
        <f>N864*[1]TC!C$4</f>
        <v>19500</v>
      </c>
      <c r="P864" s="24" t="s">
        <v>1670</v>
      </c>
      <c r="Q864" s="24" t="s">
        <v>1370</v>
      </c>
      <c r="R864" s="211">
        <f t="shared" si="51"/>
        <v>18525</v>
      </c>
      <c r="S864" s="26">
        <f>R864*[1]TC!C$4</f>
        <v>370500</v>
      </c>
      <c r="T864" s="211">
        <f>[1]TC!$F$4</f>
        <v>1100</v>
      </c>
      <c r="U864" s="26">
        <f>T864*[1]TC!$C$4</f>
        <v>22000</v>
      </c>
      <c r="V864" s="15" t="s">
        <v>1674</v>
      </c>
      <c r="W864" s="37" t="s">
        <v>1672</v>
      </c>
      <c r="X864" s="29"/>
    </row>
    <row r="865" spans="1:24" ht="15.75" customHeight="1">
      <c r="A865" s="14" t="s">
        <v>1667</v>
      </c>
      <c r="B865" s="15" t="s">
        <v>1668</v>
      </c>
      <c r="C865" s="16" t="s">
        <v>1675</v>
      </c>
      <c r="D865" s="14" t="s">
        <v>49</v>
      </c>
      <c r="E865" s="14" t="s">
        <v>27</v>
      </c>
      <c r="F865" s="14" t="s">
        <v>926</v>
      </c>
      <c r="G865" s="14" t="s">
        <v>96</v>
      </c>
      <c r="H865" s="15" t="s">
        <v>51</v>
      </c>
      <c r="I865" s="15" t="s">
        <v>491</v>
      </c>
      <c r="J865" s="15" t="s">
        <v>491</v>
      </c>
      <c r="K865" s="31">
        <v>19500</v>
      </c>
      <c r="L865" s="19" t="s">
        <v>189</v>
      </c>
      <c r="M865" s="20">
        <v>0.05</v>
      </c>
      <c r="N865" s="78">
        <f t="shared" si="52"/>
        <v>975</v>
      </c>
      <c r="O865" s="22">
        <f>N865*[1]TC!C$4</f>
        <v>19500</v>
      </c>
      <c r="P865" s="24" t="s">
        <v>1670</v>
      </c>
      <c r="Q865" s="24" t="s">
        <v>1370</v>
      </c>
      <c r="R865" s="211">
        <f t="shared" si="51"/>
        <v>18525</v>
      </c>
      <c r="S865" s="26">
        <f>R865*[1]TC!C$4</f>
        <v>370500</v>
      </c>
      <c r="T865" s="211">
        <f>[1]TC!$F$4</f>
        <v>1100</v>
      </c>
      <c r="U865" s="26">
        <f>T865*[1]TC!$C$4</f>
        <v>22000</v>
      </c>
      <c r="V865" s="15" t="s">
        <v>1674</v>
      </c>
      <c r="W865" s="37" t="s">
        <v>1672</v>
      </c>
      <c r="X865" s="29"/>
    </row>
    <row r="866" spans="1:24" ht="15.75" customHeight="1">
      <c r="A866" s="14" t="s">
        <v>1667</v>
      </c>
      <c r="B866" s="15" t="s">
        <v>1668</v>
      </c>
      <c r="C866" s="16" t="s">
        <v>1676</v>
      </c>
      <c r="D866" s="14" t="s">
        <v>49</v>
      </c>
      <c r="E866" s="14" t="s">
        <v>27</v>
      </c>
      <c r="F866" s="14" t="s">
        <v>96</v>
      </c>
      <c r="G866" s="14" t="s">
        <v>62</v>
      </c>
      <c r="H866" s="15" t="s">
        <v>51</v>
      </c>
      <c r="I866" s="15" t="s">
        <v>491</v>
      </c>
      <c r="J866" s="15" t="s">
        <v>491</v>
      </c>
      <c r="K866" s="31">
        <v>19500</v>
      </c>
      <c r="L866" s="19" t="s">
        <v>189</v>
      </c>
      <c r="M866" s="20">
        <v>0.05</v>
      </c>
      <c r="N866" s="78">
        <f t="shared" si="52"/>
        <v>975</v>
      </c>
      <c r="O866" s="22">
        <f>N866*[1]TC!C$4</f>
        <v>19500</v>
      </c>
      <c r="P866" s="24" t="s">
        <v>1670</v>
      </c>
      <c r="Q866" s="24" t="s">
        <v>1370</v>
      </c>
      <c r="R866" s="211">
        <f t="shared" si="51"/>
        <v>18525</v>
      </c>
      <c r="S866" s="26">
        <f>R866*[1]TC!C$4</f>
        <v>370500</v>
      </c>
      <c r="T866" s="211">
        <f>[1]TC!$F$4</f>
        <v>1100</v>
      </c>
      <c r="U866" s="26">
        <f>T866*[1]TC!$C$4</f>
        <v>22000</v>
      </c>
      <c r="V866" s="15" t="s">
        <v>1677</v>
      </c>
      <c r="W866" s="37" t="s">
        <v>1672</v>
      </c>
      <c r="X866" s="29"/>
    </row>
    <row r="867" spans="1:24" ht="15.75" customHeight="1">
      <c r="A867" s="14" t="s">
        <v>1667</v>
      </c>
      <c r="B867" s="15" t="s">
        <v>1668</v>
      </c>
      <c r="C867" s="16" t="s">
        <v>1678</v>
      </c>
      <c r="D867" s="14" t="s">
        <v>49</v>
      </c>
      <c r="E867" s="14" t="s">
        <v>27</v>
      </c>
      <c r="F867" s="14" t="s">
        <v>120</v>
      </c>
      <c r="G867" s="14" t="s">
        <v>62</v>
      </c>
      <c r="H867" s="15" t="s">
        <v>51</v>
      </c>
      <c r="I867" s="15" t="s">
        <v>491</v>
      </c>
      <c r="J867" s="15" t="s">
        <v>491</v>
      </c>
      <c r="K867" s="31">
        <v>19500</v>
      </c>
      <c r="L867" s="19" t="s">
        <v>189</v>
      </c>
      <c r="M867" s="20">
        <v>0.05</v>
      </c>
      <c r="N867" s="78">
        <f t="shared" si="52"/>
        <v>975</v>
      </c>
      <c r="O867" s="22">
        <f>N867*[1]TC!C$4</f>
        <v>19500</v>
      </c>
      <c r="P867" s="24" t="s">
        <v>1670</v>
      </c>
      <c r="Q867" s="24" t="s">
        <v>1370</v>
      </c>
      <c r="R867" s="211">
        <f t="shared" si="51"/>
        <v>18525</v>
      </c>
      <c r="S867" s="26">
        <f>R867*[1]TC!C$4</f>
        <v>370500</v>
      </c>
      <c r="T867" s="211">
        <f>[1]TC!$F$4</f>
        <v>1100</v>
      </c>
      <c r="U867" s="26">
        <f>T867*[1]TC!$C$4</f>
        <v>22000</v>
      </c>
      <c r="V867" s="15" t="s">
        <v>1679</v>
      </c>
      <c r="W867" s="37" t="s">
        <v>1672</v>
      </c>
      <c r="X867" s="29"/>
    </row>
    <row r="868" spans="1:24" ht="15.75" customHeight="1">
      <c r="A868" s="14" t="s">
        <v>1667</v>
      </c>
      <c r="B868" s="15" t="s">
        <v>1668</v>
      </c>
      <c r="C868" s="16" t="s">
        <v>1680</v>
      </c>
      <c r="D868" s="14" t="s">
        <v>49</v>
      </c>
      <c r="E868" s="14" t="s">
        <v>27</v>
      </c>
      <c r="F868" s="14" t="s">
        <v>62</v>
      </c>
      <c r="G868" s="14" t="s">
        <v>95</v>
      </c>
      <c r="H868" s="15" t="s">
        <v>51</v>
      </c>
      <c r="I868" s="15" t="s">
        <v>491</v>
      </c>
      <c r="J868" s="15" t="s">
        <v>491</v>
      </c>
      <c r="K868" s="31">
        <v>19500</v>
      </c>
      <c r="L868" s="19" t="s">
        <v>189</v>
      </c>
      <c r="M868" s="20">
        <v>0.05</v>
      </c>
      <c r="N868" s="78">
        <f t="shared" si="52"/>
        <v>975</v>
      </c>
      <c r="O868" s="22">
        <f>N868*[1]TC!C$4</f>
        <v>19500</v>
      </c>
      <c r="P868" s="24" t="s">
        <v>1670</v>
      </c>
      <c r="Q868" s="24" t="s">
        <v>1370</v>
      </c>
      <c r="R868" s="211">
        <f t="shared" si="51"/>
        <v>18525</v>
      </c>
      <c r="S868" s="26">
        <f>R868*[1]TC!C$4</f>
        <v>370500</v>
      </c>
      <c r="T868" s="211">
        <f>[1]TC!$F$4</f>
        <v>1100</v>
      </c>
      <c r="U868" s="26">
        <f>T868*[1]TC!$C$4</f>
        <v>22000</v>
      </c>
      <c r="V868" s="15" t="s">
        <v>1679</v>
      </c>
      <c r="W868" s="37" t="s">
        <v>1672</v>
      </c>
      <c r="X868" s="29"/>
    </row>
    <row r="869" spans="1:24" ht="15.75" customHeight="1">
      <c r="A869" s="14" t="s">
        <v>1667</v>
      </c>
      <c r="B869" s="15" t="s">
        <v>1668</v>
      </c>
      <c r="C869" s="16" t="s">
        <v>1681</v>
      </c>
      <c r="D869" s="14" t="s">
        <v>49</v>
      </c>
      <c r="E869" s="14" t="s">
        <v>27</v>
      </c>
      <c r="F869" s="14" t="s">
        <v>62</v>
      </c>
      <c r="G869" s="14" t="s">
        <v>537</v>
      </c>
      <c r="H869" s="15" t="s">
        <v>1682</v>
      </c>
      <c r="I869" s="15" t="s">
        <v>491</v>
      </c>
      <c r="J869" s="15" t="s">
        <v>491</v>
      </c>
      <c r="K869" s="31">
        <v>19500</v>
      </c>
      <c r="L869" s="19" t="s">
        <v>189</v>
      </c>
      <c r="M869" s="20">
        <v>0.05</v>
      </c>
      <c r="N869" s="78">
        <f t="shared" si="52"/>
        <v>975</v>
      </c>
      <c r="O869" s="22">
        <f>N869*[1]TC!C$4</f>
        <v>19500</v>
      </c>
      <c r="P869" s="24" t="s">
        <v>1670</v>
      </c>
      <c r="Q869" s="24" t="s">
        <v>1370</v>
      </c>
      <c r="R869" s="211">
        <f t="shared" si="51"/>
        <v>18525</v>
      </c>
      <c r="S869" s="26">
        <f>R869*[1]TC!C$4</f>
        <v>370500</v>
      </c>
      <c r="T869" s="211">
        <f>[1]TC!$F$4</f>
        <v>1100</v>
      </c>
      <c r="U869" s="26">
        <f>T869*[1]TC!$C$4</f>
        <v>22000</v>
      </c>
      <c r="V869" s="15" t="s">
        <v>1683</v>
      </c>
      <c r="W869" s="37" t="s">
        <v>1672</v>
      </c>
      <c r="X869" s="29"/>
    </row>
    <row r="870" spans="1:24" ht="15.75" customHeight="1">
      <c r="A870" s="15" t="s">
        <v>1667</v>
      </c>
      <c r="B870" s="15" t="s">
        <v>1668</v>
      </c>
      <c r="C870" s="15" t="s">
        <v>1684</v>
      </c>
      <c r="D870" s="15" t="s">
        <v>26</v>
      </c>
      <c r="E870" s="15" t="s">
        <v>27</v>
      </c>
      <c r="F870" s="15" t="s">
        <v>96</v>
      </c>
      <c r="G870" s="15" t="s">
        <v>1685</v>
      </c>
      <c r="H870" s="15" t="s">
        <v>113</v>
      </c>
      <c r="I870" s="15" t="s">
        <v>491</v>
      </c>
      <c r="J870" s="15" t="s">
        <v>491</v>
      </c>
      <c r="K870" s="134">
        <v>20600</v>
      </c>
      <c r="L870" s="19" t="s">
        <v>189</v>
      </c>
      <c r="M870" s="20">
        <v>0.05</v>
      </c>
      <c r="N870" s="78">
        <f t="shared" si="52"/>
        <v>1030</v>
      </c>
      <c r="O870" s="22">
        <f>N870*[1]TC!C$4</f>
        <v>20600</v>
      </c>
      <c r="P870" s="24" t="s">
        <v>1670</v>
      </c>
      <c r="Q870" s="24" t="s">
        <v>1370</v>
      </c>
      <c r="R870" s="211">
        <f t="shared" si="51"/>
        <v>19570</v>
      </c>
      <c r="S870" s="26">
        <f>R870*[1]TC!C$4</f>
        <v>391400</v>
      </c>
      <c r="T870" s="211">
        <f>[1]TC!$F$4</f>
        <v>1100</v>
      </c>
      <c r="U870" s="26">
        <f>T870*[1]TC!$C$4</f>
        <v>22000</v>
      </c>
      <c r="V870" s="15" t="s">
        <v>1686</v>
      </c>
      <c r="W870" s="72" t="s">
        <v>1672</v>
      </c>
      <c r="X870" s="29"/>
    </row>
    <row r="871" spans="1:24" ht="15.75" customHeight="1">
      <c r="A871" s="15" t="s">
        <v>1667</v>
      </c>
      <c r="B871" s="15" t="s">
        <v>1668</v>
      </c>
      <c r="C871" s="15" t="s">
        <v>1687</v>
      </c>
      <c r="D871" s="15" t="s">
        <v>26</v>
      </c>
      <c r="E871" s="15" t="s">
        <v>27</v>
      </c>
      <c r="F871" s="15" t="s">
        <v>96</v>
      </c>
      <c r="G871" s="15" t="s">
        <v>506</v>
      </c>
      <c r="H871" s="15" t="s">
        <v>113</v>
      </c>
      <c r="I871" s="15" t="s">
        <v>491</v>
      </c>
      <c r="J871" s="15" t="s">
        <v>491</v>
      </c>
      <c r="K871" s="134">
        <v>20600</v>
      </c>
      <c r="L871" s="19" t="s">
        <v>189</v>
      </c>
      <c r="M871" s="20">
        <v>0.05</v>
      </c>
      <c r="N871" s="78">
        <f t="shared" si="52"/>
        <v>1030</v>
      </c>
      <c r="O871" s="22">
        <f>N871*[1]TC!C$4</f>
        <v>20600</v>
      </c>
      <c r="P871" s="24" t="s">
        <v>1670</v>
      </c>
      <c r="Q871" s="24" t="s">
        <v>1370</v>
      </c>
      <c r="R871" s="211">
        <f t="shared" si="51"/>
        <v>19570</v>
      </c>
      <c r="S871" s="26">
        <f>R871*[1]TC!C$4</f>
        <v>391400</v>
      </c>
      <c r="T871" s="211">
        <f>[1]TC!$F$4</f>
        <v>1100</v>
      </c>
      <c r="U871" s="26">
        <f>T871*[1]TC!$C$4</f>
        <v>22000</v>
      </c>
      <c r="V871" s="15" t="s">
        <v>1686</v>
      </c>
      <c r="W871" s="72" t="s">
        <v>1672</v>
      </c>
      <c r="X871" s="29"/>
    </row>
    <row r="872" spans="1:24" ht="15" customHeight="1">
      <c r="A872" s="15" t="s">
        <v>1667</v>
      </c>
      <c r="B872" s="15" t="s">
        <v>1668</v>
      </c>
      <c r="C872" s="15" t="s">
        <v>1688</v>
      </c>
      <c r="D872" s="15" t="s">
        <v>26</v>
      </c>
      <c r="E872" s="15" t="s">
        <v>27</v>
      </c>
      <c r="F872" s="15" t="s">
        <v>96</v>
      </c>
      <c r="G872" s="15" t="s">
        <v>506</v>
      </c>
      <c r="H872" s="15" t="s">
        <v>113</v>
      </c>
      <c r="I872" s="15" t="s">
        <v>491</v>
      </c>
      <c r="J872" s="15" t="s">
        <v>491</v>
      </c>
      <c r="K872" s="134">
        <v>20600</v>
      </c>
      <c r="L872" s="19" t="s">
        <v>189</v>
      </c>
      <c r="M872" s="20">
        <v>0.05</v>
      </c>
      <c r="N872" s="78">
        <f t="shared" si="52"/>
        <v>1030</v>
      </c>
      <c r="O872" s="22">
        <f>N872*[1]TC!C$4</f>
        <v>20600</v>
      </c>
      <c r="P872" s="24" t="s">
        <v>1670</v>
      </c>
      <c r="Q872" s="24" t="s">
        <v>1370</v>
      </c>
      <c r="R872" s="211">
        <f t="shared" si="51"/>
        <v>19570</v>
      </c>
      <c r="S872" s="26">
        <f>R872*[1]TC!C$4</f>
        <v>391400</v>
      </c>
      <c r="T872" s="211">
        <f>[1]TC!$F$4</f>
        <v>1100</v>
      </c>
      <c r="U872" s="26">
        <f>T872*[1]TC!$C$4</f>
        <v>22000</v>
      </c>
      <c r="V872" s="15" t="s">
        <v>1686</v>
      </c>
      <c r="W872" s="72" t="s">
        <v>1672</v>
      </c>
      <c r="X872" s="224"/>
    </row>
    <row r="873" spans="1:24" ht="15.75" customHeight="1">
      <c r="A873" s="15" t="s">
        <v>1667</v>
      </c>
      <c r="B873" s="15" t="s">
        <v>1668</v>
      </c>
      <c r="C873" s="15" t="s">
        <v>1675</v>
      </c>
      <c r="D873" s="15" t="s">
        <v>49</v>
      </c>
      <c r="E873" s="15" t="s">
        <v>27</v>
      </c>
      <c r="F873" s="15" t="s">
        <v>926</v>
      </c>
      <c r="G873" s="15" t="s">
        <v>96</v>
      </c>
      <c r="H873" s="15" t="s">
        <v>51</v>
      </c>
      <c r="I873" s="15" t="s">
        <v>491</v>
      </c>
      <c r="J873" s="15" t="s">
        <v>491</v>
      </c>
      <c r="K873" s="134">
        <v>20600</v>
      </c>
      <c r="L873" s="19" t="s">
        <v>189</v>
      </c>
      <c r="M873" s="20">
        <v>0.05</v>
      </c>
      <c r="N873" s="78">
        <f t="shared" si="52"/>
        <v>1030</v>
      </c>
      <c r="O873" s="22">
        <f>N873*[1]TC!C$4</f>
        <v>20600</v>
      </c>
      <c r="P873" s="24" t="s">
        <v>1670</v>
      </c>
      <c r="Q873" s="24" t="s">
        <v>1370</v>
      </c>
      <c r="R873" s="211">
        <f t="shared" si="51"/>
        <v>19570</v>
      </c>
      <c r="S873" s="26">
        <f>R873*[1]TC!C$4</f>
        <v>391400</v>
      </c>
      <c r="T873" s="211">
        <f>[1]TC!$F$4</f>
        <v>1100</v>
      </c>
      <c r="U873" s="26">
        <f>T873*[1]TC!$C$4</f>
        <v>22000</v>
      </c>
      <c r="V873" s="15" t="s">
        <v>1686</v>
      </c>
      <c r="W873" s="37" t="s">
        <v>1689</v>
      </c>
      <c r="X873" s="29"/>
    </row>
    <row r="874" spans="1:24" ht="15.75" customHeight="1">
      <c r="A874" s="15" t="s">
        <v>1667</v>
      </c>
      <c r="B874" s="15" t="s">
        <v>1668</v>
      </c>
      <c r="C874" s="15" t="s">
        <v>1690</v>
      </c>
      <c r="D874" s="15" t="s">
        <v>26</v>
      </c>
      <c r="E874" s="15" t="s">
        <v>27</v>
      </c>
      <c r="F874" s="15" t="s">
        <v>96</v>
      </c>
      <c r="G874" s="15" t="s">
        <v>926</v>
      </c>
      <c r="H874" s="15" t="s">
        <v>113</v>
      </c>
      <c r="I874" s="15" t="s">
        <v>491</v>
      </c>
      <c r="J874" s="15" t="s">
        <v>491</v>
      </c>
      <c r="K874" s="134">
        <v>20600</v>
      </c>
      <c r="L874" s="19" t="s">
        <v>189</v>
      </c>
      <c r="M874" s="20">
        <v>0.05</v>
      </c>
      <c r="N874" s="78">
        <f t="shared" si="52"/>
        <v>1030</v>
      </c>
      <c r="O874" s="22">
        <f>N874*[1]TC!C$4</f>
        <v>20600</v>
      </c>
      <c r="P874" s="24" t="s">
        <v>1670</v>
      </c>
      <c r="Q874" s="24" t="s">
        <v>1370</v>
      </c>
      <c r="R874" s="211">
        <f t="shared" si="51"/>
        <v>19570</v>
      </c>
      <c r="S874" s="26">
        <f>R874*[1]TC!C$4</f>
        <v>391400</v>
      </c>
      <c r="T874" s="211">
        <f>[1]TC!$F$4</f>
        <v>1100</v>
      </c>
      <c r="U874" s="26">
        <f>T874*[1]TC!$C$4</f>
        <v>22000</v>
      </c>
      <c r="V874" s="15" t="s">
        <v>1686</v>
      </c>
      <c r="W874" s="72" t="s">
        <v>1672</v>
      </c>
      <c r="X874" s="29"/>
    </row>
    <row r="875" spans="1:24" ht="15.75" customHeight="1">
      <c r="A875" s="15" t="s">
        <v>1667</v>
      </c>
      <c r="B875" s="15" t="s">
        <v>1668</v>
      </c>
      <c r="C875" s="15" t="s">
        <v>1691</v>
      </c>
      <c r="D875" s="15" t="s">
        <v>26</v>
      </c>
      <c r="E875" s="15" t="s">
        <v>27</v>
      </c>
      <c r="F875" s="15" t="s">
        <v>96</v>
      </c>
      <c r="G875" s="15" t="s">
        <v>926</v>
      </c>
      <c r="H875" s="15" t="s">
        <v>113</v>
      </c>
      <c r="I875" s="15" t="s">
        <v>491</v>
      </c>
      <c r="J875" s="15" t="s">
        <v>491</v>
      </c>
      <c r="K875" s="134">
        <v>20600</v>
      </c>
      <c r="L875" s="19" t="s">
        <v>189</v>
      </c>
      <c r="M875" s="20">
        <v>0.05</v>
      </c>
      <c r="N875" s="78">
        <f t="shared" si="52"/>
        <v>1030</v>
      </c>
      <c r="O875" s="22">
        <f>N875*[1]TC!C$4</f>
        <v>20600</v>
      </c>
      <c r="P875" s="24" t="s">
        <v>1670</v>
      </c>
      <c r="Q875" s="24" t="s">
        <v>1370</v>
      </c>
      <c r="R875" s="211">
        <f t="shared" si="51"/>
        <v>19570</v>
      </c>
      <c r="S875" s="26">
        <f>R875*[1]TC!C$4</f>
        <v>391400</v>
      </c>
      <c r="T875" s="211">
        <f>[1]TC!$F$4</f>
        <v>1100</v>
      </c>
      <c r="U875" s="26">
        <f>T875*[1]TC!$C$4</f>
        <v>22000</v>
      </c>
      <c r="V875" s="15" t="s">
        <v>1686</v>
      </c>
      <c r="W875" s="72" t="s">
        <v>1672</v>
      </c>
      <c r="X875" s="29"/>
    </row>
    <row r="876" spans="1:24" ht="15.75" customHeight="1">
      <c r="A876" s="15" t="s">
        <v>1667</v>
      </c>
      <c r="B876" s="15" t="s">
        <v>1668</v>
      </c>
      <c r="C876" s="15" t="s">
        <v>1692</v>
      </c>
      <c r="D876" s="15" t="s">
        <v>26</v>
      </c>
      <c r="E876" s="15" t="s">
        <v>27</v>
      </c>
      <c r="F876" s="15" t="s">
        <v>96</v>
      </c>
      <c r="G876" s="15" t="s">
        <v>62</v>
      </c>
      <c r="H876" s="15" t="s">
        <v>113</v>
      </c>
      <c r="I876" s="15" t="s">
        <v>491</v>
      </c>
      <c r="J876" s="15" t="s">
        <v>491</v>
      </c>
      <c r="K876" s="134">
        <v>20600</v>
      </c>
      <c r="L876" s="19" t="s">
        <v>189</v>
      </c>
      <c r="M876" s="20">
        <v>0.05</v>
      </c>
      <c r="N876" s="78">
        <f t="shared" si="52"/>
        <v>1030</v>
      </c>
      <c r="O876" s="22">
        <f>N876*[1]TC!C$4</f>
        <v>20600</v>
      </c>
      <c r="P876" s="24" t="s">
        <v>1670</v>
      </c>
      <c r="Q876" s="24" t="s">
        <v>1370</v>
      </c>
      <c r="R876" s="211">
        <f t="shared" si="51"/>
        <v>19570</v>
      </c>
      <c r="S876" s="26">
        <f>R876*[1]TC!C$4</f>
        <v>391400</v>
      </c>
      <c r="T876" s="211">
        <f>[1]TC!$F$4</f>
        <v>1100</v>
      </c>
      <c r="U876" s="26">
        <f>T876*[1]TC!$C$4</f>
        <v>22000</v>
      </c>
      <c r="V876" s="15" t="s">
        <v>1686</v>
      </c>
      <c r="W876" s="72" t="s">
        <v>1672</v>
      </c>
      <c r="X876" s="29"/>
    </row>
    <row r="877" spans="1:24" ht="15.75" customHeight="1">
      <c r="A877" s="15" t="s">
        <v>1667</v>
      </c>
      <c r="B877" s="15" t="s">
        <v>1668</v>
      </c>
      <c r="C877" s="15" t="s">
        <v>1693</v>
      </c>
      <c r="D877" s="15" t="s">
        <v>26</v>
      </c>
      <c r="E877" s="15" t="s">
        <v>27</v>
      </c>
      <c r="F877" s="15" t="s">
        <v>62</v>
      </c>
      <c r="G877" s="15" t="s">
        <v>506</v>
      </c>
      <c r="H877" s="15" t="s">
        <v>113</v>
      </c>
      <c r="I877" s="15" t="s">
        <v>491</v>
      </c>
      <c r="J877" s="15" t="s">
        <v>491</v>
      </c>
      <c r="K877" s="134">
        <v>20600</v>
      </c>
      <c r="L877" s="19" t="s">
        <v>189</v>
      </c>
      <c r="M877" s="20">
        <v>0.05</v>
      </c>
      <c r="N877" s="78">
        <f t="shared" si="52"/>
        <v>1030</v>
      </c>
      <c r="O877" s="22">
        <f>N877*[1]TC!C$4</f>
        <v>20600</v>
      </c>
      <c r="P877" s="24" t="s">
        <v>1670</v>
      </c>
      <c r="Q877" s="24" t="s">
        <v>1370</v>
      </c>
      <c r="R877" s="211">
        <f t="shared" si="51"/>
        <v>19570</v>
      </c>
      <c r="S877" s="26">
        <f>R877*[1]TC!C$4</f>
        <v>391400</v>
      </c>
      <c r="T877" s="211">
        <f>[1]TC!$F$4</f>
        <v>1100</v>
      </c>
      <c r="U877" s="26">
        <f>T877*[1]TC!$C$4</f>
        <v>22000</v>
      </c>
      <c r="V877" s="15" t="s">
        <v>1686</v>
      </c>
      <c r="W877" s="181" t="s">
        <v>1672</v>
      </c>
      <c r="X877" s="29"/>
    </row>
    <row r="878" spans="1:24" ht="15.75" customHeight="1">
      <c r="A878" s="15" t="s">
        <v>1667</v>
      </c>
      <c r="B878" s="15" t="s">
        <v>1668</v>
      </c>
      <c r="C878" s="15" t="s">
        <v>1694</v>
      </c>
      <c r="D878" s="15" t="s">
        <v>26</v>
      </c>
      <c r="E878" s="15" t="s">
        <v>27</v>
      </c>
      <c r="F878" s="15" t="s">
        <v>980</v>
      </c>
      <c r="G878" s="15" t="s">
        <v>95</v>
      </c>
      <c r="H878" s="15" t="s">
        <v>30</v>
      </c>
      <c r="I878" s="15" t="s">
        <v>498</v>
      </c>
      <c r="J878" s="15" t="s">
        <v>498</v>
      </c>
      <c r="K878" s="134">
        <v>20600</v>
      </c>
      <c r="L878" s="19" t="s">
        <v>189</v>
      </c>
      <c r="M878" s="20">
        <v>0.05</v>
      </c>
      <c r="N878" s="78">
        <f t="shared" si="52"/>
        <v>1030</v>
      </c>
      <c r="O878" s="22">
        <f>N878*[1]TC!C$4</f>
        <v>20600</v>
      </c>
      <c r="P878" s="24" t="s">
        <v>1670</v>
      </c>
      <c r="Q878" s="24" t="s">
        <v>1370</v>
      </c>
      <c r="R878" s="211">
        <f t="shared" si="51"/>
        <v>19570</v>
      </c>
      <c r="S878" s="26">
        <f>R878*[1]TC!C$4</f>
        <v>391400</v>
      </c>
      <c r="T878" s="211">
        <f>[1]TC!$F$4</f>
        <v>1100</v>
      </c>
      <c r="U878" s="26">
        <f>T878*[1]TC!$C$4</f>
        <v>22000</v>
      </c>
      <c r="V878" s="15" t="s">
        <v>1686</v>
      </c>
      <c r="W878" s="72" t="s">
        <v>1672</v>
      </c>
      <c r="X878" s="29"/>
    </row>
    <row r="879" spans="1:24" ht="15.75" customHeight="1">
      <c r="A879" s="15" t="s">
        <v>1667</v>
      </c>
      <c r="B879" s="15" t="s">
        <v>1668</v>
      </c>
      <c r="C879" s="15" t="s">
        <v>1695</v>
      </c>
      <c r="D879" s="15" t="s">
        <v>26</v>
      </c>
      <c r="E879" s="15" t="s">
        <v>27</v>
      </c>
      <c r="F879" s="15" t="s">
        <v>62</v>
      </c>
      <c r="G879" s="15" t="s">
        <v>96</v>
      </c>
      <c r="H879" s="15" t="s">
        <v>30</v>
      </c>
      <c r="I879" s="15" t="s">
        <v>498</v>
      </c>
      <c r="J879" s="15" t="s">
        <v>498</v>
      </c>
      <c r="K879" s="134">
        <v>20600</v>
      </c>
      <c r="L879" s="19" t="s">
        <v>189</v>
      </c>
      <c r="M879" s="20">
        <v>0.05</v>
      </c>
      <c r="N879" s="78">
        <f t="shared" si="52"/>
        <v>1030</v>
      </c>
      <c r="O879" s="22">
        <f>N879*[1]TC!C$4</f>
        <v>20600</v>
      </c>
      <c r="P879" s="24" t="s">
        <v>1670</v>
      </c>
      <c r="Q879" s="24" t="s">
        <v>1370</v>
      </c>
      <c r="R879" s="211">
        <f t="shared" si="51"/>
        <v>19570</v>
      </c>
      <c r="S879" s="26">
        <f>R879*[1]TC!C$4</f>
        <v>391400</v>
      </c>
      <c r="T879" s="211">
        <f>[1]TC!$F$4</f>
        <v>1100</v>
      </c>
      <c r="U879" s="26">
        <f>T879*[1]TC!$C$4</f>
        <v>22000</v>
      </c>
      <c r="V879" s="15" t="s">
        <v>1686</v>
      </c>
      <c r="W879" s="72" t="s">
        <v>1672</v>
      </c>
      <c r="X879" s="29"/>
    </row>
    <row r="880" spans="1:24" ht="15.75" customHeight="1">
      <c r="A880" s="15" t="s">
        <v>1667</v>
      </c>
      <c r="B880" s="15" t="s">
        <v>1668</v>
      </c>
      <c r="C880" s="15" t="s">
        <v>1696</v>
      </c>
      <c r="D880" s="15" t="s">
        <v>26</v>
      </c>
      <c r="E880" s="15" t="s">
        <v>27</v>
      </c>
      <c r="F880" s="15" t="s">
        <v>96</v>
      </c>
      <c r="G880" s="15" t="s">
        <v>62</v>
      </c>
      <c r="H880" s="15" t="s">
        <v>30</v>
      </c>
      <c r="I880" s="15" t="s">
        <v>498</v>
      </c>
      <c r="J880" s="15" t="s">
        <v>498</v>
      </c>
      <c r="K880" s="134">
        <v>20600</v>
      </c>
      <c r="L880" s="19" t="s">
        <v>189</v>
      </c>
      <c r="M880" s="20">
        <v>0.05</v>
      </c>
      <c r="N880" s="78">
        <f t="shared" si="52"/>
        <v>1030</v>
      </c>
      <c r="O880" s="22">
        <f>N880*[1]TC!C$4</f>
        <v>20600</v>
      </c>
      <c r="P880" s="24" t="s">
        <v>1670</v>
      </c>
      <c r="Q880" s="24" t="s">
        <v>1370</v>
      </c>
      <c r="R880" s="211">
        <f t="shared" si="51"/>
        <v>19570</v>
      </c>
      <c r="S880" s="26">
        <f>R880*[1]TC!C$4</f>
        <v>391400</v>
      </c>
      <c r="T880" s="211">
        <f>[1]TC!$F$4</f>
        <v>1100</v>
      </c>
      <c r="U880" s="26">
        <f>T880*[1]TC!$C$4</f>
        <v>22000</v>
      </c>
      <c r="V880" s="15" t="s">
        <v>1686</v>
      </c>
      <c r="W880" s="72" t="s">
        <v>1672</v>
      </c>
      <c r="X880" s="29"/>
    </row>
    <row r="881" spans="1:24" ht="15.75" customHeight="1">
      <c r="A881" s="15" t="s">
        <v>1667</v>
      </c>
      <c r="B881" s="15" t="s">
        <v>1668</v>
      </c>
      <c r="C881" s="15" t="s">
        <v>1697</v>
      </c>
      <c r="D881" s="15" t="s">
        <v>26</v>
      </c>
      <c r="E881" s="15" t="s">
        <v>27</v>
      </c>
      <c r="F881" s="15" t="s">
        <v>96</v>
      </c>
      <c r="G881" s="15" t="s">
        <v>506</v>
      </c>
      <c r="H881" s="15" t="s">
        <v>113</v>
      </c>
      <c r="I881" s="15" t="s">
        <v>491</v>
      </c>
      <c r="J881" s="15" t="s">
        <v>491</v>
      </c>
      <c r="K881" s="134">
        <v>20600</v>
      </c>
      <c r="L881" s="19" t="s">
        <v>189</v>
      </c>
      <c r="M881" s="20">
        <v>0.05</v>
      </c>
      <c r="N881" s="78">
        <v>1030</v>
      </c>
      <c r="O881" s="22">
        <f>N881*[1]TC!C$4</f>
        <v>20600</v>
      </c>
      <c r="P881" s="24" t="s">
        <v>1670</v>
      </c>
      <c r="Q881" s="24" t="s">
        <v>1370</v>
      </c>
      <c r="R881" s="211">
        <f t="shared" si="51"/>
        <v>19570</v>
      </c>
      <c r="S881" s="26">
        <f>R881*[1]TC!C$4</f>
        <v>391400</v>
      </c>
      <c r="T881" s="211">
        <f>[1]TC!$F$4</f>
        <v>1100</v>
      </c>
      <c r="U881" s="26">
        <f>T881*[1]TC!$C$4</f>
        <v>22000</v>
      </c>
      <c r="V881" s="15" t="s">
        <v>1686</v>
      </c>
      <c r="W881" s="181" t="s">
        <v>1672</v>
      </c>
      <c r="X881" s="29"/>
    </row>
    <row r="882" spans="1:24" ht="15.75" customHeight="1">
      <c r="A882" s="15" t="s">
        <v>1667</v>
      </c>
      <c r="B882" s="15" t="s">
        <v>1668</v>
      </c>
      <c r="C882" s="15" t="s">
        <v>1698</v>
      </c>
      <c r="D882" s="15" t="s">
        <v>26</v>
      </c>
      <c r="E882" s="15" t="s">
        <v>27</v>
      </c>
      <c r="F882" s="15" t="s">
        <v>96</v>
      </c>
      <c r="G882" s="15" t="s">
        <v>506</v>
      </c>
      <c r="H882" s="15" t="s">
        <v>113</v>
      </c>
      <c r="I882" s="15" t="s">
        <v>491</v>
      </c>
      <c r="J882" s="15" t="s">
        <v>491</v>
      </c>
      <c r="K882" s="134">
        <v>20600</v>
      </c>
      <c r="L882" s="19" t="s">
        <v>189</v>
      </c>
      <c r="M882" s="20">
        <v>0.05</v>
      </c>
      <c r="N882" s="78">
        <v>1030</v>
      </c>
      <c r="O882" s="22">
        <f>N882*[1]TC!C$4</f>
        <v>20600</v>
      </c>
      <c r="P882" s="24" t="s">
        <v>1670</v>
      </c>
      <c r="Q882" s="24" t="s">
        <v>1370</v>
      </c>
      <c r="R882" s="211">
        <f t="shared" si="51"/>
        <v>19570</v>
      </c>
      <c r="S882" s="26">
        <f>R882*[1]TC!C$4</f>
        <v>391400</v>
      </c>
      <c r="T882" s="211">
        <f>[1]TC!$F$4</f>
        <v>1100</v>
      </c>
      <c r="U882" s="26">
        <f>T882*[1]TC!$C$4</f>
        <v>22000</v>
      </c>
      <c r="V882" s="15" t="s">
        <v>1686</v>
      </c>
      <c r="W882" s="72" t="s">
        <v>1672</v>
      </c>
      <c r="X882" s="29"/>
    </row>
    <row r="883" spans="1:24" ht="15.75" customHeight="1">
      <c r="A883" s="15" t="s">
        <v>1667</v>
      </c>
      <c r="B883" s="15" t="s">
        <v>1668</v>
      </c>
      <c r="C883" s="15" t="s">
        <v>1699</v>
      </c>
      <c r="D883" s="15" t="s">
        <v>26</v>
      </c>
      <c r="E883" s="15" t="s">
        <v>27</v>
      </c>
      <c r="F883" s="15" t="s">
        <v>96</v>
      </c>
      <c r="G883" s="15" t="s">
        <v>62</v>
      </c>
      <c r="H883" s="15" t="s">
        <v>30</v>
      </c>
      <c r="I883" s="15" t="s">
        <v>498</v>
      </c>
      <c r="J883" s="15" t="s">
        <v>498</v>
      </c>
      <c r="K883" s="134">
        <v>20600</v>
      </c>
      <c r="L883" s="19" t="s">
        <v>189</v>
      </c>
      <c r="M883" s="20">
        <v>0.05</v>
      </c>
      <c r="N883" s="78">
        <v>1030</v>
      </c>
      <c r="O883" s="22">
        <f>N883*[1]TC!C$4</f>
        <v>20600</v>
      </c>
      <c r="P883" s="24" t="s">
        <v>1670</v>
      </c>
      <c r="Q883" s="24" t="s">
        <v>1370</v>
      </c>
      <c r="R883" s="211">
        <f t="shared" si="51"/>
        <v>19570</v>
      </c>
      <c r="S883" s="26">
        <f>R883*[1]TC!C$4</f>
        <v>391400</v>
      </c>
      <c r="T883" s="211">
        <f>[1]TC!$F$4</f>
        <v>1100</v>
      </c>
      <c r="U883" s="26">
        <f>T883*[1]TC!$C$4</f>
        <v>22000</v>
      </c>
      <c r="V883" s="15" t="s">
        <v>1686</v>
      </c>
      <c r="W883" s="72" t="s">
        <v>1672</v>
      </c>
      <c r="X883" s="29"/>
    </row>
    <row r="884" spans="1:24" ht="15.75" customHeight="1">
      <c r="A884" s="15" t="s">
        <v>1667</v>
      </c>
      <c r="B884" s="15" t="s">
        <v>1668</v>
      </c>
      <c r="C884" s="15" t="s">
        <v>1700</v>
      </c>
      <c r="D884" s="15" t="s">
        <v>26</v>
      </c>
      <c r="E884" s="15" t="s">
        <v>27</v>
      </c>
      <c r="F884" s="15" t="s">
        <v>62</v>
      </c>
      <c r="G884" s="15" t="s">
        <v>76</v>
      </c>
      <c r="H884" s="15" t="s">
        <v>30</v>
      </c>
      <c r="I884" s="15" t="s">
        <v>498</v>
      </c>
      <c r="J884" s="15" t="s">
        <v>498</v>
      </c>
      <c r="K884" s="134">
        <v>20600</v>
      </c>
      <c r="L884" s="19" t="s">
        <v>189</v>
      </c>
      <c r="M884" s="20">
        <v>0.05</v>
      </c>
      <c r="N884" s="78">
        <v>1030</v>
      </c>
      <c r="O884" s="22">
        <f>N884*[1]TC!C$4</f>
        <v>20600</v>
      </c>
      <c r="P884" s="24" t="s">
        <v>1670</v>
      </c>
      <c r="Q884" s="24" t="s">
        <v>1370</v>
      </c>
      <c r="R884" s="211">
        <f t="shared" si="51"/>
        <v>19570</v>
      </c>
      <c r="S884" s="26">
        <f>R884*[1]TC!C$4</f>
        <v>391400</v>
      </c>
      <c r="T884" s="211">
        <f>[1]TC!$F$4</f>
        <v>1100</v>
      </c>
      <c r="U884" s="26">
        <f>T884*[1]TC!$C$4</f>
        <v>22000</v>
      </c>
      <c r="V884" s="15" t="s">
        <v>1686</v>
      </c>
      <c r="W884" s="72" t="s">
        <v>1672</v>
      </c>
      <c r="X884" s="29"/>
    </row>
    <row r="885" spans="1:24" ht="15.75" customHeight="1">
      <c r="A885" s="15" t="s">
        <v>1667</v>
      </c>
      <c r="B885" s="15" t="s">
        <v>1668</v>
      </c>
      <c r="C885" s="15" t="s">
        <v>1701</v>
      </c>
      <c r="D885" s="15" t="s">
        <v>26</v>
      </c>
      <c r="E885" s="15" t="s">
        <v>27</v>
      </c>
      <c r="F885" s="15" t="s">
        <v>62</v>
      </c>
      <c r="G885" s="15" t="s">
        <v>96</v>
      </c>
      <c r="H885" s="15" t="s">
        <v>30</v>
      </c>
      <c r="I885" s="15" t="s">
        <v>498</v>
      </c>
      <c r="J885" s="15" t="s">
        <v>498</v>
      </c>
      <c r="K885" s="134">
        <v>20600</v>
      </c>
      <c r="L885" s="19" t="s">
        <v>189</v>
      </c>
      <c r="M885" s="20">
        <v>0.05</v>
      </c>
      <c r="N885" s="78">
        <v>1030</v>
      </c>
      <c r="O885" s="22">
        <f>N885*[1]TC!C$4</f>
        <v>20600</v>
      </c>
      <c r="P885" s="24" t="s">
        <v>1670</v>
      </c>
      <c r="Q885" s="24" t="s">
        <v>1370</v>
      </c>
      <c r="R885" s="211">
        <f t="shared" si="51"/>
        <v>19570</v>
      </c>
      <c r="S885" s="26">
        <f>R885*[1]TC!C$4</f>
        <v>391400</v>
      </c>
      <c r="T885" s="211">
        <f>[1]TC!$F$4</f>
        <v>1100</v>
      </c>
      <c r="U885" s="26">
        <f>T885*[1]TC!$C$4</f>
        <v>22000</v>
      </c>
      <c r="V885" s="15" t="s">
        <v>1686</v>
      </c>
      <c r="W885" s="72" t="s">
        <v>1672</v>
      </c>
      <c r="X885" s="29"/>
    </row>
    <row r="886" spans="1:24" ht="15.75" customHeight="1">
      <c r="A886" s="15" t="s">
        <v>1667</v>
      </c>
      <c r="B886" s="15" t="s">
        <v>1668</v>
      </c>
      <c r="C886" s="15" t="s">
        <v>1702</v>
      </c>
      <c r="D886" s="15" t="s">
        <v>26</v>
      </c>
      <c r="E886" s="15" t="s">
        <v>27</v>
      </c>
      <c r="F886" s="15" t="s">
        <v>139</v>
      </c>
      <c r="G886" s="15" t="s">
        <v>62</v>
      </c>
      <c r="H886" s="15" t="s">
        <v>30</v>
      </c>
      <c r="I886" s="15" t="s">
        <v>498</v>
      </c>
      <c r="J886" s="15" t="s">
        <v>498</v>
      </c>
      <c r="K886" s="134">
        <v>20600</v>
      </c>
      <c r="L886" s="19" t="s">
        <v>189</v>
      </c>
      <c r="M886" s="20">
        <v>0.05</v>
      </c>
      <c r="N886" s="78">
        <v>1030</v>
      </c>
      <c r="O886" s="22">
        <f>N886*[1]TC!C$4</f>
        <v>20600</v>
      </c>
      <c r="P886" s="24" t="s">
        <v>1670</v>
      </c>
      <c r="Q886" s="24" t="s">
        <v>1370</v>
      </c>
      <c r="R886" s="211">
        <f t="shared" si="51"/>
        <v>19570</v>
      </c>
      <c r="S886" s="26">
        <f>R886*[1]TC!C$4</f>
        <v>391400</v>
      </c>
      <c r="T886" s="211">
        <f>[1]TC!$F$4</f>
        <v>1100</v>
      </c>
      <c r="U886" s="26">
        <f>T886*[1]TC!$C$4</f>
        <v>22000</v>
      </c>
      <c r="V886" s="15" t="s">
        <v>1686</v>
      </c>
      <c r="W886" s="72" t="s">
        <v>1672</v>
      </c>
      <c r="X886" s="29"/>
    </row>
    <row r="887" spans="1:24" ht="15.75" customHeight="1">
      <c r="A887" s="14" t="s">
        <v>1667</v>
      </c>
      <c r="B887" s="15" t="s">
        <v>1668</v>
      </c>
      <c r="C887" s="16" t="s">
        <v>1703</v>
      </c>
      <c r="D887" s="14" t="s">
        <v>1108</v>
      </c>
      <c r="E887" s="14" t="s">
        <v>27</v>
      </c>
      <c r="F887" s="14" t="s">
        <v>167</v>
      </c>
      <c r="G887" s="14" t="s">
        <v>62</v>
      </c>
      <c r="H887" s="15"/>
      <c r="I887" s="15"/>
      <c r="J887" s="15"/>
      <c r="K887" s="31"/>
      <c r="L887" s="19"/>
      <c r="M887" s="225">
        <v>0.05</v>
      </c>
      <c r="N887" s="78"/>
      <c r="O887" s="22"/>
      <c r="P887" s="24"/>
      <c r="Q887" s="24"/>
      <c r="R887" s="226">
        <f t="shared" si="51"/>
        <v>0</v>
      </c>
      <c r="S887" s="26"/>
      <c r="T887" s="211"/>
      <c r="U887" s="26"/>
      <c r="V887" s="66"/>
      <c r="W887" s="28"/>
      <c r="X887" s="29"/>
    </row>
    <row r="888" spans="1:24" ht="15.75" customHeight="1">
      <c r="A888" s="15" t="s">
        <v>1667</v>
      </c>
      <c r="B888" s="15" t="s">
        <v>1668</v>
      </c>
      <c r="C888" s="15" t="s">
        <v>1673</v>
      </c>
      <c r="D888" s="15" t="s">
        <v>49</v>
      </c>
      <c r="E888" s="15" t="s">
        <v>27</v>
      </c>
      <c r="F888" s="15" t="s">
        <v>62</v>
      </c>
      <c r="G888" s="15" t="s">
        <v>96</v>
      </c>
      <c r="H888" s="15" t="s">
        <v>51</v>
      </c>
      <c r="I888" s="15" t="s">
        <v>491</v>
      </c>
      <c r="J888" s="15" t="s">
        <v>491</v>
      </c>
      <c r="K888" s="134">
        <v>20600</v>
      </c>
      <c r="L888" s="19" t="s">
        <v>189</v>
      </c>
      <c r="M888" s="20">
        <v>0.05</v>
      </c>
      <c r="N888" s="78">
        <f>M888*K888</f>
        <v>1030</v>
      </c>
      <c r="O888" s="22">
        <f>N888*[1]TC!C$4</f>
        <v>20600</v>
      </c>
      <c r="P888" s="24" t="s">
        <v>1670</v>
      </c>
      <c r="Q888" s="24" t="s">
        <v>1370</v>
      </c>
      <c r="R888" s="211">
        <f t="shared" si="51"/>
        <v>19570</v>
      </c>
      <c r="S888" s="26">
        <f>R888*[1]TC!C$4</f>
        <v>391400</v>
      </c>
      <c r="T888" s="211">
        <f>[1]TC!$F$4</f>
        <v>1100</v>
      </c>
      <c r="U888" s="26">
        <f>T888*[1]TC!$C$4</f>
        <v>22000</v>
      </c>
      <c r="V888" s="33" t="s">
        <v>1686</v>
      </c>
      <c r="W888" s="72" t="s">
        <v>1672</v>
      </c>
      <c r="X888" s="29"/>
    </row>
    <row r="889" spans="1:24" ht="15.75" customHeight="1">
      <c r="A889" s="15" t="s">
        <v>1667</v>
      </c>
      <c r="B889" s="15" t="s">
        <v>1668</v>
      </c>
      <c r="C889" s="15" t="s">
        <v>1704</v>
      </c>
      <c r="D889" s="15" t="s">
        <v>49</v>
      </c>
      <c r="E889" s="15" t="s">
        <v>27</v>
      </c>
      <c r="F889" s="15" t="s">
        <v>96</v>
      </c>
      <c r="G889" s="15" t="s">
        <v>62</v>
      </c>
      <c r="H889" s="15" t="s">
        <v>51</v>
      </c>
      <c r="I889" s="15" t="s">
        <v>491</v>
      </c>
      <c r="J889" s="15" t="s">
        <v>491</v>
      </c>
      <c r="K889" s="134">
        <v>20600</v>
      </c>
      <c r="L889" s="19" t="s">
        <v>189</v>
      </c>
      <c r="M889" s="20">
        <v>0.05</v>
      </c>
      <c r="N889" s="78">
        <v>1030</v>
      </c>
      <c r="O889" s="22">
        <v>20600</v>
      </c>
      <c r="P889" s="24" t="s">
        <v>1670</v>
      </c>
      <c r="Q889" s="24" t="s">
        <v>1370</v>
      </c>
      <c r="R889" s="211">
        <v>19570</v>
      </c>
      <c r="S889" s="26">
        <v>391400</v>
      </c>
      <c r="T889" s="211">
        <v>1100</v>
      </c>
      <c r="U889" s="26">
        <v>22000</v>
      </c>
      <c r="V889" s="41" t="s">
        <v>1686</v>
      </c>
      <c r="W889" s="41" t="s">
        <v>1672</v>
      </c>
      <c r="X889" s="29"/>
    </row>
    <row r="890" spans="1:24" ht="15.75" customHeight="1">
      <c r="A890" s="15" t="s">
        <v>1667</v>
      </c>
      <c r="B890" s="15" t="s">
        <v>1668</v>
      </c>
      <c r="C890" s="15" t="s">
        <v>1678</v>
      </c>
      <c r="D890" s="15" t="s">
        <v>49</v>
      </c>
      <c r="E890" s="15" t="s">
        <v>27</v>
      </c>
      <c r="F890" s="15" t="s">
        <v>120</v>
      </c>
      <c r="G890" s="15" t="s">
        <v>62</v>
      </c>
      <c r="H890" s="15" t="s">
        <v>51</v>
      </c>
      <c r="I890" s="15" t="s">
        <v>491</v>
      </c>
      <c r="J890" s="15" t="s">
        <v>491</v>
      </c>
      <c r="K890" s="134">
        <v>20600</v>
      </c>
      <c r="L890" s="19" t="s">
        <v>189</v>
      </c>
      <c r="M890" s="20">
        <v>0.05</v>
      </c>
      <c r="N890" s="78">
        <v>1030</v>
      </c>
      <c r="O890" s="22">
        <v>20600</v>
      </c>
      <c r="P890" s="24" t="s">
        <v>1670</v>
      </c>
      <c r="Q890" s="24" t="s">
        <v>1370</v>
      </c>
      <c r="R890" s="211">
        <v>19570</v>
      </c>
      <c r="S890" s="26">
        <v>391400</v>
      </c>
      <c r="T890" s="211">
        <v>1100</v>
      </c>
      <c r="U890" s="26">
        <v>22000</v>
      </c>
      <c r="V890" s="15" t="s">
        <v>1686</v>
      </c>
      <c r="W890" s="74" t="s">
        <v>1672</v>
      </c>
      <c r="X890" s="29"/>
    </row>
    <row r="891" spans="1:24" ht="15.75" customHeight="1">
      <c r="A891" s="15" t="s">
        <v>1667</v>
      </c>
      <c r="B891" s="15" t="s">
        <v>1668</v>
      </c>
      <c r="C891" s="15" t="s">
        <v>1680</v>
      </c>
      <c r="D891" s="15" t="s">
        <v>49</v>
      </c>
      <c r="E891" s="15" t="s">
        <v>27</v>
      </c>
      <c r="F891" s="15" t="s">
        <v>62</v>
      </c>
      <c r="G891" s="15" t="s">
        <v>95</v>
      </c>
      <c r="H891" s="15" t="s">
        <v>51</v>
      </c>
      <c r="I891" s="15" t="s">
        <v>491</v>
      </c>
      <c r="J891" s="15" t="s">
        <v>491</v>
      </c>
      <c r="K891" s="134">
        <v>20600</v>
      </c>
      <c r="L891" s="19" t="s">
        <v>189</v>
      </c>
      <c r="M891" s="20">
        <v>0.05</v>
      </c>
      <c r="N891" s="78">
        <v>1030</v>
      </c>
      <c r="O891" s="22">
        <v>20600</v>
      </c>
      <c r="P891" s="24" t="s">
        <v>1670</v>
      </c>
      <c r="Q891" s="24" t="s">
        <v>1370</v>
      </c>
      <c r="R891" s="211">
        <v>19570</v>
      </c>
      <c r="S891" s="26">
        <v>391400</v>
      </c>
      <c r="T891" s="211">
        <v>1100</v>
      </c>
      <c r="U891" s="26">
        <v>22000</v>
      </c>
      <c r="V891" s="15" t="s">
        <v>1686</v>
      </c>
      <c r="W891" s="74" t="s">
        <v>1672</v>
      </c>
      <c r="X891" s="29"/>
    </row>
    <row r="892" spans="1:24" ht="15.75" customHeight="1">
      <c r="A892" s="15" t="s">
        <v>1667</v>
      </c>
      <c r="B892" s="15" t="s">
        <v>1668</v>
      </c>
      <c r="C892" s="15" t="s">
        <v>1681</v>
      </c>
      <c r="D892" s="15" t="s">
        <v>49</v>
      </c>
      <c r="E892" s="15" t="s">
        <v>27</v>
      </c>
      <c r="F892" s="15" t="s">
        <v>62</v>
      </c>
      <c r="G892" s="15" t="s">
        <v>537</v>
      </c>
      <c r="H892" s="15" t="s">
        <v>51</v>
      </c>
      <c r="I892" s="15" t="s">
        <v>491</v>
      </c>
      <c r="J892" s="15" t="s">
        <v>491</v>
      </c>
      <c r="K892" s="134">
        <v>20600</v>
      </c>
      <c r="L892" s="19" t="s">
        <v>189</v>
      </c>
      <c r="M892" s="20">
        <v>0.05</v>
      </c>
      <c r="N892" s="78">
        <v>1030</v>
      </c>
      <c r="O892" s="22">
        <v>20600</v>
      </c>
      <c r="P892" s="24" t="s">
        <v>1670</v>
      </c>
      <c r="Q892" s="24" t="s">
        <v>1370</v>
      </c>
      <c r="R892" s="211">
        <v>19570</v>
      </c>
      <c r="S892" s="26">
        <v>391400</v>
      </c>
      <c r="T892" s="211">
        <v>1100</v>
      </c>
      <c r="U892" s="26">
        <v>22000</v>
      </c>
      <c r="V892" s="15" t="s">
        <v>1686</v>
      </c>
      <c r="W892" s="74" t="s">
        <v>1672</v>
      </c>
      <c r="X892" s="29"/>
    </row>
    <row r="893" spans="1:24" ht="15.75" customHeight="1">
      <c r="A893" s="15" t="s">
        <v>1667</v>
      </c>
      <c r="B893" s="15" t="s">
        <v>1668</v>
      </c>
      <c r="C893" s="15" t="s">
        <v>1705</v>
      </c>
      <c r="D893" s="15" t="s">
        <v>49</v>
      </c>
      <c r="E893" s="15" t="s">
        <v>27</v>
      </c>
      <c r="F893" s="15" t="s">
        <v>62</v>
      </c>
      <c r="G893" s="15" t="s">
        <v>139</v>
      </c>
      <c r="H893" s="15" t="s">
        <v>51</v>
      </c>
      <c r="I893" s="15" t="s">
        <v>491</v>
      </c>
      <c r="J893" s="15" t="s">
        <v>491</v>
      </c>
      <c r="K893" s="134">
        <v>20600</v>
      </c>
      <c r="L893" s="19" t="s">
        <v>189</v>
      </c>
      <c r="M893" s="20">
        <v>0.05</v>
      </c>
      <c r="N893" s="78">
        <v>1030</v>
      </c>
      <c r="O893" s="22">
        <v>20600</v>
      </c>
      <c r="P893" s="24" t="s">
        <v>1670</v>
      </c>
      <c r="Q893" s="24" t="s">
        <v>1370</v>
      </c>
      <c r="R893" s="211">
        <v>19570</v>
      </c>
      <c r="S893" s="26">
        <v>391400</v>
      </c>
      <c r="T893" s="211">
        <v>1100</v>
      </c>
      <c r="U893" s="26">
        <v>22000</v>
      </c>
      <c r="V893" s="15" t="s">
        <v>1686</v>
      </c>
      <c r="W893" s="74" t="s">
        <v>1672</v>
      </c>
      <c r="X893" s="29"/>
    </row>
    <row r="894" spans="1:24" ht="15.75" customHeight="1">
      <c r="A894" s="15" t="s">
        <v>1667</v>
      </c>
      <c r="B894" s="15" t="s">
        <v>1668</v>
      </c>
      <c r="C894" s="15" t="s">
        <v>1706</v>
      </c>
      <c r="D894" s="15" t="s">
        <v>49</v>
      </c>
      <c r="E894" s="15" t="s">
        <v>27</v>
      </c>
      <c r="F894" s="15" t="s">
        <v>96</v>
      </c>
      <c r="G894" s="15" t="s">
        <v>1685</v>
      </c>
      <c r="H894" s="15" t="s">
        <v>51</v>
      </c>
      <c r="I894" s="15" t="s">
        <v>491</v>
      </c>
      <c r="J894" s="15" t="s">
        <v>491</v>
      </c>
      <c r="K894" s="134">
        <v>20600</v>
      </c>
      <c r="L894" s="19" t="s">
        <v>189</v>
      </c>
      <c r="M894" s="20">
        <v>0.05</v>
      </c>
      <c r="N894" s="78">
        <v>1030</v>
      </c>
      <c r="O894" s="22">
        <v>20600</v>
      </c>
      <c r="P894" s="24" t="s">
        <v>1670</v>
      </c>
      <c r="Q894" s="24" t="s">
        <v>1370</v>
      </c>
      <c r="R894" s="211">
        <v>19570</v>
      </c>
      <c r="S894" s="26">
        <v>391400</v>
      </c>
      <c r="T894" s="211">
        <v>1100</v>
      </c>
      <c r="U894" s="26">
        <v>22000</v>
      </c>
      <c r="V894" s="15" t="s">
        <v>1686</v>
      </c>
      <c r="W894" s="74" t="s">
        <v>1672</v>
      </c>
      <c r="X894" s="29"/>
    </row>
    <row r="895" spans="1:24" ht="15.75" customHeight="1">
      <c r="A895" s="15" t="s">
        <v>1667</v>
      </c>
      <c r="B895" s="15" t="s">
        <v>1668</v>
      </c>
      <c r="C895" s="15" t="s">
        <v>1707</v>
      </c>
      <c r="D895" s="15" t="s">
        <v>49</v>
      </c>
      <c r="E895" s="15" t="s">
        <v>27</v>
      </c>
      <c r="F895" s="15" t="s">
        <v>926</v>
      </c>
      <c r="G895" s="15" t="s">
        <v>62</v>
      </c>
      <c r="H895" s="15" t="s">
        <v>51</v>
      </c>
      <c r="I895" s="15" t="s">
        <v>491</v>
      </c>
      <c r="J895" s="15" t="s">
        <v>491</v>
      </c>
      <c r="K895" s="134">
        <v>20600</v>
      </c>
      <c r="L895" s="19" t="s">
        <v>189</v>
      </c>
      <c r="M895" s="20">
        <v>0.05</v>
      </c>
      <c r="N895" s="78">
        <v>1030</v>
      </c>
      <c r="O895" s="22">
        <v>20600</v>
      </c>
      <c r="P895" s="24" t="s">
        <v>1670</v>
      </c>
      <c r="Q895" s="24" t="s">
        <v>1370</v>
      </c>
      <c r="R895" s="211">
        <v>19570</v>
      </c>
      <c r="S895" s="26">
        <v>391400</v>
      </c>
      <c r="T895" s="211">
        <v>1100</v>
      </c>
      <c r="U895" s="26">
        <v>22000</v>
      </c>
      <c r="V895" s="15" t="s">
        <v>1686</v>
      </c>
      <c r="W895" s="74" t="s">
        <v>1672</v>
      </c>
      <c r="X895" s="29"/>
    </row>
    <row r="896" spans="1:24" ht="15.75" customHeight="1">
      <c r="A896" s="15" t="s">
        <v>1667</v>
      </c>
      <c r="B896" s="15" t="s">
        <v>1668</v>
      </c>
      <c r="C896" s="15" t="s">
        <v>1708</v>
      </c>
      <c r="D896" s="41" t="s">
        <v>26</v>
      </c>
      <c r="E896" s="15" t="s">
        <v>27</v>
      </c>
      <c r="F896" s="15" t="s">
        <v>120</v>
      </c>
      <c r="G896" s="15" t="s">
        <v>96</v>
      </c>
      <c r="H896" s="15" t="s">
        <v>113</v>
      </c>
      <c r="I896" s="15" t="s">
        <v>491</v>
      </c>
      <c r="J896" s="15" t="s">
        <v>491</v>
      </c>
      <c r="K896" s="134">
        <v>20600</v>
      </c>
      <c r="L896" s="19" t="s">
        <v>189</v>
      </c>
      <c r="M896" s="20">
        <v>0.05</v>
      </c>
      <c r="N896" s="78">
        <v>1030</v>
      </c>
      <c r="O896" s="22">
        <v>20600</v>
      </c>
      <c r="P896" s="24" t="s">
        <v>1670</v>
      </c>
      <c r="Q896" s="24" t="s">
        <v>1370</v>
      </c>
      <c r="R896" s="211">
        <v>19570</v>
      </c>
      <c r="S896" s="26">
        <v>391400</v>
      </c>
      <c r="T896" s="211">
        <v>1100</v>
      </c>
      <c r="U896" s="26">
        <v>22000</v>
      </c>
      <c r="V896" s="15" t="s">
        <v>1686</v>
      </c>
      <c r="W896" s="74" t="s">
        <v>1672</v>
      </c>
      <c r="X896" s="29"/>
    </row>
    <row r="897" spans="1:24" ht="15.75" customHeight="1">
      <c r="A897" s="15" t="s">
        <v>1667</v>
      </c>
      <c r="B897" s="15" t="s">
        <v>1668</v>
      </c>
      <c r="C897" s="15" t="s">
        <v>1709</v>
      </c>
      <c r="D897" s="41" t="s">
        <v>26</v>
      </c>
      <c r="E897" s="15" t="s">
        <v>27</v>
      </c>
      <c r="F897" s="15" t="s">
        <v>96</v>
      </c>
      <c r="G897" s="15" t="s">
        <v>62</v>
      </c>
      <c r="H897" s="15" t="s">
        <v>30</v>
      </c>
      <c r="I897" s="15" t="s">
        <v>498</v>
      </c>
      <c r="J897" s="15" t="s">
        <v>498</v>
      </c>
      <c r="K897" s="134">
        <v>20600</v>
      </c>
      <c r="L897" s="19" t="s">
        <v>189</v>
      </c>
      <c r="M897" s="20">
        <v>0.05</v>
      </c>
      <c r="N897" s="78">
        <v>1030</v>
      </c>
      <c r="O897" s="22">
        <v>20600</v>
      </c>
      <c r="P897" s="24" t="s">
        <v>1670</v>
      </c>
      <c r="Q897" s="24" t="s">
        <v>1370</v>
      </c>
      <c r="R897" s="211">
        <v>19570</v>
      </c>
      <c r="S897" s="26">
        <v>391400</v>
      </c>
      <c r="T897" s="211">
        <v>1100</v>
      </c>
      <c r="U897" s="26">
        <v>22000</v>
      </c>
      <c r="V897" s="15" t="s">
        <v>1686</v>
      </c>
      <c r="W897" s="74" t="s">
        <v>1672</v>
      </c>
      <c r="X897" s="29"/>
    </row>
    <row r="898" spans="1:24" ht="15.75" customHeight="1">
      <c r="A898" s="15" t="s">
        <v>1667</v>
      </c>
      <c r="B898" s="15" t="s">
        <v>1668</v>
      </c>
      <c r="C898" s="15" t="s">
        <v>1710</v>
      </c>
      <c r="D898" s="41" t="s">
        <v>26</v>
      </c>
      <c r="E898" s="15" t="s">
        <v>27</v>
      </c>
      <c r="F898" s="15" t="s">
        <v>926</v>
      </c>
      <c r="G898" s="15" t="s">
        <v>76</v>
      </c>
      <c r="H898" s="15" t="s">
        <v>30</v>
      </c>
      <c r="I898" s="15" t="s">
        <v>498</v>
      </c>
      <c r="J898" s="15" t="s">
        <v>498</v>
      </c>
      <c r="K898" s="134">
        <v>20600</v>
      </c>
      <c r="L898" s="19" t="s">
        <v>189</v>
      </c>
      <c r="M898" s="20">
        <v>0.05</v>
      </c>
      <c r="N898" s="78">
        <v>1030</v>
      </c>
      <c r="O898" s="22">
        <v>20600</v>
      </c>
      <c r="P898" s="24" t="s">
        <v>1670</v>
      </c>
      <c r="Q898" s="24" t="s">
        <v>1370</v>
      </c>
      <c r="R898" s="211">
        <v>19570</v>
      </c>
      <c r="S898" s="26">
        <v>391400</v>
      </c>
      <c r="T898" s="211">
        <v>1100</v>
      </c>
      <c r="U898" s="26">
        <v>22000</v>
      </c>
      <c r="V898" s="15" t="s">
        <v>1686</v>
      </c>
      <c r="W898" s="74" t="s">
        <v>1672</v>
      </c>
      <c r="X898" s="29"/>
    </row>
    <row r="899" spans="1:24" ht="15.75" customHeight="1">
      <c r="A899" s="14" t="s">
        <v>289</v>
      </c>
      <c r="B899" s="15" t="s">
        <v>1711</v>
      </c>
      <c r="C899" s="16" t="s">
        <v>1712</v>
      </c>
      <c r="D899" s="14" t="s">
        <v>26</v>
      </c>
      <c r="E899" s="14" t="s">
        <v>27</v>
      </c>
      <c r="F899" s="14" t="s">
        <v>116</v>
      </c>
      <c r="G899" s="14" t="s">
        <v>116</v>
      </c>
      <c r="H899" s="15" t="s">
        <v>304</v>
      </c>
      <c r="I899" s="15" t="s">
        <v>498</v>
      </c>
      <c r="J899" s="15"/>
      <c r="K899" s="31">
        <v>21500</v>
      </c>
      <c r="L899" s="19" t="s">
        <v>189</v>
      </c>
      <c r="M899" s="227">
        <v>0.19</v>
      </c>
      <c r="N899" s="78">
        <f t="shared" ref="N899:N911" si="53">M899*K899</f>
        <v>4085</v>
      </c>
      <c r="O899" s="22">
        <f>N899*[1]TC!C$4</f>
        <v>81700</v>
      </c>
      <c r="P899" s="24" t="s">
        <v>1670</v>
      </c>
      <c r="Q899" s="24" t="s">
        <v>1370</v>
      </c>
      <c r="R899" s="211">
        <f t="shared" ref="R899:R962" si="54">K899-N899</f>
        <v>17415</v>
      </c>
      <c r="S899" s="26">
        <f>R899*[1]TC!C$4</f>
        <v>348300</v>
      </c>
      <c r="T899" s="211">
        <f>[1]TC!$F$4</f>
        <v>1100</v>
      </c>
      <c r="U899" s="26">
        <f>T899*[1]TC!$C$4</f>
        <v>22000</v>
      </c>
      <c r="V899" s="15"/>
      <c r="W899" s="37" t="s">
        <v>1713</v>
      </c>
      <c r="X899" s="29"/>
    </row>
    <row r="900" spans="1:24" ht="15.75" customHeight="1">
      <c r="A900" s="14" t="s">
        <v>289</v>
      </c>
      <c r="B900" s="15" t="s">
        <v>1711</v>
      </c>
      <c r="C900" s="16" t="s">
        <v>1714</v>
      </c>
      <c r="D900" s="14" t="s">
        <v>26</v>
      </c>
      <c r="E900" s="14" t="s">
        <v>27</v>
      </c>
      <c r="F900" s="14" t="s">
        <v>116</v>
      </c>
      <c r="G900" s="14" t="s">
        <v>116</v>
      </c>
      <c r="H900" s="15" t="s">
        <v>304</v>
      </c>
      <c r="I900" s="15" t="s">
        <v>498</v>
      </c>
      <c r="J900" s="15"/>
      <c r="K900" s="31">
        <v>21500</v>
      </c>
      <c r="L900" s="19" t="s">
        <v>189</v>
      </c>
      <c r="M900" s="227">
        <v>0.19</v>
      </c>
      <c r="N900" s="78">
        <f t="shared" si="53"/>
        <v>4085</v>
      </c>
      <c r="O900" s="22">
        <f>N900*[1]TC!C$4</f>
        <v>81700</v>
      </c>
      <c r="P900" s="24" t="s">
        <v>1670</v>
      </c>
      <c r="Q900" s="24" t="s">
        <v>1370</v>
      </c>
      <c r="R900" s="211">
        <f t="shared" si="54"/>
        <v>17415</v>
      </c>
      <c r="S900" s="26">
        <f>R900*[1]TC!C$4</f>
        <v>348300</v>
      </c>
      <c r="T900" s="211">
        <f>[1]TC!$F$4</f>
        <v>1100</v>
      </c>
      <c r="U900" s="26">
        <f>T900*[1]TC!$C$4</f>
        <v>22000</v>
      </c>
      <c r="V900" s="15"/>
      <c r="W900" s="37" t="s">
        <v>1713</v>
      </c>
      <c r="X900" s="29"/>
    </row>
    <row r="901" spans="1:24" ht="15.75" customHeight="1">
      <c r="A901" s="14" t="s">
        <v>289</v>
      </c>
      <c r="B901" s="15" t="s">
        <v>1711</v>
      </c>
      <c r="C901" s="16" t="s">
        <v>1715</v>
      </c>
      <c r="D901" s="14" t="s">
        <v>26</v>
      </c>
      <c r="E901" s="14" t="s">
        <v>27</v>
      </c>
      <c r="F901" s="14" t="s">
        <v>116</v>
      </c>
      <c r="G901" s="14" t="s">
        <v>116</v>
      </c>
      <c r="H901" s="15" t="s">
        <v>304</v>
      </c>
      <c r="I901" s="15" t="s">
        <v>1716</v>
      </c>
      <c r="J901" s="15"/>
      <c r="K901" s="31">
        <v>21500</v>
      </c>
      <c r="L901" s="19" t="s">
        <v>189</v>
      </c>
      <c r="M901" s="227">
        <v>0.19</v>
      </c>
      <c r="N901" s="78">
        <f t="shared" si="53"/>
        <v>4085</v>
      </c>
      <c r="O901" s="22">
        <f>N901*[1]TC!C$4</f>
        <v>81700</v>
      </c>
      <c r="P901" s="24" t="s">
        <v>1670</v>
      </c>
      <c r="Q901" s="24" t="s">
        <v>1370</v>
      </c>
      <c r="R901" s="211">
        <f t="shared" si="54"/>
        <v>17415</v>
      </c>
      <c r="S901" s="26">
        <f>R901*[1]TC!C$4</f>
        <v>348300</v>
      </c>
      <c r="T901" s="211">
        <f>[1]TC!$F$4</f>
        <v>1100</v>
      </c>
      <c r="U901" s="26">
        <f>T901*[1]TC!$C$4</f>
        <v>22000</v>
      </c>
      <c r="V901" s="15"/>
      <c r="W901" s="37" t="s">
        <v>1713</v>
      </c>
      <c r="X901" s="29"/>
    </row>
    <row r="902" spans="1:24" ht="15.75" customHeight="1">
      <c r="A902" s="14" t="s">
        <v>289</v>
      </c>
      <c r="B902" s="15" t="s">
        <v>1711</v>
      </c>
      <c r="C902" s="41" t="s">
        <v>1717</v>
      </c>
      <c r="D902" s="14" t="s">
        <v>26</v>
      </c>
      <c r="E902" s="14" t="s">
        <v>27</v>
      </c>
      <c r="F902" s="14" t="s">
        <v>28</v>
      </c>
      <c r="G902" s="14" t="s">
        <v>28</v>
      </c>
      <c r="H902" s="15" t="s">
        <v>304</v>
      </c>
      <c r="I902" s="15" t="s">
        <v>498</v>
      </c>
      <c r="J902" s="15"/>
      <c r="K902" s="31">
        <v>19300</v>
      </c>
      <c r="L902" s="19" t="s">
        <v>189</v>
      </c>
      <c r="M902" s="227">
        <v>0.21</v>
      </c>
      <c r="N902" s="78">
        <f t="shared" si="53"/>
        <v>4053</v>
      </c>
      <c r="O902" s="22">
        <f>N902*[1]TC!C$4</f>
        <v>81060</v>
      </c>
      <c r="P902" s="24" t="s">
        <v>1670</v>
      </c>
      <c r="Q902" s="24" t="s">
        <v>1370</v>
      </c>
      <c r="R902" s="211">
        <f t="shared" si="54"/>
        <v>15247</v>
      </c>
      <c r="S902" s="26">
        <f>R902*[1]TC!C$4</f>
        <v>304940</v>
      </c>
      <c r="T902" s="211">
        <f>[1]TC!$F$4</f>
        <v>1100</v>
      </c>
      <c r="U902" s="26">
        <f>T902*[1]TC!$C$4</f>
        <v>22000</v>
      </c>
      <c r="V902" s="15"/>
      <c r="W902" s="37" t="s">
        <v>1718</v>
      </c>
      <c r="X902" s="29"/>
    </row>
    <row r="903" spans="1:24" ht="15.75" customHeight="1">
      <c r="A903" s="14" t="s">
        <v>289</v>
      </c>
      <c r="B903" s="15" t="s">
        <v>1711</v>
      </c>
      <c r="C903" s="16" t="s">
        <v>1719</v>
      </c>
      <c r="D903" s="14" t="s">
        <v>26</v>
      </c>
      <c r="E903" s="14" t="s">
        <v>27</v>
      </c>
      <c r="F903" s="14" t="s">
        <v>28</v>
      </c>
      <c r="G903" s="14" t="s">
        <v>28</v>
      </c>
      <c r="H903" s="15" t="s">
        <v>304</v>
      </c>
      <c r="I903" s="15" t="s">
        <v>498</v>
      </c>
      <c r="J903" s="15"/>
      <c r="K903" s="31">
        <v>19300</v>
      </c>
      <c r="L903" s="19" t="s">
        <v>189</v>
      </c>
      <c r="M903" s="227">
        <v>0.21</v>
      </c>
      <c r="N903" s="78">
        <f t="shared" si="53"/>
        <v>4053</v>
      </c>
      <c r="O903" s="22">
        <f>N903*[1]TC!C$4</f>
        <v>81060</v>
      </c>
      <c r="P903" s="24" t="s">
        <v>1670</v>
      </c>
      <c r="Q903" s="24" t="s">
        <v>1370</v>
      </c>
      <c r="R903" s="211">
        <f t="shared" si="54"/>
        <v>15247</v>
      </c>
      <c r="S903" s="26">
        <f>R903*[1]TC!C$4</f>
        <v>304940</v>
      </c>
      <c r="T903" s="211">
        <f>[1]TC!$F$4</f>
        <v>1100</v>
      </c>
      <c r="U903" s="26">
        <f>T903*[1]TC!$C$4</f>
        <v>22000</v>
      </c>
      <c r="V903" s="15"/>
      <c r="W903" s="37" t="s">
        <v>1718</v>
      </c>
      <c r="X903" s="29"/>
    </row>
    <row r="904" spans="1:24" ht="15.75" customHeight="1">
      <c r="A904" s="14" t="s">
        <v>289</v>
      </c>
      <c r="B904" s="15" t="s">
        <v>1711</v>
      </c>
      <c r="C904" s="16" t="s">
        <v>1720</v>
      </c>
      <c r="D904" s="14" t="s">
        <v>26</v>
      </c>
      <c r="E904" s="14" t="s">
        <v>27</v>
      </c>
      <c r="F904" s="14" t="s">
        <v>28</v>
      </c>
      <c r="G904" s="14" t="s">
        <v>28</v>
      </c>
      <c r="H904" s="15" t="s">
        <v>304</v>
      </c>
      <c r="I904" s="15" t="s">
        <v>498</v>
      </c>
      <c r="J904" s="15"/>
      <c r="K904" s="31">
        <v>19300</v>
      </c>
      <c r="L904" s="19" t="s">
        <v>189</v>
      </c>
      <c r="M904" s="227">
        <v>0.21</v>
      </c>
      <c r="N904" s="78">
        <f t="shared" si="53"/>
        <v>4053</v>
      </c>
      <c r="O904" s="22">
        <f>N904*[1]TC!C$4</f>
        <v>81060</v>
      </c>
      <c r="P904" s="24" t="s">
        <v>1670</v>
      </c>
      <c r="Q904" s="24" t="s">
        <v>1370</v>
      </c>
      <c r="R904" s="211">
        <f t="shared" si="54"/>
        <v>15247</v>
      </c>
      <c r="S904" s="26">
        <f>R904*[1]TC!C$4</f>
        <v>304940</v>
      </c>
      <c r="T904" s="211">
        <f>[1]TC!$F$4</f>
        <v>1100</v>
      </c>
      <c r="U904" s="26">
        <f>T904*[1]TC!$C$4</f>
        <v>22000</v>
      </c>
      <c r="V904" s="15"/>
      <c r="W904" s="37" t="s">
        <v>1718</v>
      </c>
      <c r="X904" s="29"/>
    </row>
    <row r="905" spans="1:24" ht="15.75" customHeight="1">
      <c r="A905" s="14" t="s">
        <v>289</v>
      </c>
      <c r="B905" s="15" t="s">
        <v>1711</v>
      </c>
      <c r="C905" s="16" t="s">
        <v>1721</v>
      </c>
      <c r="D905" s="14" t="s">
        <v>26</v>
      </c>
      <c r="E905" s="14" t="s">
        <v>27</v>
      </c>
      <c r="F905" s="14" t="s">
        <v>29</v>
      </c>
      <c r="G905" s="14" t="s">
        <v>29</v>
      </c>
      <c r="H905" s="15" t="s">
        <v>304</v>
      </c>
      <c r="I905" s="15" t="s">
        <v>1716</v>
      </c>
      <c r="J905" s="15"/>
      <c r="K905" s="31">
        <v>19300</v>
      </c>
      <c r="L905" s="19" t="s">
        <v>189</v>
      </c>
      <c r="M905" s="227">
        <v>0.21</v>
      </c>
      <c r="N905" s="78">
        <f t="shared" si="53"/>
        <v>4053</v>
      </c>
      <c r="O905" s="22">
        <f>N905*[1]TC!C$4</f>
        <v>81060</v>
      </c>
      <c r="P905" s="24" t="s">
        <v>1670</v>
      </c>
      <c r="Q905" s="24" t="s">
        <v>1370</v>
      </c>
      <c r="R905" s="211">
        <f t="shared" si="54"/>
        <v>15247</v>
      </c>
      <c r="S905" s="26">
        <f>R905*[1]TC!C$4</f>
        <v>304940</v>
      </c>
      <c r="T905" s="211">
        <f>[1]TC!$F$4</f>
        <v>1100</v>
      </c>
      <c r="U905" s="26">
        <f>T905*[1]TC!$C$4</f>
        <v>22000</v>
      </c>
      <c r="V905" s="15"/>
      <c r="W905" s="37" t="s">
        <v>1722</v>
      </c>
      <c r="X905" s="29"/>
    </row>
    <row r="906" spans="1:24" ht="15.75" customHeight="1">
      <c r="A906" s="14" t="s">
        <v>289</v>
      </c>
      <c r="B906" s="15" t="s">
        <v>1711</v>
      </c>
      <c r="C906" s="16" t="s">
        <v>1723</v>
      </c>
      <c r="D906" s="14" t="s">
        <v>26</v>
      </c>
      <c r="E906" s="14" t="s">
        <v>27</v>
      </c>
      <c r="F906" s="14" t="s">
        <v>29</v>
      </c>
      <c r="G906" s="14" t="s">
        <v>29</v>
      </c>
      <c r="H906" s="15" t="s">
        <v>304</v>
      </c>
      <c r="I906" s="15" t="s">
        <v>1716</v>
      </c>
      <c r="J906" s="15"/>
      <c r="K906" s="31">
        <v>19300</v>
      </c>
      <c r="L906" s="19" t="s">
        <v>189</v>
      </c>
      <c r="M906" s="227">
        <v>0.21</v>
      </c>
      <c r="N906" s="78">
        <f t="shared" si="53"/>
        <v>4053</v>
      </c>
      <c r="O906" s="22">
        <f>N906*[1]TC!C$4</f>
        <v>81060</v>
      </c>
      <c r="P906" s="24" t="s">
        <v>1670</v>
      </c>
      <c r="Q906" s="24" t="s">
        <v>1370</v>
      </c>
      <c r="R906" s="211">
        <f t="shared" si="54"/>
        <v>15247</v>
      </c>
      <c r="S906" s="26">
        <f>R906*[1]TC!C$4</f>
        <v>304940</v>
      </c>
      <c r="T906" s="211">
        <f>[1]TC!$F$4</f>
        <v>1100</v>
      </c>
      <c r="U906" s="26">
        <f>T906*[1]TC!$C$4</f>
        <v>22000</v>
      </c>
      <c r="V906" s="15"/>
      <c r="W906" s="37" t="s">
        <v>1722</v>
      </c>
      <c r="X906" s="29"/>
    </row>
    <row r="907" spans="1:24" ht="15.75" customHeight="1">
      <c r="A907" s="14" t="s">
        <v>289</v>
      </c>
      <c r="B907" s="15" t="s">
        <v>1711</v>
      </c>
      <c r="C907" s="16" t="s">
        <v>1724</v>
      </c>
      <c r="D907" s="14" t="s">
        <v>26</v>
      </c>
      <c r="E907" s="14" t="s">
        <v>27</v>
      </c>
      <c r="F907" s="14" t="s">
        <v>29</v>
      </c>
      <c r="G907" s="14" t="s">
        <v>29</v>
      </c>
      <c r="H907" s="15" t="s">
        <v>304</v>
      </c>
      <c r="I907" s="15" t="s">
        <v>1716</v>
      </c>
      <c r="J907" s="15"/>
      <c r="K907" s="31">
        <v>19300</v>
      </c>
      <c r="L907" s="19" t="s">
        <v>189</v>
      </c>
      <c r="M907" s="227">
        <v>0.21</v>
      </c>
      <c r="N907" s="78">
        <f t="shared" si="53"/>
        <v>4053</v>
      </c>
      <c r="O907" s="22">
        <f>N907*[1]TC!C$4</f>
        <v>81060</v>
      </c>
      <c r="P907" s="24" t="s">
        <v>1670</v>
      </c>
      <c r="Q907" s="24" t="s">
        <v>1370</v>
      </c>
      <c r="R907" s="211">
        <f t="shared" si="54"/>
        <v>15247</v>
      </c>
      <c r="S907" s="26">
        <f>R907*[1]TC!C$4</f>
        <v>304940</v>
      </c>
      <c r="T907" s="211">
        <f>[1]TC!$F$4</f>
        <v>1100</v>
      </c>
      <c r="U907" s="26">
        <f>T907*[1]TC!$C$4</f>
        <v>22000</v>
      </c>
      <c r="V907" s="15"/>
      <c r="W907" s="37" t="s">
        <v>1722</v>
      </c>
      <c r="X907" s="29"/>
    </row>
    <row r="908" spans="1:24" ht="15.75" customHeight="1">
      <c r="A908" s="14" t="s">
        <v>289</v>
      </c>
      <c r="B908" s="15" t="s">
        <v>1711</v>
      </c>
      <c r="C908" s="16" t="s">
        <v>1725</v>
      </c>
      <c r="D908" s="14" t="s">
        <v>26</v>
      </c>
      <c r="E908" s="14" t="s">
        <v>27</v>
      </c>
      <c r="F908" s="14" t="s">
        <v>29</v>
      </c>
      <c r="G908" s="14" t="s">
        <v>29</v>
      </c>
      <c r="H908" s="15" t="s">
        <v>304</v>
      </c>
      <c r="I908" s="15" t="s">
        <v>1716</v>
      </c>
      <c r="J908" s="15"/>
      <c r="K908" s="31">
        <v>19300</v>
      </c>
      <c r="L908" s="19" t="s">
        <v>189</v>
      </c>
      <c r="M908" s="227">
        <v>0.21</v>
      </c>
      <c r="N908" s="78">
        <f t="shared" si="53"/>
        <v>4053</v>
      </c>
      <c r="O908" s="22">
        <f>N908*[1]TC!C$4</f>
        <v>81060</v>
      </c>
      <c r="P908" s="24" t="s">
        <v>1670</v>
      </c>
      <c r="Q908" s="24" t="s">
        <v>1370</v>
      </c>
      <c r="R908" s="211">
        <f t="shared" si="54"/>
        <v>15247</v>
      </c>
      <c r="S908" s="26">
        <f>R908*[1]TC!C$4</f>
        <v>304940</v>
      </c>
      <c r="T908" s="211">
        <f>[1]TC!$F$4</f>
        <v>1100</v>
      </c>
      <c r="U908" s="26">
        <f>T908*[1]TC!$C$4</f>
        <v>22000</v>
      </c>
      <c r="V908" s="15"/>
      <c r="W908" s="37" t="s">
        <v>1722</v>
      </c>
      <c r="X908" s="29"/>
    </row>
    <row r="909" spans="1:24" ht="15.75" customHeight="1">
      <c r="A909" s="14" t="s">
        <v>289</v>
      </c>
      <c r="B909" s="15" t="s">
        <v>1711</v>
      </c>
      <c r="C909" s="16" t="s">
        <v>1726</v>
      </c>
      <c r="D909" s="14" t="s">
        <v>26</v>
      </c>
      <c r="E909" s="14" t="s">
        <v>27</v>
      </c>
      <c r="F909" s="14" t="s">
        <v>29</v>
      </c>
      <c r="G909" s="14" t="s">
        <v>29</v>
      </c>
      <c r="H909" s="15" t="s">
        <v>304</v>
      </c>
      <c r="I909" s="15" t="s">
        <v>1716</v>
      </c>
      <c r="J909" s="15"/>
      <c r="K909" s="31">
        <v>19300</v>
      </c>
      <c r="L909" s="19" t="s">
        <v>189</v>
      </c>
      <c r="M909" s="227">
        <v>0.21</v>
      </c>
      <c r="N909" s="78">
        <f t="shared" si="53"/>
        <v>4053</v>
      </c>
      <c r="O909" s="22">
        <f>N909*[1]TC!C$4</f>
        <v>81060</v>
      </c>
      <c r="P909" s="24" t="s">
        <v>1670</v>
      </c>
      <c r="Q909" s="24" t="s">
        <v>1370</v>
      </c>
      <c r="R909" s="211">
        <f t="shared" si="54"/>
        <v>15247</v>
      </c>
      <c r="S909" s="26">
        <f>R909*[1]TC!C$4</f>
        <v>304940</v>
      </c>
      <c r="T909" s="211">
        <f>[1]TC!$F$4</f>
        <v>1100</v>
      </c>
      <c r="U909" s="26">
        <f>T909*[1]TC!$C$4</f>
        <v>22000</v>
      </c>
      <c r="V909" s="15"/>
      <c r="W909" s="37" t="s">
        <v>1722</v>
      </c>
      <c r="X909" s="29"/>
    </row>
    <row r="910" spans="1:24" ht="15.75" customHeight="1">
      <c r="A910" s="14" t="s">
        <v>289</v>
      </c>
      <c r="B910" s="15" t="s">
        <v>1711</v>
      </c>
      <c r="C910" s="16" t="s">
        <v>1727</v>
      </c>
      <c r="D910" s="14" t="s">
        <v>26</v>
      </c>
      <c r="E910" s="14" t="s">
        <v>27</v>
      </c>
      <c r="F910" s="14" t="s">
        <v>29</v>
      </c>
      <c r="G910" s="14" t="s">
        <v>29</v>
      </c>
      <c r="H910" s="15" t="s">
        <v>304</v>
      </c>
      <c r="I910" s="15" t="s">
        <v>1716</v>
      </c>
      <c r="J910" s="15"/>
      <c r="K910" s="31">
        <v>19300</v>
      </c>
      <c r="L910" s="19" t="s">
        <v>189</v>
      </c>
      <c r="M910" s="227">
        <v>0.21</v>
      </c>
      <c r="N910" s="78">
        <f t="shared" si="53"/>
        <v>4053</v>
      </c>
      <c r="O910" s="22">
        <f>N910*[1]TC!C$4</f>
        <v>81060</v>
      </c>
      <c r="P910" s="24" t="s">
        <v>1670</v>
      </c>
      <c r="Q910" s="24" t="s">
        <v>1370</v>
      </c>
      <c r="R910" s="211">
        <f t="shared" si="54"/>
        <v>15247</v>
      </c>
      <c r="S910" s="26">
        <f>R910*[1]TC!C$4</f>
        <v>304940</v>
      </c>
      <c r="T910" s="211">
        <f>[1]TC!$F$4</f>
        <v>1100</v>
      </c>
      <c r="U910" s="26">
        <f>T910*[1]TC!$C$4</f>
        <v>22000</v>
      </c>
      <c r="V910" s="15"/>
      <c r="W910" s="37" t="s">
        <v>1722</v>
      </c>
      <c r="X910" s="29"/>
    </row>
    <row r="911" spans="1:24" ht="15.75" customHeight="1">
      <c r="A911" s="14" t="s">
        <v>289</v>
      </c>
      <c r="B911" s="15" t="s">
        <v>1711</v>
      </c>
      <c r="C911" s="16" t="s">
        <v>1728</v>
      </c>
      <c r="D911" s="14" t="s">
        <v>26</v>
      </c>
      <c r="E911" s="14" t="s">
        <v>27</v>
      </c>
      <c r="F911" s="14" t="s">
        <v>29</v>
      </c>
      <c r="G911" s="14" t="s">
        <v>29</v>
      </c>
      <c r="H911" s="15" t="s">
        <v>304</v>
      </c>
      <c r="I911" s="15" t="s">
        <v>1716</v>
      </c>
      <c r="J911" s="15"/>
      <c r="K911" s="31">
        <v>19300</v>
      </c>
      <c r="L911" s="19" t="s">
        <v>189</v>
      </c>
      <c r="M911" s="227">
        <v>0.21</v>
      </c>
      <c r="N911" s="78">
        <f t="shared" si="53"/>
        <v>4053</v>
      </c>
      <c r="O911" s="22">
        <f>N911*[1]TC!C$4</f>
        <v>81060</v>
      </c>
      <c r="P911" s="24" t="s">
        <v>1670</v>
      </c>
      <c r="Q911" s="24" t="s">
        <v>1370</v>
      </c>
      <c r="R911" s="211">
        <f t="shared" si="54"/>
        <v>15247</v>
      </c>
      <c r="S911" s="26">
        <f>R911*[1]TC!C$4</f>
        <v>304940</v>
      </c>
      <c r="T911" s="211">
        <f>[1]TC!$F$4</f>
        <v>1100</v>
      </c>
      <c r="U911" s="26">
        <f>T911*[1]TC!$C$4</f>
        <v>22000</v>
      </c>
      <c r="V911" s="15"/>
      <c r="W911" s="37" t="s">
        <v>1722</v>
      </c>
      <c r="X911" s="29"/>
    </row>
    <row r="912" spans="1:24" ht="15.75" customHeight="1">
      <c r="A912" s="14" t="s">
        <v>289</v>
      </c>
      <c r="B912" s="15" t="s">
        <v>1711</v>
      </c>
      <c r="C912" s="16" t="s">
        <v>1729</v>
      </c>
      <c r="D912" s="14" t="s">
        <v>26</v>
      </c>
      <c r="E912" s="14" t="s">
        <v>27</v>
      </c>
      <c r="F912" s="14" t="s">
        <v>875</v>
      </c>
      <c r="G912" s="14" t="s">
        <v>29</v>
      </c>
      <c r="H912" s="15" t="s">
        <v>304</v>
      </c>
      <c r="I912" s="15" t="s">
        <v>498</v>
      </c>
      <c r="J912" s="15"/>
      <c r="K912" s="31">
        <v>25000</v>
      </c>
      <c r="L912" s="19" t="s">
        <v>189</v>
      </c>
      <c r="M912" s="227">
        <v>0</v>
      </c>
      <c r="N912" s="34">
        <v>0</v>
      </c>
      <c r="O912" s="22">
        <v>0</v>
      </c>
      <c r="P912" s="24" t="s">
        <v>1670</v>
      </c>
      <c r="Q912" s="24" t="s">
        <v>1370</v>
      </c>
      <c r="R912" s="211">
        <f t="shared" si="54"/>
        <v>25000</v>
      </c>
      <c r="S912" s="26">
        <f>R912*[1]TC!C$4</f>
        <v>500000</v>
      </c>
      <c r="T912" s="211">
        <f>[1]TC!$F$4</f>
        <v>1100</v>
      </c>
      <c r="U912" s="26">
        <f>T912*[1]TC!$C$4</f>
        <v>22000</v>
      </c>
      <c r="V912" s="15" t="s">
        <v>1730</v>
      </c>
      <c r="W912" s="37" t="s">
        <v>1731</v>
      </c>
      <c r="X912" s="29"/>
    </row>
    <row r="913" spans="1:24" ht="15.75" customHeight="1">
      <c r="A913" s="14" t="s">
        <v>289</v>
      </c>
      <c r="B913" s="15" t="s">
        <v>1711</v>
      </c>
      <c r="C913" s="16" t="s">
        <v>1732</v>
      </c>
      <c r="D913" s="14" t="s">
        <v>26</v>
      </c>
      <c r="E913" s="14" t="s">
        <v>27</v>
      </c>
      <c r="F913" s="14" t="s">
        <v>653</v>
      </c>
      <c r="G913" s="14" t="s">
        <v>653</v>
      </c>
      <c r="H913" s="15" t="s">
        <v>304</v>
      </c>
      <c r="I913" s="15" t="s">
        <v>498</v>
      </c>
      <c r="J913" s="15"/>
      <c r="K913" s="31">
        <v>19300</v>
      </c>
      <c r="L913" s="19" t="s">
        <v>189</v>
      </c>
      <c r="M913" s="227">
        <v>0.21</v>
      </c>
      <c r="N913" s="78">
        <f>M913*K913</f>
        <v>4053</v>
      </c>
      <c r="O913" s="22">
        <f>N913*[1]TC!C$4</f>
        <v>81060</v>
      </c>
      <c r="P913" s="24" t="s">
        <v>1670</v>
      </c>
      <c r="Q913" s="24" t="s">
        <v>1370</v>
      </c>
      <c r="R913" s="211">
        <f t="shared" si="54"/>
        <v>15247</v>
      </c>
      <c r="S913" s="26">
        <f>R913*[1]TC!C$4</f>
        <v>304940</v>
      </c>
      <c r="T913" s="211">
        <f>[1]TC!$F$4</f>
        <v>1100</v>
      </c>
      <c r="U913" s="26">
        <f>T913*[1]TC!$C$4</f>
        <v>22000</v>
      </c>
      <c r="V913" s="15"/>
      <c r="W913" s="28"/>
      <c r="X913" s="29"/>
    </row>
    <row r="914" spans="1:24" ht="15.75" customHeight="1">
      <c r="A914" s="14" t="s">
        <v>289</v>
      </c>
      <c r="B914" s="15" t="s">
        <v>1711</v>
      </c>
      <c r="C914" s="16" t="s">
        <v>1733</v>
      </c>
      <c r="D914" s="14" t="s">
        <v>26</v>
      </c>
      <c r="E914" s="14" t="s">
        <v>27</v>
      </c>
      <c r="F914" s="14" t="s">
        <v>1734</v>
      </c>
      <c r="G914" s="14" t="s">
        <v>1734</v>
      </c>
      <c r="H914" s="15" t="s">
        <v>304</v>
      </c>
      <c r="I914" s="15" t="s">
        <v>1716</v>
      </c>
      <c r="J914" s="15"/>
      <c r="K914" s="31">
        <v>19300</v>
      </c>
      <c r="L914" s="19" t="s">
        <v>189</v>
      </c>
      <c r="M914" s="227">
        <v>0.21</v>
      </c>
      <c r="N914" s="78">
        <f>M914*K914</f>
        <v>4053</v>
      </c>
      <c r="O914" s="22">
        <f>N914*[1]TC!C$4</f>
        <v>81060</v>
      </c>
      <c r="P914" s="24" t="s">
        <v>1670</v>
      </c>
      <c r="Q914" s="24" t="s">
        <v>1370</v>
      </c>
      <c r="R914" s="211">
        <f t="shared" si="54"/>
        <v>15247</v>
      </c>
      <c r="S914" s="26">
        <f>R914*[1]TC!C$4</f>
        <v>304940</v>
      </c>
      <c r="T914" s="211">
        <f>[1]TC!$F$4</f>
        <v>1100</v>
      </c>
      <c r="U914" s="26">
        <f>T914*[1]TC!$C$4</f>
        <v>22000</v>
      </c>
      <c r="V914" s="15"/>
      <c r="W914" s="28"/>
      <c r="X914" s="29"/>
    </row>
    <row r="915" spans="1:24" ht="15.75" customHeight="1">
      <c r="A915" s="14" t="s">
        <v>289</v>
      </c>
      <c r="B915" s="15" t="s">
        <v>1711</v>
      </c>
      <c r="C915" s="16" t="s">
        <v>1735</v>
      </c>
      <c r="D915" s="14" t="s">
        <v>26</v>
      </c>
      <c r="E915" s="14" t="s">
        <v>27</v>
      </c>
      <c r="F915" s="14" t="s">
        <v>29</v>
      </c>
      <c r="G915" s="14" t="s">
        <v>29</v>
      </c>
      <c r="H915" s="15" t="s">
        <v>113</v>
      </c>
      <c r="I915" s="15" t="s">
        <v>1736</v>
      </c>
      <c r="J915" s="15"/>
      <c r="K915" s="31">
        <v>35000</v>
      </c>
      <c r="L915" s="19" t="s">
        <v>189</v>
      </c>
      <c r="M915" s="227">
        <v>0.2</v>
      </c>
      <c r="N915" s="34">
        <v>3500</v>
      </c>
      <c r="O915" s="22">
        <f>N915*[1]TC!C$4</f>
        <v>70000</v>
      </c>
      <c r="P915" s="24" t="s">
        <v>1670</v>
      </c>
      <c r="Q915" s="24" t="s">
        <v>1370</v>
      </c>
      <c r="R915" s="211">
        <f t="shared" si="54"/>
        <v>31500</v>
      </c>
      <c r="S915" s="26">
        <f>R915*[1]TC!C$4</f>
        <v>630000</v>
      </c>
      <c r="T915" s="211">
        <f>[1]TC!$F$4</f>
        <v>1100</v>
      </c>
      <c r="U915" s="26">
        <f>T915*[1]TC!$C$4</f>
        <v>22000</v>
      </c>
      <c r="V915" s="15" t="s">
        <v>1737</v>
      </c>
      <c r="W915" s="49" t="s">
        <v>1738</v>
      </c>
      <c r="X915" s="29"/>
    </row>
    <row r="916" spans="1:24" ht="15.75" customHeight="1">
      <c r="A916" s="14" t="s">
        <v>289</v>
      </c>
      <c r="B916" s="15" t="s">
        <v>1711</v>
      </c>
      <c r="C916" s="16" t="s">
        <v>1739</v>
      </c>
      <c r="D916" s="14" t="s">
        <v>26</v>
      </c>
      <c r="E916" s="14" t="s">
        <v>27</v>
      </c>
      <c r="F916" s="14" t="s">
        <v>29</v>
      </c>
      <c r="G916" s="14" t="s">
        <v>29</v>
      </c>
      <c r="H916" s="15" t="s">
        <v>1682</v>
      </c>
      <c r="I916" s="15" t="s">
        <v>1736</v>
      </c>
      <c r="J916" s="15"/>
      <c r="K916" s="31">
        <v>35500</v>
      </c>
      <c r="L916" s="19" t="s">
        <v>189</v>
      </c>
      <c r="M916" s="227">
        <v>0.2</v>
      </c>
      <c r="N916" s="34">
        <v>3500</v>
      </c>
      <c r="O916" s="22">
        <f>N916*[1]TC!C$4</f>
        <v>70000</v>
      </c>
      <c r="P916" s="24" t="s">
        <v>1670</v>
      </c>
      <c r="Q916" s="24" t="s">
        <v>1370</v>
      </c>
      <c r="R916" s="211">
        <f t="shared" si="54"/>
        <v>32000</v>
      </c>
      <c r="S916" s="26">
        <f>R916*[1]TC!C$4</f>
        <v>640000</v>
      </c>
      <c r="T916" s="211">
        <f>[1]TC!$F$4</f>
        <v>1100</v>
      </c>
      <c r="U916" s="26">
        <f>T916*[1]TC!$C$4</f>
        <v>22000</v>
      </c>
      <c r="V916" s="15" t="s">
        <v>1737</v>
      </c>
      <c r="W916" s="37" t="s">
        <v>1738</v>
      </c>
      <c r="X916" s="29"/>
    </row>
    <row r="917" spans="1:24" ht="15.75" customHeight="1">
      <c r="A917" s="14" t="s">
        <v>289</v>
      </c>
      <c r="B917" s="15" t="s">
        <v>1711</v>
      </c>
      <c r="C917" s="16" t="s">
        <v>1740</v>
      </c>
      <c r="D917" s="14" t="s">
        <v>26</v>
      </c>
      <c r="E917" s="14" t="s">
        <v>27</v>
      </c>
      <c r="F917" s="14" t="s">
        <v>29</v>
      </c>
      <c r="G917" s="14" t="s">
        <v>29</v>
      </c>
      <c r="H917" s="15" t="s">
        <v>296</v>
      </c>
      <c r="I917" s="15" t="s">
        <v>31</v>
      </c>
      <c r="J917" s="15"/>
      <c r="K917" s="31">
        <v>56000</v>
      </c>
      <c r="L917" s="19" t="s">
        <v>189</v>
      </c>
      <c r="M917" s="227">
        <v>0.22</v>
      </c>
      <c r="N917" s="34">
        <v>3000</v>
      </c>
      <c r="O917" s="22">
        <f>N917*[1]TC!C$4</f>
        <v>60000</v>
      </c>
      <c r="P917" s="24" t="s">
        <v>1670</v>
      </c>
      <c r="Q917" s="24" t="s">
        <v>1370</v>
      </c>
      <c r="R917" s="211">
        <f t="shared" si="54"/>
        <v>53000</v>
      </c>
      <c r="S917" s="26">
        <f>R917*[1]TC!C$4</f>
        <v>1060000</v>
      </c>
      <c r="T917" s="211">
        <f>[1]TC!$F$4</f>
        <v>1100</v>
      </c>
      <c r="U917" s="26">
        <f>T917*[1]TC!$C$4</f>
        <v>22000</v>
      </c>
      <c r="V917" s="15" t="s">
        <v>1741</v>
      </c>
      <c r="W917" s="28"/>
      <c r="X917" s="29"/>
    </row>
    <row r="918" spans="1:24" ht="15.75" customHeight="1">
      <c r="A918" s="14" t="s">
        <v>289</v>
      </c>
      <c r="B918" s="15" t="s">
        <v>1711</v>
      </c>
      <c r="C918" s="16" t="s">
        <v>1742</v>
      </c>
      <c r="D918" s="14" t="s">
        <v>49</v>
      </c>
      <c r="E918" s="14" t="s">
        <v>27</v>
      </c>
      <c r="F918" s="14" t="s">
        <v>29</v>
      </c>
      <c r="G918" s="14" t="s">
        <v>42</v>
      </c>
      <c r="H918" s="15" t="s">
        <v>296</v>
      </c>
      <c r="I918" s="15" t="s">
        <v>31</v>
      </c>
      <c r="J918" s="15"/>
      <c r="K918" s="31">
        <v>14000</v>
      </c>
      <c r="L918" s="19" t="s">
        <v>189</v>
      </c>
      <c r="M918" s="227">
        <v>0.22</v>
      </c>
      <c r="N918" s="34">
        <f>M918*K918</f>
        <v>3080</v>
      </c>
      <c r="O918" s="22">
        <f>N918*[1]TC!$C4</f>
        <v>61600</v>
      </c>
      <c r="P918" s="35">
        <v>10000</v>
      </c>
      <c r="Q918" s="24" t="s">
        <v>34</v>
      </c>
      <c r="R918" s="36">
        <f t="shared" si="54"/>
        <v>10920</v>
      </c>
      <c r="S918" s="26">
        <f>R918*[1]TC!$C$4</f>
        <v>218400</v>
      </c>
      <c r="T918" s="36">
        <f>[1]TC!$F$4</f>
        <v>1100</v>
      </c>
      <c r="U918" s="26">
        <f>T918*[1]TC!$C$4</f>
        <v>22000</v>
      </c>
      <c r="V918" s="15" t="s">
        <v>1743</v>
      </c>
      <c r="W918" s="37" t="s">
        <v>1744</v>
      </c>
      <c r="X918" s="29"/>
    </row>
    <row r="919" spans="1:24" ht="15.75" customHeight="1">
      <c r="A919" s="15" t="s">
        <v>481</v>
      </c>
      <c r="B919" s="15" t="s">
        <v>1745</v>
      </c>
      <c r="C919" s="16" t="s">
        <v>1746</v>
      </c>
      <c r="D919" s="15" t="s">
        <v>26</v>
      </c>
      <c r="E919" s="15" t="s">
        <v>357</v>
      </c>
      <c r="F919" s="14" t="s">
        <v>73</v>
      </c>
      <c r="G919" s="14" t="s">
        <v>76</v>
      </c>
      <c r="H919" s="15" t="s">
        <v>901</v>
      </c>
      <c r="I919" s="14" t="s">
        <v>498</v>
      </c>
      <c r="J919" s="14" t="s">
        <v>358</v>
      </c>
      <c r="K919" s="39">
        <v>14000</v>
      </c>
      <c r="L919" s="19" t="s">
        <v>189</v>
      </c>
      <c r="M919" s="20">
        <v>0.5</v>
      </c>
      <c r="N919" s="34">
        <f t="shared" ref="N919:N940" si="55">K919*M919</f>
        <v>7000</v>
      </c>
      <c r="O919" s="22">
        <f>N919*[1]TC!$C$4</f>
        <v>140000</v>
      </c>
      <c r="P919" s="24" t="s">
        <v>34</v>
      </c>
      <c r="Q919" s="24" t="s">
        <v>34</v>
      </c>
      <c r="R919" s="36">
        <f t="shared" si="54"/>
        <v>7000</v>
      </c>
      <c r="S919" s="26">
        <f>R919*[1]TC!$C$4</f>
        <v>140000</v>
      </c>
      <c r="T919" s="36">
        <f>[1]TC!F4</f>
        <v>1100</v>
      </c>
      <c r="U919" s="26">
        <f>T919*[1]TC!$C$4</f>
        <v>22000</v>
      </c>
      <c r="V919" s="228" t="s">
        <v>1747</v>
      </c>
      <c r="W919" s="28" t="s">
        <v>36</v>
      </c>
      <c r="X919" s="29"/>
    </row>
    <row r="920" spans="1:24" ht="15.75" customHeight="1">
      <c r="A920" s="15" t="s">
        <v>481</v>
      </c>
      <c r="B920" s="15" t="s">
        <v>1745</v>
      </c>
      <c r="C920" s="16" t="s">
        <v>1746</v>
      </c>
      <c r="D920" s="15" t="s">
        <v>26</v>
      </c>
      <c r="E920" s="15" t="s">
        <v>232</v>
      </c>
      <c r="F920" s="14" t="s">
        <v>73</v>
      </c>
      <c r="G920" s="14" t="s">
        <v>76</v>
      </c>
      <c r="H920" s="15" t="s">
        <v>901</v>
      </c>
      <c r="I920" s="14" t="s">
        <v>498</v>
      </c>
      <c r="J920" s="14" t="s">
        <v>358</v>
      </c>
      <c r="K920" s="39">
        <v>7000</v>
      </c>
      <c r="L920" s="19" t="s">
        <v>189</v>
      </c>
      <c r="M920" s="20">
        <v>0.45</v>
      </c>
      <c r="N920" s="34">
        <f t="shared" si="55"/>
        <v>3150</v>
      </c>
      <c r="O920" s="22">
        <f>N920*[1]TC!$C$4</f>
        <v>63000</v>
      </c>
      <c r="P920" s="24" t="s">
        <v>34</v>
      </c>
      <c r="Q920" s="24" t="s">
        <v>34</v>
      </c>
      <c r="R920" s="36">
        <f t="shared" si="54"/>
        <v>3850</v>
      </c>
      <c r="S920" s="26">
        <f>R920*[1]TC!$C$4</f>
        <v>77000</v>
      </c>
      <c r="T920" s="36">
        <v>0</v>
      </c>
      <c r="U920" s="26">
        <f>T920*[1]TC!$C$4</f>
        <v>0</v>
      </c>
      <c r="V920" s="228" t="s">
        <v>1747</v>
      </c>
      <c r="W920" s="28" t="s">
        <v>36</v>
      </c>
      <c r="X920" s="29"/>
    </row>
    <row r="921" spans="1:24" ht="15.75" customHeight="1">
      <c r="A921" s="15" t="s">
        <v>481</v>
      </c>
      <c r="B921" s="15" t="s">
        <v>1745</v>
      </c>
      <c r="C921" s="16" t="s">
        <v>1748</v>
      </c>
      <c r="D921" s="15" t="s">
        <v>26</v>
      </c>
      <c r="E921" s="15" t="s">
        <v>27</v>
      </c>
      <c r="F921" s="14" t="s">
        <v>29</v>
      </c>
      <c r="G921" s="14" t="s">
        <v>328</v>
      </c>
      <c r="H921" s="15" t="s">
        <v>901</v>
      </c>
      <c r="I921" s="14" t="s">
        <v>498</v>
      </c>
      <c r="J921" s="14" t="s">
        <v>358</v>
      </c>
      <c r="K921" s="39">
        <v>12000</v>
      </c>
      <c r="L921" s="19" t="s">
        <v>189</v>
      </c>
      <c r="M921" s="20">
        <v>0.4</v>
      </c>
      <c r="N921" s="34">
        <f t="shared" si="55"/>
        <v>4800</v>
      </c>
      <c r="O921" s="22">
        <f>N921*[1]TC!C4</f>
        <v>96000</v>
      </c>
      <c r="P921" s="24" t="s">
        <v>34</v>
      </c>
      <c r="Q921" s="24" t="s">
        <v>34</v>
      </c>
      <c r="R921" s="36">
        <f t="shared" si="54"/>
        <v>7200</v>
      </c>
      <c r="S921" s="26">
        <f>R921*[1]TC!C4</f>
        <v>144000</v>
      </c>
      <c r="T921" s="36">
        <f>[1]TC!F4</f>
        <v>1100</v>
      </c>
      <c r="U921" s="26">
        <f>T921*[1]TC!C4</f>
        <v>22000</v>
      </c>
      <c r="V921" s="228" t="s">
        <v>1749</v>
      </c>
      <c r="W921" s="28" t="s">
        <v>36</v>
      </c>
      <c r="X921" s="29"/>
    </row>
    <row r="922" spans="1:24" ht="15.75" customHeight="1">
      <c r="A922" s="15" t="s">
        <v>481</v>
      </c>
      <c r="B922" s="15" t="s">
        <v>1745</v>
      </c>
      <c r="C922" s="16" t="s">
        <v>1748</v>
      </c>
      <c r="D922" s="15" t="s">
        <v>26</v>
      </c>
      <c r="E922" s="15" t="s">
        <v>357</v>
      </c>
      <c r="F922" s="14" t="s">
        <v>29</v>
      </c>
      <c r="G922" s="14" t="s">
        <v>328</v>
      </c>
      <c r="H922" s="15" t="s">
        <v>901</v>
      </c>
      <c r="I922" s="14" t="s">
        <v>498</v>
      </c>
      <c r="J922" s="14" t="s">
        <v>358</v>
      </c>
      <c r="K922" s="39">
        <v>9000</v>
      </c>
      <c r="L922" s="19" t="s">
        <v>189</v>
      </c>
      <c r="M922" s="20">
        <v>0.4</v>
      </c>
      <c r="N922" s="34">
        <f t="shared" si="55"/>
        <v>3600</v>
      </c>
      <c r="O922" s="22">
        <f>N922*[1]TC!$C$4</f>
        <v>72000</v>
      </c>
      <c r="P922" s="24" t="s">
        <v>34</v>
      </c>
      <c r="Q922" s="24" t="s">
        <v>34</v>
      </c>
      <c r="R922" s="36">
        <f t="shared" si="54"/>
        <v>5400</v>
      </c>
      <c r="S922" s="26">
        <f>R922*[1]TC!$C$4</f>
        <v>108000</v>
      </c>
      <c r="T922" s="36">
        <f>[1]TC!F4</f>
        <v>1100</v>
      </c>
      <c r="U922" s="26">
        <f>T922*[1]TC!$C$4</f>
        <v>22000</v>
      </c>
      <c r="V922" s="228" t="s">
        <v>1749</v>
      </c>
      <c r="W922" s="28" t="s">
        <v>36</v>
      </c>
      <c r="X922" s="29"/>
    </row>
    <row r="923" spans="1:24" ht="15.75" customHeight="1">
      <c r="A923" s="15" t="s">
        <v>481</v>
      </c>
      <c r="B923" s="15" t="s">
        <v>1745</v>
      </c>
      <c r="C923" s="16" t="s">
        <v>1748</v>
      </c>
      <c r="D923" s="15" t="s">
        <v>26</v>
      </c>
      <c r="E923" s="15" t="s">
        <v>232</v>
      </c>
      <c r="F923" s="14" t="s">
        <v>29</v>
      </c>
      <c r="G923" s="14" t="s">
        <v>328</v>
      </c>
      <c r="H923" s="15" t="s">
        <v>901</v>
      </c>
      <c r="I923" s="14" t="s">
        <v>498</v>
      </c>
      <c r="J923" s="14" t="s">
        <v>358</v>
      </c>
      <c r="K923" s="39">
        <v>5000</v>
      </c>
      <c r="L923" s="19" t="s">
        <v>189</v>
      </c>
      <c r="M923" s="20">
        <v>0.4</v>
      </c>
      <c r="N923" s="34">
        <f t="shared" si="55"/>
        <v>2000</v>
      </c>
      <c r="O923" s="22">
        <f>N923*[1]TC!$C$4</f>
        <v>40000</v>
      </c>
      <c r="P923" s="24" t="s">
        <v>34</v>
      </c>
      <c r="Q923" s="24" t="s">
        <v>34</v>
      </c>
      <c r="R923" s="36">
        <f t="shared" si="54"/>
        <v>3000</v>
      </c>
      <c r="S923" s="26">
        <f>R923*[1]TC!$C$4</f>
        <v>60000</v>
      </c>
      <c r="T923" s="36">
        <v>0</v>
      </c>
      <c r="U923" s="26">
        <f>T923*[1]TC!$C$4</f>
        <v>0</v>
      </c>
      <c r="V923" s="228" t="s">
        <v>1749</v>
      </c>
      <c r="W923" s="28" t="s">
        <v>36</v>
      </c>
      <c r="X923" s="29"/>
    </row>
    <row r="924" spans="1:24" ht="15.75" customHeight="1">
      <c r="A924" s="15" t="s">
        <v>481</v>
      </c>
      <c r="B924" s="15" t="s">
        <v>1745</v>
      </c>
      <c r="C924" s="16" t="s">
        <v>1750</v>
      </c>
      <c r="D924" s="15" t="s">
        <v>26</v>
      </c>
      <c r="E924" s="15" t="s">
        <v>357</v>
      </c>
      <c r="F924" s="14" t="s">
        <v>350</v>
      </c>
      <c r="G924" s="14" t="s">
        <v>29</v>
      </c>
      <c r="H924" s="15" t="s">
        <v>901</v>
      </c>
      <c r="I924" s="14" t="s">
        <v>498</v>
      </c>
      <c r="J924" s="14" t="s">
        <v>358</v>
      </c>
      <c r="K924" s="39">
        <v>9000</v>
      </c>
      <c r="L924" s="19" t="s">
        <v>189</v>
      </c>
      <c r="M924" s="20">
        <v>0.4</v>
      </c>
      <c r="N924" s="34">
        <f t="shared" si="55"/>
        <v>3600</v>
      </c>
      <c r="O924" s="22">
        <f>N924*[1]TC!$C$4</f>
        <v>72000</v>
      </c>
      <c r="P924" s="24" t="s">
        <v>34</v>
      </c>
      <c r="Q924" s="24" t="s">
        <v>34</v>
      </c>
      <c r="R924" s="36">
        <f t="shared" si="54"/>
        <v>5400</v>
      </c>
      <c r="S924" s="26">
        <f>R924*[1]TC!$C$4</f>
        <v>108000</v>
      </c>
      <c r="T924" s="36">
        <f>[1]TC!F4</f>
        <v>1100</v>
      </c>
      <c r="U924" s="26">
        <f>T924*[1]TC!$C$4</f>
        <v>22000</v>
      </c>
      <c r="V924" s="228" t="s">
        <v>1751</v>
      </c>
      <c r="W924" s="28" t="s">
        <v>36</v>
      </c>
      <c r="X924" s="29"/>
    </row>
    <row r="925" spans="1:24" ht="15.75" customHeight="1">
      <c r="A925" s="15" t="s">
        <v>481</v>
      </c>
      <c r="B925" s="15" t="s">
        <v>1745</v>
      </c>
      <c r="C925" s="16" t="s">
        <v>1750</v>
      </c>
      <c r="D925" s="15" t="s">
        <v>26</v>
      </c>
      <c r="E925" s="15" t="s">
        <v>232</v>
      </c>
      <c r="F925" s="14" t="s">
        <v>350</v>
      </c>
      <c r="G925" s="14" t="s">
        <v>29</v>
      </c>
      <c r="H925" s="15" t="s">
        <v>901</v>
      </c>
      <c r="I925" s="14" t="s">
        <v>498</v>
      </c>
      <c r="J925" s="14" t="s">
        <v>358</v>
      </c>
      <c r="K925" s="39">
        <v>5000</v>
      </c>
      <c r="L925" s="19" t="s">
        <v>189</v>
      </c>
      <c r="M925" s="20">
        <v>0.4</v>
      </c>
      <c r="N925" s="34">
        <f t="shared" si="55"/>
        <v>2000</v>
      </c>
      <c r="O925" s="22">
        <f>N925*[1]TC!$C$4</f>
        <v>40000</v>
      </c>
      <c r="P925" s="46" t="s">
        <v>34</v>
      </c>
      <c r="Q925" s="24" t="s">
        <v>34</v>
      </c>
      <c r="R925" s="36">
        <f t="shared" si="54"/>
        <v>3000</v>
      </c>
      <c r="S925" s="26">
        <f>R925*[1]TC!$C$4</f>
        <v>60000</v>
      </c>
      <c r="T925" s="36">
        <v>0</v>
      </c>
      <c r="U925" s="26">
        <f>T925*[1]TC!$C$4</f>
        <v>0</v>
      </c>
      <c r="V925" s="228" t="s">
        <v>1751</v>
      </c>
      <c r="W925" s="28" t="s">
        <v>36</v>
      </c>
      <c r="X925" s="29"/>
    </row>
    <row r="926" spans="1:24" ht="15.75" customHeight="1">
      <c r="A926" s="15" t="s">
        <v>481</v>
      </c>
      <c r="B926" s="15" t="s">
        <v>1745</v>
      </c>
      <c r="C926" s="16" t="s">
        <v>1752</v>
      </c>
      <c r="D926" s="15" t="s">
        <v>26</v>
      </c>
      <c r="E926" s="15" t="s">
        <v>232</v>
      </c>
      <c r="F926" s="14" t="s">
        <v>411</v>
      </c>
      <c r="G926" s="14" t="s">
        <v>998</v>
      </c>
      <c r="H926" s="15" t="s">
        <v>901</v>
      </c>
      <c r="I926" s="14" t="s">
        <v>498</v>
      </c>
      <c r="J926" s="14" t="s">
        <v>358</v>
      </c>
      <c r="K926" s="39">
        <v>5000</v>
      </c>
      <c r="L926" s="19" t="s">
        <v>189</v>
      </c>
      <c r="M926" s="20">
        <v>0.4</v>
      </c>
      <c r="N926" s="34">
        <f t="shared" si="55"/>
        <v>2000</v>
      </c>
      <c r="O926" s="22">
        <f>N926*[1]TC!$C$4</f>
        <v>40000</v>
      </c>
      <c r="P926" s="46" t="s">
        <v>34</v>
      </c>
      <c r="Q926" s="24" t="s">
        <v>34</v>
      </c>
      <c r="R926" s="36">
        <f t="shared" si="54"/>
        <v>3000</v>
      </c>
      <c r="S926" s="26">
        <f>R926*[1]TC!$C$4</f>
        <v>60000</v>
      </c>
      <c r="T926" s="36">
        <v>0</v>
      </c>
      <c r="U926" s="26">
        <f>T926*[1]TC!$C$4</f>
        <v>0</v>
      </c>
      <c r="V926" s="228" t="s">
        <v>1753</v>
      </c>
      <c r="W926" s="28" t="s">
        <v>36</v>
      </c>
      <c r="X926" s="29"/>
    </row>
    <row r="927" spans="1:24" ht="15.75" customHeight="1">
      <c r="A927" s="15" t="s">
        <v>481</v>
      </c>
      <c r="B927" s="15" t="s">
        <v>1745</v>
      </c>
      <c r="C927" s="16" t="s">
        <v>1754</v>
      </c>
      <c r="D927" s="15" t="s">
        <v>26</v>
      </c>
      <c r="E927" s="15" t="s">
        <v>232</v>
      </c>
      <c r="F927" s="14" t="s">
        <v>195</v>
      </c>
      <c r="G927" s="14" t="s">
        <v>28</v>
      </c>
      <c r="H927" s="15" t="s">
        <v>901</v>
      </c>
      <c r="I927" s="14" t="s">
        <v>498</v>
      </c>
      <c r="J927" s="14" t="s">
        <v>358</v>
      </c>
      <c r="K927" s="39">
        <v>5000</v>
      </c>
      <c r="L927" s="19" t="s">
        <v>189</v>
      </c>
      <c r="M927" s="20">
        <v>0.4</v>
      </c>
      <c r="N927" s="34">
        <f t="shared" si="55"/>
        <v>2000</v>
      </c>
      <c r="O927" s="22">
        <f>N927*[1]TC!$C$4</f>
        <v>40000</v>
      </c>
      <c r="P927" s="46" t="s">
        <v>34</v>
      </c>
      <c r="Q927" s="24" t="s">
        <v>34</v>
      </c>
      <c r="R927" s="36">
        <f t="shared" si="54"/>
        <v>3000</v>
      </c>
      <c r="S927" s="26">
        <f>R927*[1]TC!$C$4</f>
        <v>60000</v>
      </c>
      <c r="T927" s="36">
        <v>0</v>
      </c>
      <c r="U927" s="26">
        <f>T927*[1]TC!$C$4</f>
        <v>0</v>
      </c>
      <c r="V927" s="228" t="s">
        <v>1755</v>
      </c>
      <c r="W927" s="28" t="s">
        <v>36</v>
      </c>
      <c r="X927" s="29"/>
    </row>
    <row r="928" spans="1:24" ht="15.75" customHeight="1">
      <c r="A928" s="15" t="s">
        <v>481</v>
      </c>
      <c r="B928" s="15" t="s">
        <v>1745</v>
      </c>
      <c r="C928" s="16" t="s">
        <v>1756</v>
      </c>
      <c r="D928" s="15" t="s">
        <v>26</v>
      </c>
      <c r="E928" s="15" t="s">
        <v>27</v>
      </c>
      <c r="F928" s="14" t="s">
        <v>28</v>
      </c>
      <c r="G928" s="14" t="s">
        <v>73</v>
      </c>
      <c r="H928" s="15" t="s">
        <v>1757</v>
      </c>
      <c r="I928" s="14" t="s">
        <v>498</v>
      </c>
      <c r="J928" s="14" t="s">
        <v>358</v>
      </c>
      <c r="K928" s="39">
        <v>12000</v>
      </c>
      <c r="L928" s="19" t="s">
        <v>189</v>
      </c>
      <c r="M928" s="20">
        <v>0.4</v>
      </c>
      <c r="N928" s="34">
        <f t="shared" si="55"/>
        <v>4800</v>
      </c>
      <c r="O928" s="22">
        <f>N928*[1]TC!$C$4</f>
        <v>96000</v>
      </c>
      <c r="P928" s="46" t="s">
        <v>34</v>
      </c>
      <c r="Q928" s="24" t="s">
        <v>1151</v>
      </c>
      <c r="R928" s="79">
        <f t="shared" si="54"/>
        <v>7200</v>
      </c>
      <c r="S928" s="26">
        <f>R928*[1]TC!$C$4</f>
        <v>144000</v>
      </c>
      <c r="T928" s="36">
        <f>[1]TC!$F$4</f>
        <v>1100</v>
      </c>
      <c r="U928" s="26">
        <f>T928*[1]TC!$C$4</f>
        <v>22000</v>
      </c>
      <c r="V928" s="228" t="s">
        <v>1747</v>
      </c>
      <c r="W928" s="28" t="s">
        <v>36</v>
      </c>
      <c r="X928" s="29"/>
    </row>
    <row r="929" spans="1:24" ht="15.75" customHeight="1">
      <c r="A929" s="15" t="s">
        <v>481</v>
      </c>
      <c r="B929" s="15" t="s">
        <v>1745</v>
      </c>
      <c r="C929" s="16" t="s">
        <v>1756</v>
      </c>
      <c r="D929" s="15" t="s">
        <v>26</v>
      </c>
      <c r="E929" s="15" t="s">
        <v>357</v>
      </c>
      <c r="F929" s="14" t="s">
        <v>28</v>
      </c>
      <c r="G929" s="14" t="s">
        <v>73</v>
      </c>
      <c r="H929" s="15" t="s">
        <v>901</v>
      </c>
      <c r="I929" s="14" t="s">
        <v>498</v>
      </c>
      <c r="J929" s="14" t="s">
        <v>358</v>
      </c>
      <c r="K929" s="39">
        <v>9000</v>
      </c>
      <c r="L929" s="19" t="s">
        <v>189</v>
      </c>
      <c r="M929" s="20">
        <v>0.4</v>
      </c>
      <c r="N929" s="34">
        <f t="shared" si="55"/>
        <v>3600</v>
      </c>
      <c r="O929" s="22">
        <f>N929*[1]TC!$C$4</f>
        <v>72000</v>
      </c>
      <c r="P929" s="46" t="s">
        <v>34</v>
      </c>
      <c r="Q929" s="24" t="s">
        <v>34</v>
      </c>
      <c r="R929" s="36">
        <f t="shared" si="54"/>
        <v>5400</v>
      </c>
      <c r="S929" s="26">
        <f>R929*[1]TC!$C$4</f>
        <v>108000</v>
      </c>
      <c r="T929" s="36">
        <f>[1]TC!F4</f>
        <v>1100</v>
      </c>
      <c r="U929" s="26">
        <f>T929*[1]TC!$C$4</f>
        <v>22000</v>
      </c>
      <c r="V929" s="228" t="s">
        <v>1747</v>
      </c>
      <c r="W929" s="28" t="s">
        <v>36</v>
      </c>
      <c r="X929" s="29"/>
    </row>
    <row r="930" spans="1:24" ht="15.75" customHeight="1">
      <c r="A930" s="15" t="s">
        <v>481</v>
      </c>
      <c r="B930" s="15" t="s">
        <v>1745</v>
      </c>
      <c r="C930" s="16" t="s">
        <v>1756</v>
      </c>
      <c r="D930" s="15" t="s">
        <v>26</v>
      </c>
      <c r="E930" s="15" t="s">
        <v>232</v>
      </c>
      <c r="F930" s="14" t="s">
        <v>28</v>
      </c>
      <c r="G930" s="14" t="s">
        <v>73</v>
      </c>
      <c r="H930" s="15" t="s">
        <v>901</v>
      </c>
      <c r="I930" s="14" t="s">
        <v>498</v>
      </c>
      <c r="J930" s="14" t="s">
        <v>358</v>
      </c>
      <c r="K930" s="39">
        <v>5000</v>
      </c>
      <c r="L930" s="19" t="s">
        <v>189</v>
      </c>
      <c r="M930" s="20">
        <v>0.4</v>
      </c>
      <c r="N930" s="34">
        <f t="shared" si="55"/>
        <v>2000</v>
      </c>
      <c r="O930" s="22">
        <f>N930*[1]TC!$C$4</f>
        <v>40000</v>
      </c>
      <c r="P930" s="46" t="s">
        <v>34</v>
      </c>
      <c r="Q930" s="24" t="s">
        <v>34</v>
      </c>
      <c r="R930" s="36">
        <f t="shared" si="54"/>
        <v>3000</v>
      </c>
      <c r="S930" s="26">
        <f>R930*[1]TC!$C$4</f>
        <v>60000</v>
      </c>
      <c r="T930" s="36">
        <v>0</v>
      </c>
      <c r="U930" s="26">
        <f>T930*[1]TC!$C$4</f>
        <v>0</v>
      </c>
      <c r="V930" s="228" t="s">
        <v>1747</v>
      </c>
      <c r="W930" s="28" t="s">
        <v>36</v>
      </c>
      <c r="X930" s="61"/>
    </row>
    <row r="931" spans="1:24" ht="15.75" customHeight="1">
      <c r="A931" s="15" t="s">
        <v>481</v>
      </c>
      <c r="B931" s="15" t="s">
        <v>1745</v>
      </c>
      <c r="C931" s="16" t="s">
        <v>1758</v>
      </c>
      <c r="D931" s="15" t="s">
        <v>26</v>
      </c>
      <c r="E931" s="15" t="s">
        <v>232</v>
      </c>
      <c r="F931" s="14" t="s">
        <v>921</v>
      </c>
      <c r="G931" s="14" t="s">
        <v>789</v>
      </c>
      <c r="H931" s="15" t="s">
        <v>901</v>
      </c>
      <c r="I931" s="14" t="s">
        <v>498</v>
      </c>
      <c r="J931" s="14" t="s">
        <v>358</v>
      </c>
      <c r="K931" s="39">
        <v>5000</v>
      </c>
      <c r="L931" s="19" t="s">
        <v>189</v>
      </c>
      <c r="M931" s="20">
        <v>0.4</v>
      </c>
      <c r="N931" s="34">
        <f t="shared" si="55"/>
        <v>2000</v>
      </c>
      <c r="O931" s="22">
        <f>N931*[1]TC!$C$4</f>
        <v>40000</v>
      </c>
      <c r="P931" s="46" t="s">
        <v>34</v>
      </c>
      <c r="Q931" s="24" t="s">
        <v>34</v>
      </c>
      <c r="R931" s="36">
        <f t="shared" si="54"/>
        <v>3000</v>
      </c>
      <c r="S931" s="26">
        <f>R931*[1]TC!$C$4</f>
        <v>60000</v>
      </c>
      <c r="T931" s="36">
        <v>0</v>
      </c>
      <c r="U931" s="26">
        <f>T931*[1]TC!$C$4</f>
        <v>0</v>
      </c>
      <c r="V931" s="228" t="s">
        <v>1759</v>
      </c>
      <c r="W931" s="28" t="s">
        <v>36</v>
      </c>
      <c r="X931" s="29"/>
    </row>
    <row r="932" spans="1:24" ht="15.75" customHeight="1">
      <c r="A932" s="15" t="s">
        <v>481</v>
      </c>
      <c r="B932" s="15" t="s">
        <v>1745</v>
      </c>
      <c r="C932" s="16" t="s">
        <v>1758</v>
      </c>
      <c r="D932" s="15" t="s">
        <v>26</v>
      </c>
      <c r="E932" s="15" t="s">
        <v>27</v>
      </c>
      <c r="F932" s="14" t="s">
        <v>921</v>
      </c>
      <c r="G932" s="14" t="s">
        <v>789</v>
      </c>
      <c r="H932" s="15" t="s">
        <v>901</v>
      </c>
      <c r="I932" s="14" t="s">
        <v>498</v>
      </c>
      <c r="J932" s="14" t="s">
        <v>358</v>
      </c>
      <c r="K932" s="39">
        <v>12000</v>
      </c>
      <c r="L932" s="19" t="s">
        <v>189</v>
      </c>
      <c r="M932" s="20">
        <v>0.4</v>
      </c>
      <c r="N932" s="34">
        <f t="shared" si="55"/>
        <v>4800</v>
      </c>
      <c r="O932" s="22">
        <f>N932*[1]TC!$C$4</f>
        <v>96000</v>
      </c>
      <c r="P932" s="46" t="s">
        <v>34</v>
      </c>
      <c r="Q932" s="24" t="s">
        <v>34</v>
      </c>
      <c r="R932" s="36">
        <f t="shared" si="54"/>
        <v>7200</v>
      </c>
      <c r="S932" s="26">
        <f>R932*[1]TC!$C$4</f>
        <v>144000</v>
      </c>
      <c r="T932" s="36">
        <v>0</v>
      </c>
      <c r="U932" s="26">
        <f>T932*[1]TC!$C$4</f>
        <v>0</v>
      </c>
      <c r="V932" s="228" t="s">
        <v>1759</v>
      </c>
      <c r="W932" s="28" t="s">
        <v>36</v>
      </c>
      <c r="X932" s="29"/>
    </row>
    <row r="933" spans="1:24" ht="15.75" customHeight="1">
      <c r="A933" s="15" t="s">
        <v>481</v>
      </c>
      <c r="B933" s="15" t="s">
        <v>1745</v>
      </c>
      <c r="C933" s="16" t="s">
        <v>1758</v>
      </c>
      <c r="D933" s="15" t="s">
        <v>26</v>
      </c>
      <c r="E933" s="15" t="s">
        <v>357</v>
      </c>
      <c r="F933" s="14" t="s">
        <v>921</v>
      </c>
      <c r="G933" s="14" t="s">
        <v>789</v>
      </c>
      <c r="H933" s="15" t="s">
        <v>901</v>
      </c>
      <c r="I933" s="14" t="s">
        <v>498</v>
      </c>
      <c r="J933" s="14" t="s">
        <v>358</v>
      </c>
      <c r="K933" s="39">
        <v>9000</v>
      </c>
      <c r="L933" s="19" t="s">
        <v>189</v>
      </c>
      <c r="M933" s="20">
        <v>0.4</v>
      </c>
      <c r="N933" s="34">
        <f t="shared" si="55"/>
        <v>3600</v>
      </c>
      <c r="O933" s="22">
        <f>N933*[1]TC!$C$4</f>
        <v>72000</v>
      </c>
      <c r="P933" s="46" t="s">
        <v>34</v>
      </c>
      <c r="Q933" s="24" t="s">
        <v>34</v>
      </c>
      <c r="R933" s="36">
        <f t="shared" si="54"/>
        <v>5400</v>
      </c>
      <c r="S933" s="26">
        <f>R933*[1]TC!$C$4</f>
        <v>108000</v>
      </c>
      <c r="T933" s="36">
        <v>0</v>
      </c>
      <c r="U933" s="26">
        <f>T933*[1]TC!$C$4</f>
        <v>0</v>
      </c>
      <c r="V933" s="228" t="s">
        <v>1759</v>
      </c>
      <c r="W933" s="28" t="s">
        <v>36</v>
      </c>
      <c r="X933" s="29"/>
    </row>
    <row r="934" spans="1:24" ht="15.75" customHeight="1">
      <c r="A934" s="15" t="s">
        <v>481</v>
      </c>
      <c r="B934" s="15" t="s">
        <v>1745</v>
      </c>
      <c r="C934" s="16" t="s">
        <v>1760</v>
      </c>
      <c r="D934" s="15" t="s">
        <v>26</v>
      </c>
      <c r="E934" s="15" t="s">
        <v>232</v>
      </c>
      <c r="F934" s="14" t="s">
        <v>42</v>
      </c>
      <c r="G934" s="14" t="s">
        <v>29</v>
      </c>
      <c r="H934" s="15" t="s">
        <v>901</v>
      </c>
      <c r="I934" s="14" t="s">
        <v>498</v>
      </c>
      <c r="J934" s="14" t="s">
        <v>358</v>
      </c>
      <c r="K934" s="39">
        <v>5000</v>
      </c>
      <c r="L934" s="19" t="s">
        <v>189</v>
      </c>
      <c r="M934" s="20">
        <v>0.4</v>
      </c>
      <c r="N934" s="34">
        <f t="shared" si="55"/>
        <v>2000</v>
      </c>
      <c r="O934" s="22">
        <f>N934*[1]TC!$C$4</f>
        <v>40000</v>
      </c>
      <c r="P934" s="46" t="s">
        <v>34</v>
      </c>
      <c r="Q934" s="24" t="s">
        <v>34</v>
      </c>
      <c r="R934" s="36">
        <f t="shared" si="54"/>
        <v>3000</v>
      </c>
      <c r="S934" s="26">
        <f>R934*[1]TC!$C$4</f>
        <v>60000</v>
      </c>
      <c r="T934" s="36">
        <v>0</v>
      </c>
      <c r="U934" s="26">
        <f>T934*[1]TC!$C$4</f>
        <v>0</v>
      </c>
      <c r="V934" s="228" t="s">
        <v>1761</v>
      </c>
      <c r="W934" s="28" t="s">
        <v>36</v>
      </c>
      <c r="X934" s="29"/>
    </row>
    <row r="935" spans="1:24" ht="15.75" customHeight="1">
      <c r="A935" s="15" t="s">
        <v>481</v>
      </c>
      <c r="B935" s="15" t="s">
        <v>1745</v>
      </c>
      <c r="C935" s="16" t="s">
        <v>1762</v>
      </c>
      <c r="D935" s="15" t="s">
        <v>26</v>
      </c>
      <c r="E935" s="15" t="s">
        <v>27</v>
      </c>
      <c r="F935" s="14" t="s">
        <v>76</v>
      </c>
      <c r="G935" s="14" t="s">
        <v>28</v>
      </c>
      <c r="H935" s="15" t="s">
        <v>1757</v>
      </c>
      <c r="I935" s="14" t="s">
        <v>498</v>
      </c>
      <c r="J935" s="14" t="s">
        <v>358</v>
      </c>
      <c r="K935" s="39">
        <v>12000</v>
      </c>
      <c r="L935" s="19" t="s">
        <v>189</v>
      </c>
      <c r="M935" s="20">
        <v>0.4</v>
      </c>
      <c r="N935" s="34">
        <f t="shared" si="55"/>
        <v>4800</v>
      </c>
      <c r="O935" s="22">
        <f>N935*[1]TC!$C$4</f>
        <v>96000</v>
      </c>
      <c r="P935" s="46" t="s">
        <v>34</v>
      </c>
      <c r="Q935" s="24" t="s">
        <v>1151</v>
      </c>
      <c r="R935" s="36">
        <f t="shared" si="54"/>
        <v>7200</v>
      </c>
      <c r="S935" s="26">
        <f>R935*[1]TC!$C$4</f>
        <v>144000</v>
      </c>
      <c r="T935" s="36">
        <f>[1]TC!$F$4</f>
        <v>1100</v>
      </c>
      <c r="U935" s="26">
        <f>T935*[1]TC!$C$4</f>
        <v>22000</v>
      </c>
      <c r="V935" s="228" t="s">
        <v>1763</v>
      </c>
      <c r="W935" s="28" t="s">
        <v>36</v>
      </c>
      <c r="X935" s="29"/>
    </row>
    <row r="936" spans="1:24" ht="15.75" customHeight="1">
      <c r="A936" s="15" t="s">
        <v>481</v>
      </c>
      <c r="B936" s="15" t="s">
        <v>1745</v>
      </c>
      <c r="C936" s="16" t="s">
        <v>1762</v>
      </c>
      <c r="D936" s="15" t="s">
        <v>26</v>
      </c>
      <c r="E936" s="15" t="s">
        <v>357</v>
      </c>
      <c r="F936" s="14" t="s">
        <v>76</v>
      </c>
      <c r="G936" s="14" t="s">
        <v>28</v>
      </c>
      <c r="H936" s="15" t="s">
        <v>901</v>
      </c>
      <c r="I936" s="14" t="s">
        <v>498</v>
      </c>
      <c r="J936" s="14" t="s">
        <v>358</v>
      </c>
      <c r="K936" s="39">
        <v>9000</v>
      </c>
      <c r="L936" s="19" t="s">
        <v>189</v>
      </c>
      <c r="M936" s="20">
        <v>0.4</v>
      </c>
      <c r="N936" s="34">
        <f t="shared" si="55"/>
        <v>3600</v>
      </c>
      <c r="O936" s="22">
        <f>N936*[1]TC!$C$4</f>
        <v>72000</v>
      </c>
      <c r="P936" s="46" t="s">
        <v>34</v>
      </c>
      <c r="Q936" s="24" t="s">
        <v>34</v>
      </c>
      <c r="R936" s="36">
        <f t="shared" si="54"/>
        <v>5400</v>
      </c>
      <c r="S936" s="26">
        <f>R936*[1]TC!$C$4</f>
        <v>108000</v>
      </c>
      <c r="T936" s="36">
        <f>[1]TC!F4</f>
        <v>1100</v>
      </c>
      <c r="U936" s="26">
        <f>T936*[1]TC!$C$4</f>
        <v>22000</v>
      </c>
      <c r="V936" s="228" t="s">
        <v>1763</v>
      </c>
      <c r="W936" s="28" t="s">
        <v>36</v>
      </c>
      <c r="X936" s="29"/>
    </row>
    <row r="937" spans="1:24" ht="15.75" customHeight="1">
      <c r="A937" s="15" t="s">
        <v>481</v>
      </c>
      <c r="B937" s="15" t="s">
        <v>1745</v>
      </c>
      <c r="C937" s="16" t="s">
        <v>1762</v>
      </c>
      <c r="D937" s="15" t="s">
        <v>26</v>
      </c>
      <c r="E937" s="14" t="s">
        <v>232</v>
      </c>
      <c r="F937" s="14" t="s">
        <v>76</v>
      </c>
      <c r="G937" s="14" t="s">
        <v>28</v>
      </c>
      <c r="H937" s="15" t="s">
        <v>901</v>
      </c>
      <c r="I937" s="14" t="s">
        <v>498</v>
      </c>
      <c r="J937" s="14" t="s">
        <v>358</v>
      </c>
      <c r="K937" s="39">
        <v>5000</v>
      </c>
      <c r="L937" s="19" t="s">
        <v>189</v>
      </c>
      <c r="M937" s="20">
        <v>0.4</v>
      </c>
      <c r="N937" s="34">
        <f t="shared" si="55"/>
        <v>2000</v>
      </c>
      <c r="O937" s="22">
        <f>N937*[1]TC!$C$4</f>
        <v>40000</v>
      </c>
      <c r="P937" s="46" t="s">
        <v>34</v>
      </c>
      <c r="Q937" s="24" t="s">
        <v>34</v>
      </c>
      <c r="R937" s="36">
        <f t="shared" si="54"/>
        <v>3000</v>
      </c>
      <c r="S937" s="26">
        <f>R937*[1]TC!$C$4</f>
        <v>60000</v>
      </c>
      <c r="T937" s="36">
        <v>0</v>
      </c>
      <c r="U937" s="26">
        <f>T937*[1]TC!$C$4</f>
        <v>0</v>
      </c>
      <c r="V937" s="228" t="s">
        <v>1763</v>
      </c>
      <c r="W937" s="28" t="s">
        <v>36</v>
      </c>
      <c r="X937" s="29"/>
    </row>
    <row r="938" spans="1:24" ht="15.75" customHeight="1">
      <c r="A938" s="15" t="s">
        <v>481</v>
      </c>
      <c r="B938" s="15" t="s">
        <v>1745</v>
      </c>
      <c r="C938" s="16" t="s">
        <v>1764</v>
      </c>
      <c r="D938" s="15" t="s">
        <v>26</v>
      </c>
      <c r="E938" s="14" t="s">
        <v>27</v>
      </c>
      <c r="F938" s="14" t="s">
        <v>116</v>
      </c>
      <c r="G938" s="14" t="s">
        <v>29</v>
      </c>
      <c r="H938" s="15" t="s">
        <v>1757</v>
      </c>
      <c r="I938" s="14" t="s">
        <v>498</v>
      </c>
      <c r="J938" s="14" t="s">
        <v>358</v>
      </c>
      <c r="K938" s="39">
        <v>12000</v>
      </c>
      <c r="L938" s="19" t="s">
        <v>189</v>
      </c>
      <c r="M938" s="20">
        <v>0.4</v>
      </c>
      <c r="N938" s="34">
        <f t="shared" si="55"/>
        <v>4800</v>
      </c>
      <c r="O938" s="22">
        <f>N938*[1]TC!$C$4</f>
        <v>96000</v>
      </c>
      <c r="P938" s="46" t="s">
        <v>34</v>
      </c>
      <c r="Q938" s="24" t="s">
        <v>1151</v>
      </c>
      <c r="R938" s="36">
        <f t="shared" si="54"/>
        <v>7200</v>
      </c>
      <c r="S938" s="26">
        <f>R938*[1]TC!$C$4</f>
        <v>144000</v>
      </c>
      <c r="T938" s="36">
        <f>[1]TC!$F$4</f>
        <v>1100</v>
      </c>
      <c r="U938" s="26">
        <f>T938*[1]TC!$C$4</f>
        <v>22000</v>
      </c>
      <c r="V938" s="228" t="s">
        <v>1765</v>
      </c>
      <c r="W938" s="28" t="s">
        <v>36</v>
      </c>
      <c r="X938" s="29"/>
    </row>
    <row r="939" spans="1:24" ht="15.75" customHeight="1">
      <c r="A939" s="15" t="s">
        <v>481</v>
      </c>
      <c r="B939" s="15" t="s">
        <v>1745</v>
      </c>
      <c r="C939" s="16" t="s">
        <v>1764</v>
      </c>
      <c r="D939" s="15" t="s">
        <v>26</v>
      </c>
      <c r="E939" s="15" t="s">
        <v>357</v>
      </c>
      <c r="F939" s="14" t="s">
        <v>116</v>
      </c>
      <c r="G939" s="14" t="s">
        <v>29</v>
      </c>
      <c r="H939" s="15" t="s">
        <v>901</v>
      </c>
      <c r="I939" s="14" t="s">
        <v>498</v>
      </c>
      <c r="J939" s="14" t="s">
        <v>358</v>
      </c>
      <c r="K939" s="39">
        <v>9000</v>
      </c>
      <c r="L939" s="19" t="s">
        <v>189</v>
      </c>
      <c r="M939" s="20">
        <v>0.4</v>
      </c>
      <c r="N939" s="34">
        <f t="shared" si="55"/>
        <v>3600</v>
      </c>
      <c r="O939" s="22">
        <f>N939*[1]TC!$C$4</f>
        <v>72000</v>
      </c>
      <c r="P939" s="46" t="s">
        <v>34</v>
      </c>
      <c r="Q939" s="24" t="s">
        <v>34</v>
      </c>
      <c r="R939" s="36">
        <f t="shared" si="54"/>
        <v>5400</v>
      </c>
      <c r="S939" s="26">
        <f>R939*[1]TC!$C$4</f>
        <v>108000</v>
      </c>
      <c r="T939" s="36">
        <f>[1]TC!F4</f>
        <v>1100</v>
      </c>
      <c r="U939" s="26">
        <f>T939*[1]TC!$C$4</f>
        <v>22000</v>
      </c>
      <c r="V939" s="228" t="s">
        <v>1765</v>
      </c>
      <c r="W939" s="28" t="s">
        <v>36</v>
      </c>
      <c r="X939" s="29"/>
    </row>
    <row r="940" spans="1:24" ht="15.75" customHeight="1">
      <c r="A940" s="15" t="s">
        <v>481</v>
      </c>
      <c r="B940" s="15" t="s">
        <v>1745</v>
      </c>
      <c r="C940" s="16" t="s">
        <v>1764</v>
      </c>
      <c r="D940" s="15" t="s">
        <v>26</v>
      </c>
      <c r="E940" s="14" t="s">
        <v>232</v>
      </c>
      <c r="F940" s="14" t="s">
        <v>116</v>
      </c>
      <c r="G940" s="14" t="s">
        <v>29</v>
      </c>
      <c r="H940" s="15" t="s">
        <v>901</v>
      </c>
      <c r="I940" s="14" t="s">
        <v>498</v>
      </c>
      <c r="J940" s="14" t="s">
        <v>358</v>
      </c>
      <c r="K940" s="39">
        <v>5000</v>
      </c>
      <c r="L940" s="19" t="s">
        <v>189</v>
      </c>
      <c r="M940" s="20">
        <v>0.4</v>
      </c>
      <c r="N940" s="34">
        <f t="shared" si="55"/>
        <v>2000</v>
      </c>
      <c r="O940" s="22">
        <f>N940*[1]TC!$C$4</f>
        <v>40000</v>
      </c>
      <c r="P940" s="46" t="s">
        <v>34</v>
      </c>
      <c r="Q940" s="24" t="s">
        <v>34</v>
      </c>
      <c r="R940" s="36">
        <f t="shared" si="54"/>
        <v>3000</v>
      </c>
      <c r="S940" s="26">
        <f>R940*[1]TC!$C$4</f>
        <v>60000</v>
      </c>
      <c r="T940" s="36">
        <v>0</v>
      </c>
      <c r="U940" s="26">
        <f>T940*[1]TC!$C$4</f>
        <v>0</v>
      </c>
      <c r="V940" s="228" t="s">
        <v>1765</v>
      </c>
      <c r="W940" s="28" t="s">
        <v>36</v>
      </c>
      <c r="X940" s="61"/>
    </row>
    <row r="941" spans="1:24" ht="15.75" customHeight="1">
      <c r="A941" s="14" t="s">
        <v>1766</v>
      </c>
      <c r="B941" s="16" t="s">
        <v>1767</v>
      </c>
      <c r="C941" s="229" t="s">
        <v>1768</v>
      </c>
      <c r="D941" s="51" t="s">
        <v>1769</v>
      </c>
      <c r="E941" s="16" t="s">
        <v>27</v>
      </c>
      <c r="F941" s="14" t="s">
        <v>42</v>
      </c>
      <c r="G941" s="14" t="s">
        <v>1250</v>
      </c>
      <c r="H941" s="229" t="s">
        <v>1487</v>
      </c>
      <c r="I941" s="16" t="s">
        <v>1770</v>
      </c>
      <c r="J941" s="16" t="s">
        <v>1771</v>
      </c>
      <c r="K941" s="230">
        <v>32448</v>
      </c>
      <c r="L941" s="24" t="s">
        <v>1772</v>
      </c>
      <c r="M941" s="227">
        <f t="shared" ref="M941:M947" si="56">N941/K941</f>
        <v>9.2455621301775148E-2</v>
      </c>
      <c r="N941" s="231">
        <v>3000</v>
      </c>
      <c r="O941" s="232">
        <f>N941*[1]TC!C5</f>
        <v>47970</v>
      </c>
      <c r="P941" s="194">
        <v>10000</v>
      </c>
      <c r="Q941" s="46" t="s">
        <v>34</v>
      </c>
      <c r="R941" s="26">
        <f t="shared" si="54"/>
        <v>29448</v>
      </c>
      <c r="S941" s="233">
        <f>R941*[1]TC!C5</f>
        <v>470873.52</v>
      </c>
      <c r="T941" s="234">
        <f>[1]TC!$F$7</f>
        <v>1500</v>
      </c>
      <c r="U941" s="233">
        <f>T941*[1]TC!$C$5</f>
        <v>23985</v>
      </c>
      <c r="V941" s="16" t="s">
        <v>1773</v>
      </c>
      <c r="W941" s="59" t="s">
        <v>1774</v>
      </c>
      <c r="X941" s="29"/>
    </row>
    <row r="942" spans="1:24" ht="15.75" customHeight="1">
      <c r="A942" s="14" t="s">
        <v>1766</v>
      </c>
      <c r="B942" s="16" t="s">
        <v>1767</v>
      </c>
      <c r="C942" s="229" t="s">
        <v>1775</v>
      </c>
      <c r="D942" s="51" t="s">
        <v>1769</v>
      </c>
      <c r="E942" s="16" t="s">
        <v>27</v>
      </c>
      <c r="F942" s="14" t="s">
        <v>42</v>
      </c>
      <c r="G942" s="14" t="s">
        <v>28</v>
      </c>
      <c r="H942" s="229" t="s">
        <v>1487</v>
      </c>
      <c r="I942" s="16" t="s">
        <v>1770</v>
      </c>
      <c r="J942" s="16" t="s">
        <v>1771</v>
      </c>
      <c r="K942" s="230">
        <v>32416</v>
      </c>
      <c r="L942" s="24" t="s">
        <v>1772</v>
      </c>
      <c r="M942" s="227">
        <f t="shared" si="56"/>
        <v>9.2546890424481734E-2</v>
      </c>
      <c r="N942" s="231">
        <v>3000</v>
      </c>
      <c r="O942" s="232">
        <f>N942*[1]TC!C5</f>
        <v>47970</v>
      </c>
      <c r="P942" s="194">
        <v>10000</v>
      </c>
      <c r="Q942" s="46" t="s">
        <v>34</v>
      </c>
      <c r="R942" s="26">
        <f t="shared" si="54"/>
        <v>29416</v>
      </c>
      <c r="S942" s="233">
        <f>R942*[1]TC!C5</f>
        <v>470361.84</v>
      </c>
      <c r="T942" s="234">
        <f>[1]TC!$F$7</f>
        <v>1500</v>
      </c>
      <c r="U942" s="233">
        <f>T942*[1]TC!$C$5</f>
        <v>23985</v>
      </c>
      <c r="V942" s="16" t="s">
        <v>1776</v>
      </c>
      <c r="W942" s="59" t="s">
        <v>1777</v>
      </c>
      <c r="X942" s="29"/>
    </row>
    <row r="943" spans="1:24" ht="15.75" customHeight="1">
      <c r="A943" s="14" t="s">
        <v>1766</v>
      </c>
      <c r="B943" s="16" t="s">
        <v>1767</v>
      </c>
      <c r="C943" s="229" t="s">
        <v>1778</v>
      </c>
      <c r="D943" s="51" t="s">
        <v>1769</v>
      </c>
      <c r="E943" s="16" t="s">
        <v>27</v>
      </c>
      <c r="F943" s="14" t="s">
        <v>42</v>
      </c>
      <c r="G943" s="14" t="s">
        <v>1250</v>
      </c>
      <c r="H943" s="229" t="s">
        <v>1487</v>
      </c>
      <c r="I943" s="16" t="s">
        <v>1770</v>
      </c>
      <c r="J943" s="16" t="s">
        <v>1771</v>
      </c>
      <c r="K943" s="230">
        <v>32416</v>
      </c>
      <c r="L943" s="24" t="s">
        <v>1772</v>
      </c>
      <c r="M943" s="227">
        <f t="shared" si="56"/>
        <v>9.2546890424481734E-2</v>
      </c>
      <c r="N943" s="231">
        <v>3000</v>
      </c>
      <c r="O943" s="232">
        <f>N943*[1]TC!C5</f>
        <v>47970</v>
      </c>
      <c r="P943" s="194">
        <v>10000</v>
      </c>
      <c r="Q943" s="46" t="s">
        <v>34</v>
      </c>
      <c r="R943" s="26">
        <f t="shared" si="54"/>
        <v>29416</v>
      </c>
      <c r="S943" s="233">
        <f>R943*[1]TC!C5</f>
        <v>470361.84</v>
      </c>
      <c r="T943" s="234">
        <f>[1]TC!$F$7</f>
        <v>1500</v>
      </c>
      <c r="U943" s="233">
        <f>T943*[1]TC!$C$5</f>
        <v>23985</v>
      </c>
      <c r="V943" s="16" t="s">
        <v>1779</v>
      </c>
      <c r="W943" s="59" t="s">
        <v>1780</v>
      </c>
      <c r="X943" s="29"/>
    </row>
    <row r="944" spans="1:24" ht="15.75" customHeight="1">
      <c r="A944" s="14" t="s">
        <v>1766</v>
      </c>
      <c r="B944" s="16" t="s">
        <v>1767</v>
      </c>
      <c r="C944" s="229" t="s">
        <v>1781</v>
      </c>
      <c r="D944" s="51" t="s">
        <v>1769</v>
      </c>
      <c r="E944" s="16" t="s">
        <v>27</v>
      </c>
      <c r="F944" s="14" t="s">
        <v>506</v>
      </c>
      <c r="G944" s="14" t="s">
        <v>998</v>
      </c>
      <c r="H944" s="229" t="s">
        <v>1487</v>
      </c>
      <c r="I944" s="16" t="s">
        <v>1770</v>
      </c>
      <c r="J944" s="16" t="s">
        <v>1771</v>
      </c>
      <c r="K944" s="230">
        <v>32416</v>
      </c>
      <c r="L944" s="24" t="s">
        <v>1772</v>
      </c>
      <c r="M944" s="227">
        <f t="shared" si="56"/>
        <v>9.2546890424481734E-2</v>
      </c>
      <c r="N944" s="231">
        <v>3000</v>
      </c>
      <c r="O944" s="232">
        <f>N944*[1]TC!C5</f>
        <v>47970</v>
      </c>
      <c r="P944" s="194">
        <v>10000</v>
      </c>
      <c r="Q944" s="46" t="s">
        <v>34</v>
      </c>
      <c r="R944" s="26">
        <f t="shared" si="54"/>
        <v>29416</v>
      </c>
      <c r="S944" s="233">
        <f>R944*[1]TC!C5</f>
        <v>470361.84</v>
      </c>
      <c r="T944" s="234">
        <f>[1]TC!$F$7</f>
        <v>1500</v>
      </c>
      <c r="U944" s="233">
        <f>T944*[1]TC!$C$5</f>
        <v>23985</v>
      </c>
      <c r="V944" s="16" t="s">
        <v>1782</v>
      </c>
      <c r="W944" s="59" t="s">
        <v>1783</v>
      </c>
      <c r="X944" s="29"/>
    </row>
    <row r="945" spans="1:24" ht="15.75" customHeight="1">
      <c r="A945" s="14" t="s">
        <v>1766</v>
      </c>
      <c r="B945" s="16" t="s">
        <v>1767</v>
      </c>
      <c r="C945" s="16" t="s">
        <v>1784</v>
      </c>
      <c r="D945" s="51" t="s">
        <v>1785</v>
      </c>
      <c r="E945" s="16" t="s">
        <v>27</v>
      </c>
      <c r="F945" s="14" t="s">
        <v>42</v>
      </c>
      <c r="G945" s="14" t="s">
        <v>29</v>
      </c>
      <c r="H945" s="16" t="s">
        <v>30</v>
      </c>
      <c r="I945" s="16" t="s">
        <v>1786</v>
      </c>
      <c r="J945" s="16" t="s">
        <v>1771</v>
      </c>
      <c r="K945" s="131">
        <v>17474</v>
      </c>
      <c r="L945" s="24" t="s">
        <v>1772</v>
      </c>
      <c r="M945" s="227">
        <f t="shared" si="56"/>
        <v>0.11445576284765938</v>
      </c>
      <c r="N945" s="149">
        <v>2000</v>
      </c>
      <c r="O945" s="22">
        <f>N945*[1]TC!C5</f>
        <v>31980</v>
      </c>
      <c r="P945" s="194">
        <v>10000</v>
      </c>
      <c r="Q945" s="46" t="s">
        <v>34</v>
      </c>
      <c r="R945" s="26">
        <f t="shared" si="54"/>
        <v>15474</v>
      </c>
      <c r="S945" s="233">
        <f>R945*[1]TC!C5</f>
        <v>247429.26</v>
      </c>
      <c r="T945" s="234">
        <f>[1]TC!$F$7</f>
        <v>1500</v>
      </c>
      <c r="U945" s="233">
        <f>T945*[1]TC!$C$5</f>
        <v>23985</v>
      </c>
      <c r="V945" s="16" t="s">
        <v>1787</v>
      </c>
      <c r="W945" s="59" t="s">
        <v>1788</v>
      </c>
      <c r="X945" s="29"/>
    </row>
    <row r="946" spans="1:24" ht="15.75" customHeight="1">
      <c r="A946" s="14" t="s">
        <v>1766</v>
      </c>
      <c r="B946" s="16" t="s">
        <v>1767</v>
      </c>
      <c r="C946" s="16" t="s">
        <v>1789</v>
      </c>
      <c r="D946" s="51" t="s">
        <v>1785</v>
      </c>
      <c r="E946" s="16" t="s">
        <v>27</v>
      </c>
      <c r="F946" s="14" t="s">
        <v>158</v>
      </c>
      <c r="G946" s="14" t="s">
        <v>29</v>
      </c>
      <c r="H946" s="16" t="s">
        <v>30</v>
      </c>
      <c r="I946" s="16" t="s">
        <v>1786</v>
      </c>
      <c r="J946" s="16" t="s">
        <v>1771</v>
      </c>
      <c r="K946" s="131">
        <v>17474</v>
      </c>
      <c r="L946" s="24" t="s">
        <v>1772</v>
      </c>
      <c r="M946" s="227">
        <f t="shared" si="56"/>
        <v>0.11445576284765938</v>
      </c>
      <c r="N946" s="149">
        <v>2000</v>
      </c>
      <c r="O946" s="22">
        <f>N946*[1]TC!C5</f>
        <v>31980</v>
      </c>
      <c r="P946" s="194">
        <v>10000</v>
      </c>
      <c r="Q946" s="46" t="s">
        <v>34</v>
      </c>
      <c r="R946" s="26">
        <f t="shared" si="54"/>
        <v>15474</v>
      </c>
      <c r="S946" s="233">
        <f>R946*[1]TC!C5</f>
        <v>247429.26</v>
      </c>
      <c r="T946" s="234">
        <f>[1]TC!$F$7</f>
        <v>1500</v>
      </c>
      <c r="U946" s="233">
        <f>T946*[1]TC!$C$5</f>
        <v>23985</v>
      </c>
      <c r="V946" s="16" t="s">
        <v>1790</v>
      </c>
      <c r="W946" s="59" t="s">
        <v>1791</v>
      </c>
      <c r="X946" s="29"/>
    </row>
    <row r="947" spans="1:24" ht="15.75" customHeight="1">
      <c r="A947" s="14" t="s">
        <v>1766</v>
      </c>
      <c r="B947" s="16" t="s">
        <v>1767</v>
      </c>
      <c r="C947" s="16" t="s">
        <v>1792</v>
      </c>
      <c r="D947" s="51" t="s">
        <v>1785</v>
      </c>
      <c r="E947" s="16" t="s">
        <v>27</v>
      </c>
      <c r="F947" s="14" t="s">
        <v>195</v>
      </c>
      <c r="G947" s="14" t="s">
        <v>29</v>
      </c>
      <c r="H947" s="16" t="s">
        <v>30</v>
      </c>
      <c r="I947" s="16" t="s">
        <v>1786</v>
      </c>
      <c r="J947" s="16" t="s">
        <v>1771</v>
      </c>
      <c r="K947" s="131">
        <v>17474</v>
      </c>
      <c r="L947" s="24" t="s">
        <v>1772</v>
      </c>
      <c r="M947" s="227">
        <f t="shared" si="56"/>
        <v>0.11445576284765938</v>
      </c>
      <c r="N947" s="149">
        <v>2000</v>
      </c>
      <c r="O947" s="22">
        <f>N947*[1]TC!C5</f>
        <v>31980</v>
      </c>
      <c r="P947" s="194">
        <v>10000</v>
      </c>
      <c r="Q947" s="46" t="s">
        <v>34</v>
      </c>
      <c r="R947" s="26">
        <f t="shared" si="54"/>
        <v>15474</v>
      </c>
      <c r="S947" s="233">
        <f>R947*[1]TC!C5</f>
        <v>247429.26</v>
      </c>
      <c r="T947" s="234">
        <f>[1]TC!$F$7</f>
        <v>1500</v>
      </c>
      <c r="U947" s="233">
        <f>T947*[1]TC!$C$5</f>
        <v>23985</v>
      </c>
      <c r="V947" s="16" t="s">
        <v>1793</v>
      </c>
      <c r="W947" s="59" t="s">
        <v>1794</v>
      </c>
      <c r="X947" s="29"/>
    </row>
    <row r="948" spans="1:24" ht="15.75" customHeight="1">
      <c r="A948" s="14" t="s">
        <v>23</v>
      </c>
      <c r="B948" s="15" t="s">
        <v>1795</v>
      </c>
      <c r="C948" s="16" t="s">
        <v>1796</v>
      </c>
      <c r="D948" s="14" t="s">
        <v>26</v>
      </c>
      <c r="E948" s="14" t="s">
        <v>27</v>
      </c>
      <c r="F948" s="14" t="s">
        <v>42</v>
      </c>
      <c r="G948" s="14" t="s">
        <v>328</v>
      </c>
      <c r="H948" s="15" t="s">
        <v>30</v>
      </c>
      <c r="I948" s="15" t="s">
        <v>31</v>
      </c>
      <c r="J948" s="15" t="s">
        <v>32</v>
      </c>
      <c r="K948" s="42">
        <v>19000</v>
      </c>
      <c r="L948" s="19" t="s">
        <v>33</v>
      </c>
      <c r="M948" s="53">
        <v>0.1</v>
      </c>
      <c r="N948" s="21">
        <f t="shared" ref="N948:N1006" si="57">K948*M948</f>
        <v>1900</v>
      </c>
      <c r="O948" s="22">
        <f>N948*[1]TC!C3</f>
        <v>43700</v>
      </c>
      <c r="P948" s="23">
        <v>10000</v>
      </c>
      <c r="Q948" s="24" t="s">
        <v>34</v>
      </c>
      <c r="R948" s="25">
        <f t="shared" si="54"/>
        <v>17100</v>
      </c>
      <c r="S948" s="26">
        <f>R948*[1]TC!C3</f>
        <v>393300</v>
      </c>
      <c r="T948" s="25">
        <f>[1]TC!F5</f>
        <v>1500</v>
      </c>
      <c r="U948" s="26">
        <f>T948*[1]TC!C3</f>
        <v>34500</v>
      </c>
      <c r="V948" s="15" t="s">
        <v>36</v>
      </c>
      <c r="W948" s="28" t="s">
        <v>36</v>
      </c>
      <c r="X948" s="29"/>
    </row>
    <row r="949" spans="1:24" ht="15.75" customHeight="1">
      <c r="A949" s="14" t="s">
        <v>23</v>
      </c>
      <c r="B949" s="15" t="s">
        <v>1795</v>
      </c>
      <c r="C949" s="16" t="s">
        <v>1797</v>
      </c>
      <c r="D949" s="14" t="s">
        <v>26</v>
      </c>
      <c r="E949" s="14" t="s">
        <v>27</v>
      </c>
      <c r="F949" s="14" t="s">
        <v>45</v>
      </c>
      <c r="G949" s="14" t="s">
        <v>46</v>
      </c>
      <c r="H949" s="15" t="s">
        <v>30</v>
      </c>
      <c r="I949" s="15" t="s">
        <v>31</v>
      </c>
      <c r="J949" s="15" t="s">
        <v>32</v>
      </c>
      <c r="K949" s="42">
        <v>15000</v>
      </c>
      <c r="L949" s="19" t="s">
        <v>33</v>
      </c>
      <c r="M949" s="53">
        <v>0.1</v>
      </c>
      <c r="N949" s="21">
        <f t="shared" si="57"/>
        <v>1500</v>
      </c>
      <c r="O949" s="22">
        <f>N949*[1]TC!C3</f>
        <v>34500</v>
      </c>
      <c r="P949" s="23">
        <v>10000</v>
      </c>
      <c r="Q949" s="24" t="s">
        <v>34</v>
      </c>
      <c r="R949" s="25">
        <f t="shared" si="54"/>
        <v>13500</v>
      </c>
      <c r="S949" s="26">
        <f>R949*[1]TC!C3</f>
        <v>310500</v>
      </c>
      <c r="T949" s="25">
        <f>[1]TC!F5</f>
        <v>1500</v>
      </c>
      <c r="U949" s="26">
        <f>T949*[1]TC!C3</f>
        <v>34500</v>
      </c>
      <c r="V949" s="15" t="s">
        <v>36</v>
      </c>
      <c r="W949" s="28" t="s">
        <v>36</v>
      </c>
      <c r="X949" s="29"/>
    </row>
    <row r="950" spans="1:24" ht="15.75" customHeight="1">
      <c r="A950" s="14" t="s">
        <v>23</v>
      </c>
      <c r="B950" s="15" t="s">
        <v>1795</v>
      </c>
      <c r="C950" s="16" t="s">
        <v>1798</v>
      </c>
      <c r="D950" s="14" t="s">
        <v>26</v>
      </c>
      <c r="E950" s="14" t="s">
        <v>27</v>
      </c>
      <c r="F950" s="14" t="s">
        <v>29</v>
      </c>
      <c r="G950" s="14" t="s">
        <v>29</v>
      </c>
      <c r="H950" s="15" t="s">
        <v>30</v>
      </c>
      <c r="I950" s="15" t="s">
        <v>31</v>
      </c>
      <c r="J950" s="15" t="s">
        <v>32</v>
      </c>
      <c r="K950" s="42">
        <v>15000</v>
      </c>
      <c r="L950" s="19" t="s">
        <v>33</v>
      </c>
      <c r="M950" s="53">
        <v>0.1</v>
      </c>
      <c r="N950" s="21">
        <f t="shared" si="57"/>
        <v>1500</v>
      </c>
      <c r="O950" s="22">
        <f>N950*[1]TC!C3</f>
        <v>34500</v>
      </c>
      <c r="P950" s="23">
        <v>10000</v>
      </c>
      <c r="Q950" s="24" t="s">
        <v>34</v>
      </c>
      <c r="R950" s="25">
        <f t="shared" si="54"/>
        <v>13500</v>
      </c>
      <c r="S950" s="26">
        <f>R950*[1]TC!C3</f>
        <v>310500</v>
      </c>
      <c r="T950" s="25">
        <f>[1]TC!F5</f>
        <v>1500</v>
      </c>
      <c r="U950" s="26">
        <f>T950*[1]TC!C3</f>
        <v>34500</v>
      </c>
      <c r="V950" s="15" t="s">
        <v>36</v>
      </c>
      <c r="W950" s="28" t="s">
        <v>36</v>
      </c>
      <c r="X950" s="29"/>
    </row>
    <row r="951" spans="1:24" ht="15.75" customHeight="1">
      <c r="A951" s="14" t="s">
        <v>23</v>
      </c>
      <c r="B951" s="15" t="s">
        <v>1795</v>
      </c>
      <c r="C951" s="16" t="s">
        <v>38</v>
      </c>
      <c r="D951" s="14" t="s">
        <v>26</v>
      </c>
      <c r="E951" s="14" t="s">
        <v>27</v>
      </c>
      <c r="F951" s="14" t="s">
        <v>38</v>
      </c>
      <c r="G951" s="14" t="s">
        <v>29</v>
      </c>
      <c r="H951" s="15" t="s">
        <v>30</v>
      </c>
      <c r="I951" s="15" t="s">
        <v>31</v>
      </c>
      <c r="J951" s="15" t="s">
        <v>32</v>
      </c>
      <c r="K951" s="42">
        <v>15000</v>
      </c>
      <c r="L951" s="19" t="s">
        <v>33</v>
      </c>
      <c r="M951" s="53">
        <v>0.1</v>
      </c>
      <c r="N951" s="21">
        <f t="shared" si="57"/>
        <v>1500</v>
      </c>
      <c r="O951" s="22">
        <f>N951*[1]TC!C3</f>
        <v>34500</v>
      </c>
      <c r="P951" s="23">
        <v>10000</v>
      </c>
      <c r="Q951" s="24" t="s">
        <v>34</v>
      </c>
      <c r="R951" s="25">
        <f t="shared" si="54"/>
        <v>13500</v>
      </c>
      <c r="S951" s="26">
        <f>R951*[1]TC!C3</f>
        <v>310500</v>
      </c>
      <c r="T951" s="25">
        <f>[1]TC!F5</f>
        <v>1500</v>
      </c>
      <c r="U951" s="26">
        <f>T951*[1]TC!C3</f>
        <v>34500</v>
      </c>
      <c r="V951" s="15" t="s">
        <v>36</v>
      </c>
      <c r="W951" s="28" t="s">
        <v>36</v>
      </c>
      <c r="X951" s="29"/>
    </row>
    <row r="952" spans="1:24" ht="15.75" customHeight="1">
      <c r="A952" s="14" t="s">
        <v>23</v>
      </c>
      <c r="B952" s="15" t="s">
        <v>1795</v>
      </c>
      <c r="C952" s="16" t="s">
        <v>1799</v>
      </c>
      <c r="D952" s="14" t="s">
        <v>26</v>
      </c>
      <c r="E952" s="14" t="s">
        <v>27</v>
      </c>
      <c r="F952" s="14" t="s">
        <v>29</v>
      </c>
      <c r="G952" s="14" t="s">
        <v>1250</v>
      </c>
      <c r="H952" s="15" t="s">
        <v>30</v>
      </c>
      <c r="I952" s="15" t="s">
        <v>31</v>
      </c>
      <c r="J952" s="15" t="s">
        <v>32</v>
      </c>
      <c r="K952" s="42">
        <v>15000</v>
      </c>
      <c r="L952" s="19" t="s">
        <v>33</v>
      </c>
      <c r="M952" s="53">
        <v>0.1</v>
      </c>
      <c r="N952" s="21">
        <f t="shared" si="57"/>
        <v>1500</v>
      </c>
      <c r="O952" s="22">
        <f>N952*[1]TC!C3</f>
        <v>34500</v>
      </c>
      <c r="P952" s="23">
        <v>10000</v>
      </c>
      <c r="Q952" s="24" t="s">
        <v>34</v>
      </c>
      <c r="R952" s="25">
        <f t="shared" si="54"/>
        <v>13500</v>
      </c>
      <c r="S952" s="26">
        <f>R952*[1]TC!C3</f>
        <v>310500</v>
      </c>
      <c r="T952" s="25">
        <f>[1]TC!F5</f>
        <v>1500</v>
      </c>
      <c r="U952" s="26">
        <f>T952*[1]TC!C3</f>
        <v>34500</v>
      </c>
      <c r="V952" s="15" t="s">
        <v>36</v>
      </c>
      <c r="W952" s="28" t="s">
        <v>36</v>
      </c>
      <c r="X952" s="29"/>
    </row>
    <row r="953" spans="1:24" ht="15.75" customHeight="1">
      <c r="A953" s="14" t="s">
        <v>23</v>
      </c>
      <c r="B953" s="15" t="s">
        <v>1795</v>
      </c>
      <c r="C953" s="16" t="s">
        <v>1800</v>
      </c>
      <c r="D953" s="14" t="s">
        <v>26</v>
      </c>
      <c r="E953" s="14" t="s">
        <v>27</v>
      </c>
      <c r="F953" s="14" t="s">
        <v>537</v>
      </c>
      <c r="G953" s="14" t="s">
        <v>29</v>
      </c>
      <c r="H953" s="15" t="s">
        <v>30</v>
      </c>
      <c r="I953" s="15" t="s">
        <v>31</v>
      </c>
      <c r="J953" s="15" t="s">
        <v>32</v>
      </c>
      <c r="K953" s="42">
        <v>15000</v>
      </c>
      <c r="L953" s="19" t="s">
        <v>33</v>
      </c>
      <c r="M953" s="53">
        <v>0.1</v>
      </c>
      <c r="N953" s="21">
        <f t="shared" si="57"/>
        <v>1500</v>
      </c>
      <c r="O953" s="22">
        <f>N953*[1]TC!C3</f>
        <v>34500</v>
      </c>
      <c r="P953" s="23">
        <v>10000</v>
      </c>
      <c r="Q953" s="24" t="s">
        <v>34</v>
      </c>
      <c r="R953" s="25">
        <f t="shared" si="54"/>
        <v>13500</v>
      </c>
      <c r="S953" s="26">
        <f>R953*[1]TC!C3</f>
        <v>310500</v>
      </c>
      <c r="T953" s="25">
        <f>[1]TC!F5</f>
        <v>1500</v>
      </c>
      <c r="U953" s="26">
        <f>T953*[1]TC!C3</f>
        <v>34500</v>
      </c>
      <c r="V953" s="15" t="s">
        <v>36</v>
      </c>
      <c r="W953" s="28" t="s">
        <v>36</v>
      </c>
      <c r="X953" s="29"/>
    </row>
    <row r="954" spans="1:24" ht="15.75" customHeight="1">
      <c r="A954" s="14" t="s">
        <v>23</v>
      </c>
      <c r="B954" s="15" t="s">
        <v>1795</v>
      </c>
      <c r="C954" s="16" t="s">
        <v>1801</v>
      </c>
      <c r="D954" s="14" t="s">
        <v>26</v>
      </c>
      <c r="E954" s="14" t="s">
        <v>27</v>
      </c>
      <c r="F954" s="14" t="s">
        <v>673</v>
      </c>
      <c r="G954" s="14" t="s">
        <v>62</v>
      </c>
      <c r="H954" s="15" t="s">
        <v>113</v>
      </c>
      <c r="I954" s="15" t="s">
        <v>31</v>
      </c>
      <c r="J954" s="15" t="s">
        <v>32</v>
      </c>
      <c r="K954" s="42">
        <f>15500*2</f>
        <v>31000</v>
      </c>
      <c r="L954" s="19" t="s">
        <v>33</v>
      </c>
      <c r="M954" s="53">
        <v>0.1</v>
      </c>
      <c r="N954" s="21">
        <f t="shared" si="57"/>
        <v>3100</v>
      </c>
      <c r="O954" s="22">
        <f>N954*[1]TC!C3</f>
        <v>71300</v>
      </c>
      <c r="P954" s="23">
        <v>10000</v>
      </c>
      <c r="Q954" s="24" t="s">
        <v>34</v>
      </c>
      <c r="R954" s="25">
        <f t="shared" si="54"/>
        <v>27900</v>
      </c>
      <c r="S954" s="26">
        <f>R954*[1]TC!C3</f>
        <v>641700</v>
      </c>
      <c r="T954" s="25">
        <f>[1]TC!F5</f>
        <v>1500</v>
      </c>
      <c r="U954" s="26">
        <f>T954*[1]TC!C3</f>
        <v>34500</v>
      </c>
      <c r="V954" s="15" t="s">
        <v>36</v>
      </c>
      <c r="W954" s="28" t="s">
        <v>36</v>
      </c>
      <c r="X954" s="29"/>
    </row>
    <row r="955" spans="1:24" ht="15.75" customHeight="1">
      <c r="A955" s="14" t="s">
        <v>23</v>
      </c>
      <c r="B955" s="15" t="s">
        <v>1795</v>
      </c>
      <c r="C955" s="16" t="s">
        <v>1802</v>
      </c>
      <c r="D955" s="14" t="s">
        <v>26</v>
      </c>
      <c r="E955" s="14" t="s">
        <v>27</v>
      </c>
      <c r="F955" s="14" t="s">
        <v>50</v>
      </c>
      <c r="G955" s="14" t="s">
        <v>29</v>
      </c>
      <c r="H955" s="15" t="s">
        <v>30</v>
      </c>
      <c r="I955" s="15" t="s">
        <v>31</v>
      </c>
      <c r="J955" s="15" t="s">
        <v>32</v>
      </c>
      <c r="K955" s="42">
        <v>15000</v>
      </c>
      <c r="L955" s="19" t="s">
        <v>33</v>
      </c>
      <c r="M955" s="53">
        <v>0.1</v>
      </c>
      <c r="N955" s="21">
        <f t="shared" si="57"/>
        <v>1500</v>
      </c>
      <c r="O955" s="22">
        <f>N955*[1]TC!C3</f>
        <v>34500</v>
      </c>
      <c r="P955" s="23">
        <v>10000</v>
      </c>
      <c r="Q955" s="24" t="s">
        <v>34</v>
      </c>
      <c r="R955" s="25">
        <f t="shared" si="54"/>
        <v>13500</v>
      </c>
      <c r="S955" s="26">
        <f>R955*[1]TC!C3</f>
        <v>310500</v>
      </c>
      <c r="T955" s="25">
        <f>[1]TC!F5</f>
        <v>1500</v>
      </c>
      <c r="U955" s="26">
        <f>T955*[1]TC!C3</f>
        <v>34500</v>
      </c>
      <c r="V955" s="15" t="s">
        <v>1803</v>
      </c>
      <c r="W955" s="28" t="s">
        <v>36</v>
      </c>
      <c r="X955" s="29"/>
    </row>
    <row r="956" spans="1:24" ht="15.75" customHeight="1">
      <c r="A956" s="14" t="s">
        <v>23</v>
      </c>
      <c r="B956" s="15" t="s">
        <v>1795</v>
      </c>
      <c r="C956" s="16" t="s">
        <v>1804</v>
      </c>
      <c r="D956" s="14" t="s">
        <v>26</v>
      </c>
      <c r="E956" s="14" t="s">
        <v>27</v>
      </c>
      <c r="F956" s="14" t="s">
        <v>62</v>
      </c>
      <c r="G956" s="14" t="s">
        <v>63</v>
      </c>
      <c r="H956" s="15" t="s">
        <v>30</v>
      </c>
      <c r="I956" s="15" t="s">
        <v>31</v>
      </c>
      <c r="J956" s="15" t="s">
        <v>32</v>
      </c>
      <c r="K956" s="42">
        <v>15000</v>
      </c>
      <c r="L956" s="19" t="s">
        <v>33</v>
      </c>
      <c r="M956" s="53">
        <v>0.1</v>
      </c>
      <c r="N956" s="21">
        <f t="shared" si="57"/>
        <v>1500</v>
      </c>
      <c r="O956" s="22">
        <f>N956*[1]TC!C3</f>
        <v>34500</v>
      </c>
      <c r="P956" s="23">
        <v>10000</v>
      </c>
      <c r="Q956" s="24" t="s">
        <v>34</v>
      </c>
      <c r="R956" s="25">
        <f t="shared" si="54"/>
        <v>13500</v>
      </c>
      <c r="S956" s="26">
        <f>R956*[1]TC!C3</f>
        <v>310500</v>
      </c>
      <c r="T956" s="25">
        <f>[1]TC!F5</f>
        <v>1500</v>
      </c>
      <c r="U956" s="26">
        <f>T956*[1]TC!C3</f>
        <v>34500</v>
      </c>
      <c r="V956" s="15" t="s">
        <v>1805</v>
      </c>
      <c r="W956" s="28" t="s">
        <v>36</v>
      </c>
      <c r="X956" s="29"/>
    </row>
    <row r="957" spans="1:24" ht="15.75" customHeight="1">
      <c r="A957" s="14" t="s">
        <v>23</v>
      </c>
      <c r="B957" s="15" t="s">
        <v>1795</v>
      </c>
      <c r="C957" s="16" t="s">
        <v>1806</v>
      </c>
      <c r="D957" s="14" t="s">
        <v>26</v>
      </c>
      <c r="E957" s="14" t="s">
        <v>27</v>
      </c>
      <c r="F957" s="14" t="s">
        <v>62</v>
      </c>
      <c r="G957" s="14" t="s">
        <v>63</v>
      </c>
      <c r="H957" s="15" t="s">
        <v>113</v>
      </c>
      <c r="I957" s="15" t="s">
        <v>31</v>
      </c>
      <c r="J957" s="15" t="s">
        <v>32</v>
      </c>
      <c r="K957" s="42">
        <v>24000</v>
      </c>
      <c r="L957" s="19" t="s">
        <v>33</v>
      </c>
      <c r="M957" s="53">
        <v>0.1</v>
      </c>
      <c r="N957" s="21">
        <f t="shared" si="57"/>
        <v>2400</v>
      </c>
      <c r="O957" s="22">
        <f>N957*[1]TC!C3</f>
        <v>55200</v>
      </c>
      <c r="P957" s="23">
        <v>10000</v>
      </c>
      <c r="Q957" s="24" t="s">
        <v>34</v>
      </c>
      <c r="R957" s="25">
        <f t="shared" si="54"/>
        <v>21600</v>
      </c>
      <c r="S957" s="26">
        <f>R957*[1]TC!C3</f>
        <v>496800</v>
      </c>
      <c r="T957" s="25">
        <f>[1]TC!F5</f>
        <v>1500</v>
      </c>
      <c r="U957" s="26">
        <f>T957*[1]TC!C3</f>
        <v>34500</v>
      </c>
      <c r="V957" s="15" t="s">
        <v>36</v>
      </c>
      <c r="W957" s="28" t="s">
        <v>36</v>
      </c>
      <c r="X957" s="29"/>
    </row>
    <row r="958" spans="1:24" ht="15.75" customHeight="1">
      <c r="A958" s="14" t="s">
        <v>23</v>
      </c>
      <c r="B958" s="15" t="s">
        <v>1795</v>
      </c>
      <c r="C958" s="16" t="s">
        <v>1807</v>
      </c>
      <c r="D958" s="14" t="s">
        <v>26</v>
      </c>
      <c r="E958" s="14" t="s">
        <v>27</v>
      </c>
      <c r="F958" s="14" t="s">
        <v>62</v>
      </c>
      <c r="G958" s="14" t="s">
        <v>63</v>
      </c>
      <c r="H958" s="15" t="s">
        <v>113</v>
      </c>
      <c r="I958" s="15" t="s">
        <v>31</v>
      </c>
      <c r="J958" s="15" t="s">
        <v>32</v>
      </c>
      <c r="K958" s="42">
        <v>24000</v>
      </c>
      <c r="L958" s="19" t="s">
        <v>33</v>
      </c>
      <c r="M958" s="53">
        <v>0.1</v>
      </c>
      <c r="N958" s="21">
        <f t="shared" si="57"/>
        <v>2400</v>
      </c>
      <c r="O958" s="22">
        <f>N958*[1]TC!C3</f>
        <v>55200</v>
      </c>
      <c r="P958" s="23">
        <v>10000</v>
      </c>
      <c r="Q958" s="24" t="s">
        <v>34</v>
      </c>
      <c r="R958" s="25">
        <f t="shared" si="54"/>
        <v>21600</v>
      </c>
      <c r="S958" s="26">
        <f>R958*[1]TC!C3</f>
        <v>496800</v>
      </c>
      <c r="T958" s="25">
        <f>[1]TC!F5</f>
        <v>1500</v>
      </c>
      <c r="U958" s="26">
        <f>T958*[1]TC!C3</f>
        <v>34500</v>
      </c>
      <c r="V958" s="15" t="s">
        <v>36</v>
      </c>
      <c r="W958" s="28" t="s">
        <v>36</v>
      </c>
      <c r="X958" s="29"/>
    </row>
    <row r="959" spans="1:24" ht="15.75" customHeight="1">
      <c r="A959" s="14" t="s">
        <v>23</v>
      </c>
      <c r="B959" s="15" t="s">
        <v>1795</v>
      </c>
      <c r="C959" s="16" t="s">
        <v>1808</v>
      </c>
      <c r="D959" s="14" t="s">
        <v>26</v>
      </c>
      <c r="E959" s="14" t="s">
        <v>232</v>
      </c>
      <c r="F959" s="14" t="s">
        <v>350</v>
      </c>
      <c r="G959" s="14" t="s">
        <v>1324</v>
      </c>
      <c r="H959" s="15" t="s">
        <v>30</v>
      </c>
      <c r="I959" s="15" t="s">
        <v>31</v>
      </c>
      <c r="J959" s="15" t="s">
        <v>32</v>
      </c>
      <c r="K959" s="42">
        <v>6990</v>
      </c>
      <c r="L959" s="19" t="s">
        <v>33</v>
      </c>
      <c r="M959" s="53">
        <v>0.1</v>
      </c>
      <c r="N959" s="21">
        <f t="shared" si="57"/>
        <v>699</v>
      </c>
      <c r="O959" s="22">
        <f>N959*[1]TC!C3</f>
        <v>16077</v>
      </c>
      <c r="P959" s="24" t="s">
        <v>34</v>
      </c>
      <c r="Q959" s="24" t="s">
        <v>34</v>
      </c>
      <c r="R959" s="25">
        <f t="shared" si="54"/>
        <v>6291</v>
      </c>
      <c r="S959" s="26">
        <f>R959*[1]TC!C3</f>
        <v>144693</v>
      </c>
      <c r="T959" s="25">
        <v>0</v>
      </c>
      <c r="U959" s="26">
        <f>T959*[1]TC!C3</f>
        <v>0</v>
      </c>
      <c r="V959" s="15" t="s">
        <v>36</v>
      </c>
      <c r="W959" s="28" t="s">
        <v>36</v>
      </c>
      <c r="X959" s="29"/>
    </row>
    <row r="960" spans="1:24" ht="15.75" customHeight="1">
      <c r="A960" s="14" t="s">
        <v>23</v>
      </c>
      <c r="B960" s="15" t="s">
        <v>1795</v>
      </c>
      <c r="C960" s="16" t="s">
        <v>1809</v>
      </c>
      <c r="D960" s="14" t="s">
        <v>26</v>
      </c>
      <c r="E960" s="14" t="s">
        <v>27</v>
      </c>
      <c r="F960" s="14" t="s">
        <v>402</v>
      </c>
      <c r="G960" s="14" t="s">
        <v>696</v>
      </c>
      <c r="H960" s="15" t="s">
        <v>30</v>
      </c>
      <c r="I960" s="15" t="s">
        <v>31</v>
      </c>
      <c r="J960" s="15" t="s">
        <v>32</v>
      </c>
      <c r="K960" s="31">
        <v>15000</v>
      </c>
      <c r="L960" s="19" t="s">
        <v>33</v>
      </c>
      <c r="M960" s="53">
        <v>0.1</v>
      </c>
      <c r="N960" s="21">
        <f t="shared" si="57"/>
        <v>1500</v>
      </c>
      <c r="O960" s="22">
        <f>N960*[1]TC!C3</f>
        <v>34500</v>
      </c>
      <c r="P960" s="23">
        <v>10000</v>
      </c>
      <c r="Q960" s="24" t="s">
        <v>34</v>
      </c>
      <c r="R960" s="25">
        <f t="shared" si="54"/>
        <v>13500</v>
      </c>
      <c r="S960" s="26">
        <f>R960*[1]TC!C3</f>
        <v>310500</v>
      </c>
      <c r="T960" s="25">
        <f>[1]TC!F5</f>
        <v>1500</v>
      </c>
      <c r="U960" s="26">
        <f>T960*[1]TC!C3</f>
        <v>34500</v>
      </c>
      <c r="V960" s="15" t="s">
        <v>36</v>
      </c>
      <c r="W960" s="28" t="s">
        <v>36</v>
      </c>
      <c r="X960" s="29"/>
    </row>
    <row r="961" spans="1:24" ht="15.75" customHeight="1">
      <c r="A961" s="14" t="s">
        <v>23</v>
      </c>
      <c r="B961" s="15" t="s">
        <v>1795</v>
      </c>
      <c r="C961" s="16" t="s">
        <v>1810</v>
      </c>
      <c r="D961" s="14" t="s">
        <v>26</v>
      </c>
      <c r="E961" s="14" t="s">
        <v>27</v>
      </c>
      <c r="F961" s="14" t="s">
        <v>402</v>
      </c>
      <c r="G961" s="14" t="s">
        <v>170</v>
      </c>
      <c r="H961" s="15" t="s">
        <v>30</v>
      </c>
      <c r="I961" s="15" t="s">
        <v>31</v>
      </c>
      <c r="J961" s="15" t="s">
        <v>32</v>
      </c>
      <c r="K961" s="31">
        <v>15000</v>
      </c>
      <c r="L961" s="19" t="s">
        <v>33</v>
      </c>
      <c r="M961" s="53">
        <v>0.1</v>
      </c>
      <c r="N961" s="21">
        <f t="shared" si="57"/>
        <v>1500</v>
      </c>
      <c r="O961" s="22">
        <f>N961*[1]TC!C3</f>
        <v>34500</v>
      </c>
      <c r="P961" s="23">
        <v>10000</v>
      </c>
      <c r="Q961" s="24" t="s">
        <v>34</v>
      </c>
      <c r="R961" s="25">
        <f t="shared" si="54"/>
        <v>13500</v>
      </c>
      <c r="S961" s="26">
        <f>R961*[1]TC!C3</f>
        <v>310500</v>
      </c>
      <c r="T961" s="25">
        <f>[1]TC!F5</f>
        <v>1500</v>
      </c>
      <c r="U961" s="26">
        <f>T961*[1]TC!C3</f>
        <v>34500</v>
      </c>
      <c r="V961" s="15" t="s">
        <v>36</v>
      </c>
      <c r="W961" s="28" t="s">
        <v>36</v>
      </c>
      <c r="X961" s="29"/>
    </row>
    <row r="962" spans="1:24" ht="15.75" customHeight="1">
      <c r="A962" s="14" t="s">
        <v>23</v>
      </c>
      <c r="B962" s="15" t="s">
        <v>1795</v>
      </c>
      <c r="C962" s="16" t="s">
        <v>1811</v>
      </c>
      <c r="D962" s="14" t="s">
        <v>26</v>
      </c>
      <c r="E962" s="14" t="s">
        <v>27</v>
      </c>
      <c r="F962" s="14" t="s">
        <v>153</v>
      </c>
      <c r="G962" s="14" t="s">
        <v>1205</v>
      </c>
      <c r="H962" s="15" t="s">
        <v>30</v>
      </c>
      <c r="I962" s="15" t="s">
        <v>31</v>
      </c>
      <c r="J962" s="15" t="s">
        <v>32</v>
      </c>
      <c r="K962" s="42">
        <v>15000</v>
      </c>
      <c r="L962" s="19" t="s">
        <v>33</v>
      </c>
      <c r="M962" s="53">
        <v>0.1</v>
      </c>
      <c r="N962" s="21">
        <f t="shared" si="57"/>
        <v>1500</v>
      </c>
      <c r="O962" s="22">
        <f>N962*[1]TC!C3</f>
        <v>34500</v>
      </c>
      <c r="P962" s="23">
        <v>10000</v>
      </c>
      <c r="Q962" s="24" t="s">
        <v>34</v>
      </c>
      <c r="R962" s="25">
        <f t="shared" si="54"/>
        <v>13500</v>
      </c>
      <c r="S962" s="26">
        <f>R962*[1]TC!C3</f>
        <v>310500</v>
      </c>
      <c r="T962" s="25">
        <f>[1]TC!F5</f>
        <v>1500</v>
      </c>
      <c r="U962" s="26">
        <f>T962*[1]TC!C3</f>
        <v>34500</v>
      </c>
      <c r="V962" s="15" t="s">
        <v>36</v>
      </c>
      <c r="W962" s="28" t="s">
        <v>36</v>
      </c>
      <c r="X962" s="29"/>
    </row>
    <row r="963" spans="1:24" ht="15.75" customHeight="1">
      <c r="A963" s="14" t="s">
        <v>23</v>
      </c>
      <c r="B963" s="15" t="s">
        <v>1795</v>
      </c>
      <c r="C963" s="16" t="s">
        <v>1812</v>
      </c>
      <c r="D963" s="14" t="s">
        <v>26</v>
      </c>
      <c r="E963" s="14" t="s">
        <v>27</v>
      </c>
      <c r="F963" s="14" t="s">
        <v>42</v>
      </c>
      <c r="G963" s="14" t="s">
        <v>73</v>
      </c>
      <c r="H963" s="15" t="s">
        <v>30</v>
      </c>
      <c r="I963" s="15" t="s">
        <v>31</v>
      </c>
      <c r="J963" s="15" t="s">
        <v>32</v>
      </c>
      <c r="K963" s="42">
        <v>15000</v>
      </c>
      <c r="L963" s="19" t="s">
        <v>33</v>
      </c>
      <c r="M963" s="53">
        <v>0.1</v>
      </c>
      <c r="N963" s="21">
        <f t="shared" si="57"/>
        <v>1500</v>
      </c>
      <c r="O963" s="22">
        <f>N963*[1]TC!C3</f>
        <v>34500</v>
      </c>
      <c r="P963" s="23">
        <v>10000</v>
      </c>
      <c r="Q963" s="24" t="s">
        <v>34</v>
      </c>
      <c r="R963" s="25">
        <f t="shared" ref="R963:R1026" si="58">K963-N963</f>
        <v>13500</v>
      </c>
      <c r="S963" s="26">
        <f>R963*[1]TC!C3</f>
        <v>310500</v>
      </c>
      <c r="T963" s="25">
        <f>[1]TC!F5</f>
        <v>1500</v>
      </c>
      <c r="U963" s="26">
        <f>T963*[1]TC!C3</f>
        <v>34500</v>
      </c>
      <c r="V963" s="15" t="s">
        <v>36</v>
      </c>
      <c r="W963" s="28" t="s">
        <v>36</v>
      </c>
      <c r="X963" s="29"/>
    </row>
    <row r="964" spans="1:24" ht="15.75" customHeight="1">
      <c r="A964" s="14" t="s">
        <v>23</v>
      </c>
      <c r="B964" s="15" t="s">
        <v>1795</v>
      </c>
      <c r="C964" s="16" t="s">
        <v>1813</v>
      </c>
      <c r="D964" s="14" t="s">
        <v>26</v>
      </c>
      <c r="E964" s="14" t="s">
        <v>27</v>
      </c>
      <c r="F964" s="14" t="s">
        <v>86</v>
      </c>
      <c r="G964" s="14" t="s">
        <v>73</v>
      </c>
      <c r="H964" s="15" t="s">
        <v>30</v>
      </c>
      <c r="I964" s="15" t="s">
        <v>31</v>
      </c>
      <c r="J964" s="15" t="s">
        <v>32</v>
      </c>
      <c r="K964" s="42">
        <v>15000</v>
      </c>
      <c r="L964" s="19" t="s">
        <v>33</v>
      </c>
      <c r="M964" s="53">
        <v>0.1</v>
      </c>
      <c r="N964" s="21">
        <f t="shared" si="57"/>
        <v>1500</v>
      </c>
      <c r="O964" s="22">
        <f>N964*[1]TC!C3</f>
        <v>34500</v>
      </c>
      <c r="P964" s="23">
        <v>10000</v>
      </c>
      <c r="Q964" s="24" t="s">
        <v>34</v>
      </c>
      <c r="R964" s="25">
        <f t="shared" si="58"/>
        <v>13500</v>
      </c>
      <c r="S964" s="26">
        <f>R964*[1]TC!C3</f>
        <v>310500</v>
      </c>
      <c r="T964" s="25">
        <f>[1]TC!F5</f>
        <v>1500</v>
      </c>
      <c r="U964" s="26">
        <f>T964*[1]TC!C3</f>
        <v>34500</v>
      </c>
      <c r="V964" s="15" t="s">
        <v>36</v>
      </c>
      <c r="W964" s="28" t="s">
        <v>36</v>
      </c>
      <c r="X964" s="29"/>
    </row>
    <row r="965" spans="1:24" ht="15.75" customHeight="1">
      <c r="A965" s="14" t="s">
        <v>23</v>
      </c>
      <c r="B965" s="15" t="s">
        <v>1795</v>
      </c>
      <c r="C965" s="16" t="s">
        <v>1814</v>
      </c>
      <c r="D965" s="14" t="s">
        <v>26</v>
      </c>
      <c r="E965" s="14" t="s">
        <v>27</v>
      </c>
      <c r="F965" s="14" t="s">
        <v>86</v>
      </c>
      <c r="G965" s="14" t="s">
        <v>73</v>
      </c>
      <c r="H965" s="15" t="s">
        <v>30</v>
      </c>
      <c r="I965" s="15" t="s">
        <v>31</v>
      </c>
      <c r="J965" s="15" t="s">
        <v>32</v>
      </c>
      <c r="K965" s="42">
        <v>15000</v>
      </c>
      <c r="L965" s="19" t="s">
        <v>33</v>
      </c>
      <c r="M965" s="53">
        <v>0.1</v>
      </c>
      <c r="N965" s="21">
        <f t="shared" si="57"/>
        <v>1500</v>
      </c>
      <c r="O965" s="22">
        <f>N965*[1]TC!C3</f>
        <v>34500</v>
      </c>
      <c r="P965" s="23">
        <v>10000</v>
      </c>
      <c r="Q965" s="24" t="s">
        <v>34</v>
      </c>
      <c r="R965" s="25">
        <f t="shared" si="58"/>
        <v>13500</v>
      </c>
      <c r="S965" s="26">
        <f>R965*[1]TC!C3</f>
        <v>310500</v>
      </c>
      <c r="T965" s="25">
        <f>[1]TC!F5</f>
        <v>1500</v>
      </c>
      <c r="U965" s="26">
        <f>T965*[1]TC!C3</f>
        <v>34500</v>
      </c>
      <c r="V965" s="15" t="s">
        <v>36</v>
      </c>
      <c r="W965" s="28" t="s">
        <v>36</v>
      </c>
      <c r="X965" s="29"/>
    </row>
    <row r="966" spans="1:24" ht="15.75" customHeight="1">
      <c r="A966" s="14" t="s">
        <v>23</v>
      </c>
      <c r="B966" s="15" t="s">
        <v>1795</v>
      </c>
      <c r="C966" s="16" t="s">
        <v>1815</v>
      </c>
      <c r="D966" s="14" t="s">
        <v>26</v>
      </c>
      <c r="E966" s="14" t="s">
        <v>27</v>
      </c>
      <c r="F966" s="14" t="s">
        <v>667</v>
      </c>
      <c r="G966" s="14" t="s">
        <v>667</v>
      </c>
      <c r="H966" s="15" t="s">
        <v>30</v>
      </c>
      <c r="I966" s="15" t="s">
        <v>31</v>
      </c>
      <c r="J966" s="15" t="s">
        <v>32</v>
      </c>
      <c r="K966" s="42">
        <v>15000</v>
      </c>
      <c r="L966" s="19" t="s">
        <v>33</v>
      </c>
      <c r="M966" s="53">
        <v>0.1</v>
      </c>
      <c r="N966" s="21">
        <f t="shared" si="57"/>
        <v>1500</v>
      </c>
      <c r="O966" s="22">
        <f>N966*[1]TC!C3</f>
        <v>34500</v>
      </c>
      <c r="P966" s="23">
        <v>10000</v>
      </c>
      <c r="Q966" s="24" t="s">
        <v>34</v>
      </c>
      <c r="R966" s="25">
        <f t="shared" si="58"/>
        <v>13500</v>
      </c>
      <c r="S966" s="26">
        <f>R966*[1]TC!C3</f>
        <v>310500</v>
      </c>
      <c r="T966" s="25">
        <f>[1]TC!F5</f>
        <v>1500</v>
      </c>
      <c r="U966" s="26">
        <f>T966*[1]TC!C3</f>
        <v>34500</v>
      </c>
      <c r="V966" s="15" t="s">
        <v>1816</v>
      </c>
      <c r="W966" s="28" t="s">
        <v>36</v>
      </c>
      <c r="X966" s="29"/>
    </row>
    <row r="967" spans="1:24" ht="15.75" customHeight="1">
      <c r="A967" s="14" t="s">
        <v>23</v>
      </c>
      <c r="B967" s="15" t="s">
        <v>1795</v>
      </c>
      <c r="C967" s="16" t="s">
        <v>1817</v>
      </c>
      <c r="D967" s="14" t="s">
        <v>26</v>
      </c>
      <c r="E967" s="14" t="s">
        <v>27</v>
      </c>
      <c r="F967" s="14" t="s">
        <v>667</v>
      </c>
      <c r="G967" s="14" t="s">
        <v>29</v>
      </c>
      <c r="H967" s="15" t="s">
        <v>30</v>
      </c>
      <c r="I967" s="15" t="s">
        <v>31</v>
      </c>
      <c r="J967" s="15" t="s">
        <v>32</v>
      </c>
      <c r="K967" s="42">
        <v>16000</v>
      </c>
      <c r="L967" s="19" t="s">
        <v>33</v>
      </c>
      <c r="M967" s="53">
        <v>0.1</v>
      </c>
      <c r="N967" s="21">
        <f t="shared" si="57"/>
        <v>1600</v>
      </c>
      <c r="O967" s="22">
        <f>N967*[1]TC!C3</f>
        <v>36800</v>
      </c>
      <c r="P967" s="23">
        <v>10000</v>
      </c>
      <c r="Q967" s="24" t="s">
        <v>34</v>
      </c>
      <c r="R967" s="25">
        <f t="shared" si="58"/>
        <v>14400</v>
      </c>
      <c r="S967" s="26">
        <f>R967*[1]TC!C3</f>
        <v>331200</v>
      </c>
      <c r="T967" s="25">
        <f>[1]TC!F5</f>
        <v>1500</v>
      </c>
      <c r="U967" s="26">
        <f>T967*[1]TC!C3</f>
        <v>34500</v>
      </c>
      <c r="V967" s="15" t="s">
        <v>1816</v>
      </c>
      <c r="W967" s="28" t="s">
        <v>36</v>
      </c>
      <c r="X967" s="29"/>
    </row>
    <row r="968" spans="1:24">
      <c r="A968" s="14" t="s">
        <v>23</v>
      </c>
      <c r="B968" s="15" t="s">
        <v>1795</v>
      </c>
      <c r="C968" s="16" t="s">
        <v>1818</v>
      </c>
      <c r="D968" s="14" t="s">
        <v>26</v>
      </c>
      <c r="E968" s="14" t="s">
        <v>27</v>
      </c>
      <c r="F968" s="14" t="s">
        <v>667</v>
      </c>
      <c r="G968" s="14" t="s">
        <v>29</v>
      </c>
      <c r="H968" s="15" t="s">
        <v>30</v>
      </c>
      <c r="I968" s="15" t="s">
        <v>31</v>
      </c>
      <c r="J968" s="15" t="s">
        <v>32</v>
      </c>
      <c r="K968" s="42">
        <v>15000</v>
      </c>
      <c r="L968" s="19" t="s">
        <v>33</v>
      </c>
      <c r="M968" s="53">
        <v>0.1</v>
      </c>
      <c r="N968" s="21">
        <f t="shared" si="57"/>
        <v>1500</v>
      </c>
      <c r="O968" s="22">
        <f>N968*[1]TC!C3</f>
        <v>34500</v>
      </c>
      <c r="P968" s="23">
        <v>10000</v>
      </c>
      <c r="Q968" s="24" t="s">
        <v>34</v>
      </c>
      <c r="R968" s="25">
        <f t="shared" si="58"/>
        <v>13500</v>
      </c>
      <c r="S968" s="26">
        <f>R968*[1]TC!C3</f>
        <v>310500</v>
      </c>
      <c r="T968" s="25">
        <f>[1]TC!F5</f>
        <v>1500</v>
      </c>
      <c r="U968" s="26">
        <f>T968*[1]TC!C3</f>
        <v>34500</v>
      </c>
      <c r="V968" s="15" t="s">
        <v>36</v>
      </c>
      <c r="W968" s="28" t="s">
        <v>36</v>
      </c>
      <c r="X968" s="29"/>
    </row>
    <row r="969" spans="1:24" ht="15.75" customHeight="1">
      <c r="A969" s="14" t="s">
        <v>23</v>
      </c>
      <c r="B969" s="15" t="s">
        <v>1795</v>
      </c>
      <c r="C969" s="16" t="s">
        <v>1819</v>
      </c>
      <c r="D969" s="14" t="s">
        <v>26</v>
      </c>
      <c r="E969" s="14" t="s">
        <v>27</v>
      </c>
      <c r="F969" s="14" t="s">
        <v>96</v>
      </c>
      <c r="G969" s="14" t="s">
        <v>29</v>
      </c>
      <c r="H969" s="15" t="s">
        <v>30</v>
      </c>
      <c r="I969" s="15" t="s">
        <v>31</v>
      </c>
      <c r="J969" s="15" t="s">
        <v>32</v>
      </c>
      <c r="K969" s="42">
        <v>15000</v>
      </c>
      <c r="L969" s="19" t="s">
        <v>33</v>
      </c>
      <c r="M969" s="53">
        <v>0.1</v>
      </c>
      <c r="N969" s="21">
        <f t="shared" si="57"/>
        <v>1500</v>
      </c>
      <c r="O969" s="22">
        <f>N969*[1]TC!C3</f>
        <v>34500</v>
      </c>
      <c r="P969" s="23">
        <v>10000</v>
      </c>
      <c r="Q969" s="24" t="s">
        <v>34</v>
      </c>
      <c r="R969" s="25">
        <f t="shared" si="58"/>
        <v>13500</v>
      </c>
      <c r="S969" s="26">
        <f>R969*[1]TC!C3</f>
        <v>310500</v>
      </c>
      <c r="T969" s="25">
        <f>[1]TC!F5</f>
        <v>1500</v>
      </c>
      <c r="U969" s="26">
        <f>T969*[1]TC!C3</f>
        <v>34500</v>
      </c>
      <c r="V969" s="15" t="s">
        <v>36</v>
      </c>
      <c r="W969" s="28" t="s">
        <v>36</v>
      </c>
      <c r="X969" s="29"/>
    </row>
    <row r="970" spans="1:24" ht="15.75" customHeight="1">
      <c r="A970" s="14" t="s">
        <v>23</v>
      </c>
      <c r="B970" s="15" t="s">
        <v>1795</v>
      </c>
      <c r="C970" s="16" t="s">
        <v>1820</v>
      </c>
      <c r="D970" s="14" t="s">
        <v>26</v>
      </c>
      <c r="E970" s="14" t="s">
        <v>232</v>
      </c>
      <c r="F970" s="14" t="s">
        <v>96</v>
      </c>
      <c r="G970" s="14" t="s">
        <v>29</v>
      </c>
      <c r="H970" s="15" t="s">
        <v>113</v>
      </c>
      <c r="I970" s="15" t="s">
        <v>31</v>
      </c>
      <c r="J970" s="15" t="s">
        <v>32</v>
      </c>
      <c r="K970" s="42">
        <v>6990</v>
      </c>
      <c r="L970" s="19" t="s">
        <v>33</v>
      </c>
      <c r="M970" s="53">
        <v>0.1</v>
      </c>
      <c r="N970" s="21">
        <f t="shared" si="57"/>
        <v>699</v>
      </c>
      <c r="O970" s="22">
        <f>N970*[1]TC!C3</f>
        <v>16077</v>
      </c>
      <c r="P970" s="24" t="s">
        <v>34</v>
      </c>
      <c r="Q970" s="24" t="s">
        <v>34</v>
      </c>
      <c r="R970" s="25">
        <f t="shared" si="58"/>
        <v>6291</v>
      </c>
      <c r="S970" s="26">
        <f>R970*[1]TC!C3</f>
        <v>144693</v>
      </c>
      <c r="T970" s="25">
        <v>0</v>
      </c>
      <c r="U970" s="26">
        <f>T970*[1]TC!C3</f>
        <v>0</v>
      </c>
      <c r="V970" s="15" t="s">
        <v>1821</v>
      </c>
      <c r="W970" s="28" t="s">
        <v>36</v>
      </c>
      <c r="X970" s="29"/>
    </row>
    <row r="971" spans="1:24" ht="15.75" customHeight="1">
      <c r="A971" s="14" t="s">
        <v>23</v>
      </c>
      <c r="B971" s="15" t="s">
        <v>1795</v>
      </c>
      <c r="C971" s="51" t="s">
        <v>1822</v>
      </c>
      <c r="D971" s="14" t="s">
        <v>26</v>
      </c>
      <c r="E971" s="14" t="s">
        <v>27</v>
      </c>
      <c r="F971" s="14" t="s">
        <v>96</v>
      </c>
      <c r="G971" s="14" t="s">
        <v>29</v>
      </c>
      <c r="H971" s="15" t="s">
        <v>30</v>
      </c>
      <c r="I971" s="15" t="s">
        <v>31</v>
      </c>
      <c r="J971" s="15" t="s">
        <v>32</v>
      </c>
      <c r="K971" s="42">
        <v>15000</v>
      </c>
      <c r="L971" s="19" t="s">
        <v>33</v>
      </c>
      <c r="M971" s="53">
        <v>0.1</v>
      </c>
      <c r="N971" s="21">
        <f t="shared" si="57"/>
        <v>1500</v>
      </c>
      <c r="O971" s="22">
        <f>N971*[1]TC!C3</f>
        <v>34500</v>
      </c>
      <c r="P971" s="23">
        <v>10000</v>
      </c>
      <c r="Q971" s="24" t="s">
        <v>34</v>
      </c>
      <c r="R971" s="25">
        <f t="shared" si="58"/>
        <v>13500</v>
      </c>
      <c r="S971" s="26">
        <f>R971*[1]TC!C3</f>
        <v>310500</v>
      </c>
      <c r="T971" s="25">
        <f>[1]TC!F5</f>
        <v>1500</v>
      </c>
      <c r="U971" s="26">
        <f>T971*[1]TC!C3</f>
        <v>34500</v>
      </c>
      <c r="V971" s="15" t="s">
        <v>36</v>
      </c>
      <c r="W971" s="28" t="s">
        <v>36</v>
      </c>
      <c r="X971" s="29"/>
    </row>
    <row r="972" spans="1:24" ht="15.75" customHeight="1">
      <c r="A972" s="14" t="s">
        <v>23</v>
      </c>
      <c r="B972" s="15" t="s">
        <v>1795</v>
      </c>
      <c r="C972" s="16" t="s">
        <v>1819</v>
      </c>
      <c r="D972" s="14" t="s">
        <v>26</v>
      </c>
      <c r="E972" s="14" t="s">
        <v>27</v>
      </c>
      <c r="F972" s="14" t="s">
        <v>96</v>
      </c>
      <c r="G972" s="14" t="s">
        <v>29</v>
      </c>
      <c r="H972" s="15" t="s">
        <v>30</v>
      </c>
      <c r="I972" s="15" t="s">
        <v>31</v>
      </c>
      <c r="J972" s="15" t="s">
        <v>32</v>
      </c>
      <c r="K972" s="42">
        <v>15000</v>
      </c>
      <c r="L972" s="19" t="s">
        <v>33</v>
      </c>
      <c r="M972" s="53">
        <v>0.1</v>
      </c>
      <c r="N972" s="21">
        <f t="shared" si="57"/>
        <v>1500</v>
      </c>
      <c r="O972" s="22">
        <f>N972*[1]TC!C3</f>
        <v>34500</v>
      </c>
      <c r="P972" s="23">
        <v>10000</v>
      </c>
      <c r="Q972" s="24" t="s">
        <v>34</v>
      </c>
      <c r="R972" s="25">
        <f t="shared" si="58"/>
        <v>13500</v>
      </c>
      <c r="S972" s="26">
        <f>R972*[1]TC!C3</f>
        <v>310500</v>
      </c>
      <c r="T972" s="25">
        <f>[1]TC!F5</f>
        <v>1500</v>
      </c>
      <c r="U972" s="26">
        <f>T972*[1]TC!C3</f>
        <v>34500</v>
      </c>
      <c r="V972" s="15" t="s">
        <v>1823</v>
      </c>
      <c r="W972" s="28" t="s">
        <v>36</v>
      </c>
      <c r="X972" s="29"/>
    </row>
    <row r="973" spans="1:24" ht="15.75" customHeight="1">
      <c r="A973" s="14" t="s">
        <v>23</v>
      </c>
      <c r="B973" s="15" t="s">
        <v>1795</v>
      </c>
      <c r="C973" s="16" t="s">
        <v>1824</v>
      </c>
      <c r="D973" s="14" t="s">
        <v>26</v>
      </c>
      <c r="E973" s="14" t="s">
        <v>27</v>
      </c>
      <c r="F973" s="14" t="s">
        <v>116</v>
      </c>
      <c r="G973" s="14" t="s">
        <v>29</v>
      </c>
      <c r="H973" s="15" t="s">
        <v>30</v>
      </c>
      <c r="I973" s="15" t="s">
        <v>31</v>
      </c>
      <c r="J973" s="15" t="s">
        <v>32</v>
      </c>
      <c r="K973" s="42">
        <v>15000</v>
      </c>
      <c r="L973" s="19" t="s">
        <v>33</v>
      </c>
      <c r="M973" s="53">
        <v>0.1</v>
      </c>
      <c r="N973" s="21">
        <f t="shared" si="57"/>
        <v>1500</v>
      </c>
      <c r="O973" s="22">
        <f>N973*[1]TC!C3</f>
        <v>34500</v>
      </c>
      <c r="P973" s="23">
        <v>10000</v>
      </c>
      <c r="Q973" s="24" t="s">
        <v>34</v>
      </c>
      <c r="R973" s="25">
        <f t="shared" si="58"/>
        <v>13500</v>
      </c>
      <c r="S973" s="26">
        <f>R973*[1]TC!C3</f>
        <v>310500</v>
      </c>
      <c r="T973" s="25">
        <f>[1]TC!F5</f>
        <v>1500</v>
      </c>
      <c r="U973" s="26">
        <f>T973*[1]TC!C3</f>
        <v>34500</v>
      </c>
      <c r="V973" s="15" t="s">
        <v>1823</v>
      </c>
      <c r="W973" s="28" t="s">
        <v>36</v>
      </c>
      <c r="X973" s="29"/>
    </row>
    <row r="974" spans="1:24" ht="15.75" customHeight="1">
      <c r="A974" s="14" t="s">
        <v>23</v>
      </c>
      <c r="B974" s="15" t="s">
        <v>1795</v>
      </c>
      <c r="C974" s="16" t="s">
        <v>1825</v>
      </c>
      <c r="D974" s="14" t="s">
        <v>26</v>
      </c>
      <c r="E974" s="14" t="s">
        <v>27</v>
      </c>
      <c r="F974" s="14" t="s">
        <v>167</v>
      </c>
      <c r="G974" s="14" t="s">
        <v>1509</v>
      </c>
      <c r="H974" s="15" t="s">
        <v>30</v>
      </c>
      <c r="I974" s="15" t="s">
        <v>31</v>
      </c>
      <c r="J974" s="15" t="s">
        <v>32</v>
      </c>
      <c r="K974" s="42">
        <v>15000</v>
      </c>
      <c r="L974" s="19" t="s">
        <v>33</v>
      </c>
      <c r="M974" s="53">
        <v>0.1</v>
      </c>
      <c r="N974" s="21">
        <f t="shared" si="57"/>
        <v>1500</v>
      </c>
      <c r="O974" s="22">
        <f>N974*[1]TC!C3</f>
        <v>34500</v>
      </c>
      <c r="P974" s="23">
        <v>10000</v>
      </c>
      <c r="Q974" s="24" t="s">
        <v>34</v>
      </c>
      <c r="R974" s="25">
        <f t="shared" si="58"/>
        <v>13500</v>
      </c>
      <c r="S974" s="26">
        <f>R974*[1]TC!C3</f>
        <v>310500</v>
      </c>
      <c r="T974" s="25">
        <f>[1]TC!F5</f>
        <v>1500</v>
      </c>
      <c r="U974" s="26">
        <f>T974*[1]TC!C3</f>
        <v>34500</v>
      </c>
      <c r="V974" s="15" t="s">
        <v>1823</v>
      </c>
      <c r="W974" s="28" t="s">
        <v>36</v>
      </c>
      <c r="X974" s="29"/>
    </row>
    <row r="975" spans="1:24" ht="15.75" customHeight="1">
      <c r="A975" s="14" t="s">
        <v>23</v>
      </c>
      <c r="B975" s="15" t="s">
        <v>1795</v>
      </c>
      <c r="C975" s="16" t="s">
        <v>1826</v>
      </c>
      <c r="D975" s="14" t="s">
        <v>26</v>
      </c>
      <c r="E975" s="14" t="s">
        <v>27</v>
      </c>
      <c r="F975" s="14" t="s">
        <v>167</v>
      </c>
      <c r="G975" s="14" t="s">
        <v>1509</v>
      </c>
      <c r="H975" s="15" t="s">
        <v>30</v>
      </c>
      <c r="I975" s="15" t="s">
        <v>31</v>
      </c>
      <c r="J975" s="15" t="s">
        <v>32</v>
      </c>
      <c r="K975" s="42">
        <v>15000</v>
      </c>
      <c r="L975" s="19" t="s">
        <v>33</v>
      </c>
      <c r="M975" s="53">
        <v>0.1</v>
      </c>
      <c r="N975" s="21">
        <f t="shared" si="57"/>
        <v>1500</v>
      </c>
      <c r="O975" s="22">
        <f>N975*[1]TC!C3</f>
        <v>34500</v>
      </c>
      <c r="P975" s="23">
        <v>10000</v>
      </c>
      <c r="Q975" s="24" t="s">
        <v>34</v>
      </c>
      <c r="R975" s="25">
        <f t="shared" si="58"/>
        <v>13500</v>
      </c>
      <c r="S975" s="26">
        <f>R975*[1]TC!C3</f>
        <v>310500</v>
      </c>
      <c r="T975" s="25">
        <f>[1]TC!F5</f>
        <v>1500</v>
      </c>
      <c r="U975" s="26">
        <f>T975*[1]TC!C3</f>
        <v>34500</v>
      </c>
      <c r="V975" s="15" t="s">
        <v>1823</v>
      </c>
      <c r="W975" s="28" t="s">
        <v>36</v>
      </c>
      <c r="X975" s="29"/>
    </row>
    <row r="976" spans="1:24" ht="15.75" customHeight="1">
      <c r="A976" s="14" t="s">
        <v>23</v>
      </c>
      <c r="B976" s="15" t="s">
        <v>1795</v>
      </c>
      <c r="C976" s="16" t="s">
        <v>1827</v>
      </c>
      <c r="D976" s="14" t="s">
        <v>26</v>
      </c>
      <c r="E976" s="14" t="s">
        <v>27</v>
      </c>
      <c r="F976" s="14" t="s">
        <v>506</v>
      </c>
      <c r="G976" s="14" t="s">
        <v>120</v>
      </c>
      <c r="H976" s="15" t="s">
        <v>30</v>
      </c>
      <c r="I976" s="15" t="s">
        <v>31</v>
      </c>
      <c r="J976" s="15" t="s">
        <v>32</v>
      </c>
      <c r="K976" s="42">
        <v>15000</v>
      </c>
      <c r="L976" s="19" t="s">
        <v>33</v>
      </c>
      <c r="M976" s="53">
        <v>0.1</v>
      </c>
      <c r="N976" s="21">
        <f t="shared" si="57"/>
        <v>1500</v>
      </c>
      <c r="O976" s="22">
        <f>N976*[1]TC!C3</f>
        <v>34500</v>
      </c>
      <c r="P976" s="23">
        <v>10000</v>
      </c>
      <c r="Q976" s="24" t="s">
        <v>34</v>
      </c>
      <c r="R976" s="25">
        <f t="shared" si="58"/>
        <v>13500</v>
      </c>
      <c r="S976" s="26">
        <f>R976*[1]TC!C3</f>
        <v>310500</v>
      </c>
      <c r="T976" s="25">
        <f>[1]TC!F5</f>
        <v>1500</v>
      </c>
      <c r="U976" s="26">
        <f>T976*[1]TC!C33</f>
        <v>0</v>
      </c>
      <c r="V976" s="15" t="s">
        <v>1823</v>
      </c>
      <c r="W976" s="28" t="s">
        <v>36</v>
      </c>
      <c r="X976" s="29"/>
    </row>
    <row r="977" spans="1:24" ht="15.75" customHeight="1">
      <c r="A977" s="14" t="s">
        <v>23</v>
      </c>
      <c r="B977" s="15" t="s">
        <v>1795</v>
      </c>
      <c r="C977" s="16" t="s">
        <v>1828</v>
      </c>
      <c r="D977" s="14" t="s">
        <v>26</v>
      </c>
      <c r="E977" s="14" t="s">
        <v>27</v>
      </c>
      <c r="F977" s="14" t="s">
        <v>128</v>
      </c>
      <c r="G977" s="14" t="s">
        <v>127</v>
      </c>
      <c r="H977" s="15" t="s">
        <v>30</v>
      </c>
      <c r="I977" s="15" t="s">
        <v>31</v>
      </c>
      <c r="J977" s="15" t="s">
        <v>32</v>
      </c>
      <c r="K977" s="42">
        <v>15000</v>
      </c>
      <c r="L977" s="19" t="s">
        <v>33</v>
      </c>
      <c r="M977" s="53">
        <v>0.1</v>
      </c>
      <c r="N977" s="21">
        <f t="shared" si="57"/>
        <v>1500</v>
      </c>
      <c r="O977" s="22">
        <f>N977*[1]TC!C3</f>
        <v>34500</v>
      </c>
      <c r="P977" s="23">
        <v>10000</v>
      </c>
      <c r="Q977" s="24" t="s">
        <v>34</v>
      </c>
      <c r="R977" s="25">
        <f t="shared" si="58"/>
        <v>13500</v>
      </c>
      <c r="S977" s="26">
        <f>R977*[1]TC!C3</f>
        <v>310500</v>
      </c>
      <c r="T977" s="25">
        <f>[1]TC!F5</f>
        <v>1500</v>
      </c>
      <c r="U977" s="26">
        <f>T977*[1]TC!C3</f>
        <v>34500</v>
      </c>
      <c r="V977" s="15" t="s">
        <v>1823</v>
      </c>
      <c r="W977" s="28" t="s">
        <v>36</v>
      </c>
      <c r="X977" s="29"/>
    </row>
    <row r="978" spans="1:24" ht="15.75" customHeight="1">
      <c r="A978" s="14" t="s">
        <v>23</v>
      </c>
      <c r="B978" s="15" t="s">
        <v>1795</v>
      </c>
      <c r="C978" s="16" t="s">
        <v>1829</v>
      </c>
      <c r="D978" s="14" t="s">
        <v>26</v>
      </c>
      <c r="E978" s="14" t="s">
        <v>27</v>
      </c>
      <c r="F978" s="14" t="s">
        <v>46</v>
      </c>
      <c r="G978" s="14" t="s">
        <v>29</v>
      </c>
      <c r="H978" s="15" t="s">
        <v>1141</v>
      </c>
      <c r="I978" s="15" t="s">
        <v>31</v>
      </c>
      <c r="J978" s="15" t="s">
        <v>172</v>
      </c>
      <c r="K978" s="42">
        <v>15000</v>
      </c>
      <c r="L978" s="19" t="s">
        <v>33</v>
      </c>
      <c r="M978" s="53">
        <v>0.1</v>
      </c>
      <c r="N978" s="21">
        <f t="shared" si="57"/>
        <v>1500</v>
      </c>
      <c r="O978" s="22">
        <f>N978*[1]TC!C3</f>
        <v>34500</v>
      </c>
      <c r="P978" s="23">
        <v>10000</v>
      </c>
      <c r="Q978" s="24" t="s">
        <v>34</v>
      </c>
      <c r="R978" s="25">
        <f t="shared" si="58"/>
        <v>13500</v>
      </c>
      <c r="S978" s="26">
        <f>R978*[1]TC!C3</f>
        <v>310500</v>
      </c>
      <c r="T978" s="25">
        <f>[1]TC!F5</f>
        <v>1500</v>
      </c>
      <c r="U978" s="26">
        <f>T978*[1]TC!C3</f>
        <v>34500</v>
      </c>
      <c r="V978" s="15" t="s">
        <v>1823</v>
      </c>
      <c r="W978" s="28" t="s">
        <v>36</v>
      </c>
      <c r="X978" s="29"/>
    </row>
    <row r="979" spans="1:24" ht="15.75" customHeight="1">
      <c r="A979" s="14" t="s">
        <v>23</v>
      </c>
      <c r="B979" s="15" t="s">
        <v>1795</v>
      </c>
      <c r="C979" s="16" t="s">
        <v>1830</v>
      </c>
      <c r="D979" s="14" t="s">
        <v>26</v>
      </c>
      <c r="E979" s="14" t="s">
        <v>27</v>
      </c>
      <c r="F979" s="14" t="s">
        <v>132</v>
      </c>
      <c r="G979" s="14" t="s">
        <v>133</v>
      </c>
      <c r="H979" s="15" t="s">
        <v>1141</v>
      </c>
      <c r="I979" s="15" t="s">
        <v>31</v>
      </c>
      <c r="J979" s="15" t="s">
        <v>172</v>
      </c>
      <c r="K979" s="42">
        <v>15000</v>
      </c>
      <c r="L979" s="19" t="s">
        <v>33</v>
      </c>
      <c r="M979" s="53">
        <v>0.1</v>
      </c>
      <c r="N979" s="21">
        <f t="shared" si="57"/>
        <v>1500</v>
      </c>
      <c r="O979" s="22">
        <f>N979*[1]TC!C3</f>
        <v>34500</v>
      </c>
      <c r="P979" s="23">
        <v>10000</v>
      </c>
      <c r="Q979" s="24" t="s">
        <v>34</v>
      </c>
      <c r="R979" s="25">
        <f t="shared" si="58"/>
        <v>13500</v>
      </c>
      <c r="S979" s="26">
        <f>R979*[1]TC!C3</f>
        <v>310500</v>
      </c>
      <c r="T979" s="25">
        <f>[1]TC!F5</f>
        <v>1500</v>
      </c>
      <c r="U979" s="26">
        <f>T979*[1]TC!C3</f>
        <v>34500</v>
      </c>
      <c r="V979" s="15" t="s">
        <v>1823</v>
      </c>
      <c r="W979" s="28" t="s">
        <v>36</v>
      </c>
      <c r="X979" s="29"/>
    </row>
    <row r="980" spans="1:24" ht="15.75" customHeight="1">
      <c r="A980" s="14" t="s">
        <v>23</v>
      </c>
      <c r="B980" s="15" t="s">
        <v>1795</v>
      </c>
      <c r="C980" s="16" t="s">
        <v>1831</v>
      </c>
      <c r="D980" s="14" t="s">
        <v>26</v>
      </c>
      <c r="E980" s="14" t="s">
        <v>27</v>
      </c>
      <c r="F980" s="14" t="s">
        <v>127</v>
      </c>
      <c r="G980" s="14" t="s">
        <v>76</v>
      </c>
      <c r="H980" s="15" t="s">
        <v>30</v>
      </c>
      <c r="I980" s="15" t="s">
        <v>31</v>
      </c>
      <c r="J980" s="15" t="s">
        <v>32</v>
      </c>
      <c r="K980" s="42">
        <v>15000</v>
      </c>
      <c r="L980" s="19" t="s">
        <v>33</v>
      </c>
      <c r="M980" s="53">
        <v>0.1</v>
      </c>
      <c r="N980" s="21">
        <f t="shared" si="57"/>
        <v>1500</v>
      </c>
      <c r="O980" s="22">
        <f>N980*[1]TC!C3</f>
        <v>34500</v>
      </c>
      <c r="P980" s="23">
        <v>10000</v>
      </c>
      <c r="Q980" s="24" t="s">
        <v>34</v>
      </c>
      <c r="R980" s="25">
        <f t="shared" si="58"/>
        <v>13500</v>
      </c>
      <c r="S980" s="26">
        <f>R980*[1]TC!C3</f>
        <v>310500</v>
      </c>
      <c r="T980" s="25">
        <f>[1]TC!F5</f>
        <v>1500</v>
      </c>
      <c r="U980" s="26">
        <f>T980*[1]TC!C3</f>
        <v>34500</v>
      </c>
      <c r="V980" s="15" t="s">
        <v>1823</v>
      </c>
      <c r="W980" s="28" t="s">
        <v>36</v>
      </c>
      <c r="X980" s="29"/>
    </row>
    <row r="981" spans="1:24" ht="15.75" customHeight="1">
      <c r="A981" s="14" t="s">
        <v>23</v>
      </c>
      <c r="B981" s="15" t="s">
        <v>1795</v>
      </c>
      <c r="C981" s="16" t="s">
        <v>1832</v>
      </c>
      <c r="D981" s="14" t="s">
        <v>26</v>
      </c>
      <c r="E981" s="14" t="s">
        <v>27</v>
      </c>
      <c r="F981" s="14" t="s">
        <v>77</v>
      </c>
      <c r="G981" s="14" t="s">
        <v>108</v>
      </c>
      <c r="H981" s="15" t="s">
        <v>30</v>
      </c>
      <c r="I981" s="15" t="s">
        <v>31</v>
      </c>
      <c r="J981" s="15" t="s">
        <v>32</v>
      </c>
      <c r="K981" s="42">
        <v>15000</v>
      </c>
      <c r="L981" s="19" t="s">
        <v>33</v>
      </c>
      <c r="M981" s="53">
        <v>0.1</v>
      </c>
      <c r="N981" s="21">
        <f t="shared" si="57"/>
        <v>1500</v>
      </c>
      <c r="O981" s="22">
        <f>N981*[1]TC!C3</f>
        <v>34500</v>
      </c>
      <c r="P981" s="23">
        <v>10000</v>
      </c>
      <c r="Q981" s="24" t="s">
        <v>34</v>
      </c>
      <c r="R981" s="25">
        <f t="shared" si="58"/>
        <v>13500</v>
      </c>
      <c r="S981" s="26">
        <f>R981*[1]TC!C3</f>
        <v>310500</v>
      </c>
      <c r="T981" s="25">
        <f>[1]TC!F5</f>
        <v>1500</v>
      </c>
      <c r="U981" s="26">
        <f>T981*[1]TC!C3</f>
        <v>34500</v>
      </c>
      <c r="V981" s="15" t="s">
        <v>1823</v>
      </c>
      <c r="W981" s="28" t="s">
        <v>36</v>
      </c>
      <c r="X981" s="29"/>
    </row>
    <row r="982" spans="1:24" ht="15.75" customHeight="1">
      <c r="A982" s="14" t="s">
        <v>23</v>
      </c>
      <c r="B982" s="15" t="s">
        <v>1795</v>
      </c>
      <c r="C982" s="51" t="s">
        <v>1833</v>
      </c>
      <c r="D982" s="14" t="s">
        <v>26</v>
      </c>
      <c r="E982" s="14" t="s">
        <v>27</v>
      </c>
      <c r="F982" s="14" t="s">
        <v>77</v>
      </c>
      <c r="G982" s="14" t="s">
        <v>108</v>
      </c>
      <c r="H982" s="15" t="s">
        <v>30</v>
      </c>
      <c r="I982" s="15" t="s">
        <v>31</v>
      </c>
      <c r="J982" s="15" t="s">
        <v>32</v>
      </c>
      <c r="K982" s="42">
        <v>15000</v>
      </c>
      <c r="L982" s="19" t="s">
        <v>33</v>
      </c>
      <c r="M982" s="53">
        <v>0.1</v>
      </c>
      <c r="N982" s="21">
        <f t="shared" si="57"/>
        <v>1500</v>
      </c>
      <c r="O982" s="22">
        <f>N982*[1]TC!C3</f>
        <v>34500</v>
      </c>
      <c r="P982" s="23">
        <v>10000</v>
      </c>
      <c r="Q982" s="24" t="s">
        <v>34</v>
      </c>
      <c r="R982" s="25">
        <f t="shared" si="58"/>
        <v>13500</v>
      </c>
      <c r="S982" s="26">
        <f>R982*[1]TC!C3</f>
        <v>310500</v>
      </c>
      <c r="T982" s="25">
        <f>[1]TC!F5</f>
        <v>1500</v>
      </c>
      <c r="U982" s="26">
        <f>T982*[1]TC!C3</f>
        <v>34500</v>
      </c>
      <c r="V982" s="15" t="s">
        <v>1823</v>
      </c>
      <c r="W982" s="28" t="s">
        <v>36</v>
      </c>
      <c r="X982" s="29"/>
    </row>
    <row r="983" spans="1:24" ht="15.75" customHeight="1">
      <c r="A983" s="14" t="s">
        <v>23</v>
      </c>
      <c r="B983" s="15" t="s">
        <v>1795</v>
      </c>
      <c r="C983" s="16" t="s">
        <v>1834</v>
      </c>
      <c r="D983" s="14" t="s">
        <v>26</v>
      </c>
      <c r="E983" s="14" t="s">
        <v>27</v>
      </c>
      <c r="F983" s="14" t="s">
        <v>139</v>
      </c>
      <c r="G983" s="14" t="s">
        <v>77</v>
      </c>
      <c r="H983" s="15" t="s">
        <v>30</v>
      </c>
      <c r="I983" s="15" t="s">
        <v>31</v>
      </c>
      <c r="J983" s="15" t="s">
        <v>32</v>
      </c>
      <c r="K983" s="42">
        <v>15000</v>
      </c>
      <c r="L983" s="19" t="s">
        <v>33</v>
      </c>
      <c r="M983" s="53">
        <v>0.1</v>
      </c>
      <c r="N983" s="21">
        <f t="shared" si="57"/>
        <v>1500</v>
      </c>
      <c r="O983" s="22">
        <f>N983*[1]TC!C3</f>
        <v>34500</v>
      </c>
      <c r="P983" s="23">
        <v>10000</v>
      </c>
      <c r="Q983" s="24" t="s">
        <v>34</v>
      </c>
      <c r="R983" s="25">
        <f t="shared" si="58"/>
        <v>13500</v>
      </c>
      <c r="S983" s="26">
        <f>R983*[1]TC!C3</f>
        <v>310500</v>
      </c>
      <c r="T983" s="25">
        <f>[1]TC!F5</f>
        <v>1500</v>
      </c>
      <c r="U983" s="26">
        <f>T983*[1]TC!C3</f>
        <v>34500</v>
      </c>
      <c r="V983" s="15" t="s">
        <v>1823</v>
      </c>
      <c r="W983" s="28" t="s">
        <v>36</v>
      </c>
      <c r="X983" s="29"/>
    </row>
    <row r="984" spans="1:24" ht="15.75" customHeight="1">
      <c r="A984" s="14" t="s">
        <v>23</v>
      </c>
      <c r="B984" s="15" t="s">
        <v>1795</v>
      </c>
      <c r="C984" s="16" t="s">
        <v>1835</v>
      </c>
      <c r="D984" s="14" t="s">
        <v>26</v>
      </c>
      <c r="E984" s="14" t="s">
        <v>27</v>
      </c>
      <c r="F984" s="14" t="s">
        <v>139</v>
      </c>
      <c r="G984" s="14" t="s">
        <v>62</v>
      </c>
      <c r="H984" s="15" t="s">
        <v>30</v>
      </c>
      <c r="I984" s="15" t="s">
        <v>31</v>
      </c>
      <c r="J984" s="15" t="s">
        <v>32</v>
      </c>
      <c r="K984" s="42">
        <v>15000</v>
      </c>
      <c r="L984" s="19" t="s">
        <v>33</v>
      </c>
      <c r="M984" s="53">
        <v>0.1</v>
      </c>
      <c r="N984" s="21">
        <f t="shared" si="57"/>
        <v>1500</v>
      </c>
      <c r="O984" s="22">
        <f>N984*[1]TC!C3</f>
        <v>34500</v>
      </c>
      <c r="P984" s="23">
        <v>10000</v>
      </c>
      <c r="Q984" s="24" t="s">
        <v>34</v>
      </c>
      <c r="R984" s="25">
        <f t="shared" si="58"/>
        <v>13500</v>
      </c>
      <c r="S984" s="26">
        <f>R984*[1]TC!C3</f>
        <v>310500</v>
      </c>
      <c r="T984" s="25">
        <f>[1]TC!F5</f>
        <v>1500</v>
      </c>
      <c r="U984" s="26">
        <f>T984*[1]TC!C3</f>
        <v>34500</v>
      </c>
      <c r="V984" s="15" t="s">
        <v>1823</v>
      </c>
      <c r="W984" s="28" t="s">
        <v>36</v>
      </c>
      <c r="X984" s="29"/>
    </row>
    <row r="985" spans="1:24" ht="15.75" customHeight="1">
      <c r="A985" s="14" t="s">
        <v>23</v>
      </c>
      <c r="B985" s="15" t="s">
        <v>1795</v>
      </c>
      <c r="C985" s="16" t="s">
        <v>1836</v>
      </c>
      <c r="D985" s="14" t="s">
        <v>26</v>
      </c>
      <c r="E985" s="14" t="s">
        <v>27</v>
      </c>
      <c r="F985" s="14" t="s">
        <v>139</v>
      </c>
      <c r="G985" s="14" t="s">
        <v>77</v>
      </c>
      <c r="H985" s="15" t="s">
        <v>30</v>
      </c>
      <c r="I985" s="15" t="s">
        <v>31</v>
      </c>
      <c r="J985" s="15" t="s">
        <v>32</v>
      </c>
      <c r="K985" s="42">
        <v>15000</v>
      </c>
      <c r="L985" s="19" t="s">
        <v>33</v>
      </c>
      <c r="M985" s="53">
        <v>0.1</v>
      </c>
      <c r="N985" s="21">
        <f t="shared" si="57"/>
        <v>1500</v>
      </c>
      <c r="O985" s="22">
        <f>N985*[1]TC!C3</f>
        <v>34500</v>
      </c>
      <c r="P985" s="23">
        <v>10000</v>
      </c>
      <c r="Q985" s="24" t="s">
        <v>34</v>
      </c>
      <c r="R985" s="25">
        <f t="shared" si="58"/>
        <v>13500</v>
      </c>
      <c r="S985" s="26">
        <f>R985*[1]TC!C3</f>
        <v>310500</v>
      </c>
      <c r="T985" s="25">
        <f>[1]TC!F5</f>
        <v>1500</v>
      </c>
      <c r="U985" s="26">
        <f>T985*[1]TC!C3</f>
        <v>34500</v>
      </c>
      <c r="V985" s="15" t="s">
        <v>1823</v>
      </c>
      <c r="W985" s="28" t="s">
        <v>36</v>
      </c>
      <c r="X985" s="29"/>
    </row>
    <row r="986" spans="1:24" ht="15.75" customHeight="1">
      <c r="A986" s="14" t="s">
        <v>23</v>
      </c>
      <c r="B986" s="15" t="s">
        <v>1795</v>
      </c>
      <c r="C986" s="16" t="s">
        <v>1837</v>
      </c>
      <c r="D986" s="14" t="s">
        <v>26</v>
      </c>
      <c r="E986" s="14" t="s">
        <v>27</v>
      </c>
      <c r="F986" s="14" t="s">
        <v>29</v>
      </c>
      <c r="G986" s="14" t="s">
        <v>319</v>
      </c>
      <c r="H986" s="15" t="s">
        <v>30</v>
      </c>
      <c r="I986" s="15" t="s">
        <v>31</v>
      </c>
      <c r="J986" s="15" t="s">
        <v>32</v>
      </c>
      <c r="K986" s="42">
        <v>15000</v>
      </c>
      <c r="L986" s="19" t="s">
        <v>33</v>
      </c>
      <c r="M986" s="53">
        <v>0.1</v>
      </c>
      <c r="N986" s="21">
        <f t="shared" si="57"/>
        <v>1500</v>
      </c>
      <c r="O986" s="22">
        <f>N986*[1]TC!C3</f>
        <v>34500</v>
      </c>
      <c r="P986" s="23">
        <v>10000</v>
      </c>
      <c r="Q986" s="24" t="s">
        <v>34</v>
      </c>
      <c r="R986" s="25">
        <f t="shared" si="58"/>
        <v>13500</v>
      </c>
      <c r="S986" s="26">
        <f>R986*[1]TC!C3</f>
        <v>310500</v>
      </c>
      <c r="T986" s="25">
        <f>[1]TC!F5</f>
        <v>1500</v>
      </c>
      <c r="U986" s="26">
        <f>T986*[1]TC!C3</f>
        <v>34500</v>
      </c>
      <c r="V986" s="15" t="s">
        <v>1823</v>
      </c>
      <c r="W986" s="28" t="s">
        <v>36</v>
      </c>
      <c r="X986" s="29"/>
    </row>
    <row r="987" spans="1:24" ht="15.75" customHeight="1">
      <c r="A987" s="14" t="s">
        <v>23</v>
      </c>
      <c r="B987" s="15" t="s">
        <v>1795</v>
      </c>
      <c r="C987" s="16" t="s">
        <v>1838</v>
      </c>
      <c r="D987" s="14" t="s">
        <v>26</v>
      </c>
      <c r="E987" s="14" t="s">
        <v>27</v>
      </c>
      <c r="F987" s="14" t="s">
        <v>170</v>
      </c>
      <c r="G987" s="14" t="s">
        <v>350</v>
      </c>
      <c r="H987" s="15" t="s">
        <v>30</v>
      </c>
      <c r="I987" s="15" t="s">
        <v>31</v>
      </c>
      <c r="J987" s="15" t="s">
        <v>32</v>
      </c>
      <c r="K987" s="31">
        <v>15000</v>
      </c>
      <c r="L987" s="19" t="s">
        <v>33</v>
      </c>
      <c r="M987" s="53">
        <v>0.1</v>
      </c>
      <c r="N987" s="21">
        <f t="shared" si="57"/>
        <v>1500</v>
      </c>
      <c r="O987" s="22">
        <f>N987*[1]TC!C3</f>
        <v>34500</v>
      </c>
      <c r="P987" s="23">
        <v>10000</v>
      </c>
      <c r="Q987" s="24" t="s">
        <v>34</v>
      </c>
      <c r="R987" s="25">
        <f t="shared" si="58"/>
        <v>13500</v>
      </c>
      <c r="S987" s="26">
        <f>R987*[1]TC!C3</f>
        <v>310500</v>
      </c>
      <c r="T987" s="25">
        <f>[1]TC!F5</f>
        <v>1500</v>
      </c>
      <c r="U987" s="26">
        <f>T987*[1]TC!C3</f>
        <v>34500</v>
      </c>
      <c r="V987" s="15" t="s">
        <v>1823</v>
      </c>
      <c r="W987" s="28" t="s">
        <v>36</v>
      </c>
      <c r="X987" s="29"/>
    </row>
    <row r="988" spans="1:24" ht="15.75" customHeight="1">
      <c r="A988" s="14" t="s">
        <v>23</v>
      </c>
      <c r="B988" s="15" t="s">
        <v>1795</v>
      </c>
      <c r="C988" s="16" t="s">
        <v>1839</v>
      </c>
      <c r="D988" s="14" t="s">
        <v>26</v>
      </c>
      <c r="E988" s="14" t="s">
        <v>27</v>
      </c>
      <c r="F988" s="14" t="s">
        <v>519</v>
      </c>
      <c r="G988" s="14" t="s">
        <v>350</v>
      </c>
      <c r="H988" s="15" t="s">
        <v>30</v>
      </c>
      <c r="I988" s="15" t="s">
        <v>31</v>
      </c>
      <c r="J988" s="15" t="s">
        <v>32</v>
      </c>
      <c r="K988" s="42">
        <v>15000</v>
      </c>
      <c r="L988" s="19" t="s">
        <v>33</v>
      </c>
      <c r="M988" s="53">
        <v>0.1</v>
      </c>
      <c r="N988" s="21">
        <f t="shared" si="57"/>
        <v>1500</v>
      </c>
      <c r="O988" s="22">
        <f>N988*[1]TC!C3</f>
        <v>34500</v>
      </c>
      <c r="P988" s="23">
        <v>10000</v>
      </c>
      <c r="Q988" s="24" t="s">
        <v>34</v>
      </c>
      <c r="R988" s="25">
        <f t="shared" si="58"/>
        <v>13500</v>
      </c>
      <c r="S988" s="26">
        <f>R988*[1]TC!C3</f>
        <v>310500</v>
      </c>
      <c r="T988" s="25">
        <f>[1]TC!$F$5</f>
        <v>1500</v>
      </c>
      <c r="U988" s="26">
        <f>T988*[1]TC!C3</f>
        <v>34500</v>
      </c>
      <c r="V988" s="15" t="s">
        <v>1823</v>
      </c>
      <c r="W988" s="28" t="s">
        <v>36</v>
      </c>
      <c r="X988" s="29"/>
    </row>
    <row r="989" spans="1:24" ht="15.75" customHeight="1">
      <c r="A989" s="14" t="s">
        <v>23</v>
      </c>
      <c r="B989" s="15" t="s">
        <v>1795</v>
      </c>
      <c r="C989" s="16" t="s">
        <v>1840</v>
      </c>
      <c r="D989" s="14" t="s">
        <v>26</v>
      </c>
      <c r="E989" s="14" t="s">
        <v>27</v>
      </c>
      <c r="F989" s="14" t="s">
        <v>28</v>
      </c>
      <c r="G989" s="14" t="s">
        <v>29</v>
      </c>
      <c r="H989" s="15" t="s">
        <v>30</v>
      </c>
      <c r="I989" s="15" t="s">
        <v>31</v>
      </c>
      <c r="J989" s="15" t="s">
        <v>32</v>
      </c>
      <c r="K989" s="42">
        <v>15000</v>
      </c>
      <c r="L989" s="19" t="s">
        <v>33</v>
      </c>
      <c r="M989" s="53">
        <v>0.1</v>
      </c>
      <c r="N989" s="21">
        <f t="shared" si="57"/>
        <v>1500</v>
      </c>
      <c r="O989" s="22">
        <f>N989*[1]TC!C3</f>
        <v>34500</v>
      </c>
      <c r="P989" s="23">
        <v>10000</v>
      </c>
      <c r="Q989" s="24" t="s">
        <v>34</v>
      </c>
      <c r="R989" s="25">
        <f t="shared" si="58"/>
        <v>13500</v>
      </c>
      <c r="S989" s="26">
        <f>R989*[1]TC!C3</f>
        <v>310500</v>
      </c>
      <c r="T989" s="25">
        <f>[1]TC!F5</f>
        <v>1500</v>
      </c>
      <c r="U989" s="26">
        <f>T989*[1]TC!C3</f>
        <v>34500</v>
      </c>
      <c r="V989" s="15" t="s">
        <v>1823</v>
      </c>
      <c r="W989" s="28" t="s">
        <v>36</v>
      </c>
      <c r="X989" s="29"/>
    </row>
    <row r="990" spans="1:24" ht="15.75" customHeight="1">
      <c r="A990" s="14" t="s">
        <v>23</v>
      </c>
      <c r="B990" s="15" t="s">
        <v>1795</v>
      </c>
      <c r="C990" s="16" t="s">
        <v>1841</v>
      </c>
      <c r="D990" s="14" t="s">
        <v>26</v>
      </c>
      <c r="E990" s="14" t="s">
        <v>27</v>
      </c>
      <c r="F990" s="14" t="s">
        <v>42</v>
      </c>
      <c r="G990" s="14" t="s">
        <v>29</v>
      </c>
      <c r="H990" s="15" t="s">
        <v>30</v>
      </c>
      <c r="I990" s="15" t="s">
        <v>31</v>
      </c>
      <c r="J990" s="15" t="s">
        <v>32</v>
      </c>
      <c r="K990" s="42">
        <v>15000</v>
      </c>
      <c r="L990" s="19" t="s">
        <v>33</v>
      </c>
      <c r="M990" s="53">
        <v>0.1</v>
      </c>
      <c r="N990" s="21">
        <f t="shared" si="57"/>
        <v>1500</v>
      </c>
      <c r="O990" s="22">
        <f>N990*[1]TC!C3</f>
        <v>34500</v>
      </c>
      <c r="P990" s="23">
        <v>10000</v>
      </c>
      <c r="Q990" s="24" t="s">
        <v>34</v>
      </c>
      <c r="R990" s="25">
        <f t="shared" si="58"/>
        <v>13500</v>
      </c>
      <c r="S990" s="26">
        <f>R990*[1]TC!C3</f>
        <v>310500</v>
      </c>
      <c r="T990" s="25">
        <f>[1]TC!F5</f>
        <v>1500</v>
      </c>
      <c r="U990" s="26">
        <f>T990*[1]TC!C3</f>
        <v>34500</v>
      </c>
      <c r="V990" s="15" t="s">
        <v>1823</v>
      </c>
      <c r="W990" s="28" t="s">
        <v>36</v>
      </c>
      <c r="X990" s="29"/>
    </row>
    <row r="991" spans="1:24" ht="15.75" customHeight="1">
      <c r="A991" s="14" t="s">
        <v>23</v>
      </c>
      <c r="B991" s="15" t="s">
        <v>1795</v>
      </c>
      <c r="C991" s="16" t="s">
        <v>1842</v>
      </c>
      <c r="D991" s="14" t="s">
        <v>26</v>
      </c>
      <c r="E991" s="14" t="s">
        <v>27</v>
      </c>
      <c r="F991" s="14" t="s">
        <v>45</v>
      </c>
      <c r="G991" s="14" t="s">
        <v>46</v>
      </c>
      <c r="H991" s="15" t="s">
        <v>30</v>
      </c>
      <c r="I991" s="15" t="s">
        <v>31</v>
      </c>
      <c r="J991" s="15" t="s">
        <v>32</v>
      </c>
      <c r="K991" s="42">
        <v>15000</v>
      </c>
      <c r="L991" s="19" t="s">
        <v>33</v>
      </c>
      <c r="M991" s="53">
        <v>0.1</v>
      </c>
      <c r="N991" s="21">
        <f t="shared" si="57"/>
        <v>1500</v>
      </c>
      <c r="O991" s="22">
        <f>N991*[1]TC!C3</f>
        <v>34500</v>
      </c>
      <c r="P991" s="23">
        <v>10000</v>
      </c>
      <c r="Q991" s="24" t="s">
        <v>34</v>
      </c>
      <c r="R991" s="25">
        <f t="shared" si="58"/>
        <v>13500</v>
      </c>
      <c r="S991" s="26">
        <f>R991*[1]TC!C3</f>
        <v>310500</v>
      </c>
      <c r="T991" s="25">
        <f>[1]TC!F5</f>
        <v>1500</v>
      </c>
      <c r="U991" s="26">
        <f>T991*[1]TC!C3</f>
        <v>34500</v>
      </c>
      <c r="V991" s="15" t="s">
        <v>1823</v>
      </c>
      <c r="W991" s="28" t="s">
        <v>36</v>
      </c>
      <c r="X991" s="29"/>
    </row>
    <row r="992" spans="1:24" ht="15.75" customHeight="1">
      <c r="A992" s="14" t="s">
        <v>23</v>
      </c>
      <c r="B992" s="15" t="s">
        <v>1795</v>
      </c>
      <c r="C992" s="16" t="s">
        <v>1843</v>
      </c>
      <c r="D992" s="14" t="s">
        <v>26</v>
      </c>
      <c r="E992" s="14" t="s">
        <v>27</v>
      </c>
      <c r="F992" s="14" t="s">
        <v>1844</v>
      </c>
      <c r="G992" s="14" t="s">
        <v>170</v>
      </c>
      <c r="H992" s="15" t="s">
        <v>30</v>
      </c>
      <c r="I992" s="15" t="s">
        <v>31</v>
      </c>
      <c r="J992" s="15" t="s">
        <v>32</v>
      </c>
      <c r="K992" s="42">
        <v>15000</v>
      </c>
      <c r="L992" s="19" t="s">
        <v>33</v>
      </c>
      <c r="M992" s="53">
        <v>0.1</v>
      </c>
      <c r="N992" s="21">
        <f t="shared" si="57"/>
        <v>1500</v>
      </c>
      <c r="O992" s="22">
        <f>N992*[1]TC!C3</f>
        <v>34500</v>
      </c>
      <c r="P992" s="23">
        <v>10000</v>
      </c>
      <c r="Q992" s="24" t="s">
        <v>34</v>
      </c>
      <c r="R992" s="25">
        <f t="shared" si="58"/>
        <v>13500</v>
      </c>
      <c r="S992" s="26">
        <f>R992*[1]TC!C3</f>
        <v>310500</v>
      </c>
      <c r="T992" s="25">
        <f>[1]TC!F5</f>
        <v>1500</v>
      </c>
      <c r="U992" s="26">
        <f>T992*[1]TC!C3</f>
        <v>34500</v>
      </c>
      <c r="V992" s="15" t="s">
        <v>1823</v>
      </c>
      <c r="W992" s="28" t="s">
        <v>36</v>
      </c>
      <c r="X992" s="29"/>
    </row>
    <row r="993" spans="1:24" ht="15.75" customHeight="1">
      <c r="A993" s="14" t="s">
        <v>23</v>
      </c>
      <c r="B993" s="15" t="s">
        <v>1795</v>
      </c>
      <c r="C993" s="16" t="s">
        <v>1845</v>
      </c>
      <c r="D993" s="14" t="s">
        <v>26</v>
      </c>
      <c r="E993" s="14" t="s">
        <v>27</v>
      </c>
      <c r="F993" s="14" t="s">
        <v>147</v>
      </c>
      <c r="G993" s="14" t="s">
        <v>170</v>
      </c>
      <c r="H993" s="15" t="s">
        <v>30</v>
      </c>
      <c r="I993" s="15" t="s">
        <v>31</v>
      </c>
      <c r="J993" s="15" t="s">
        <v>32</v>
      </c>
      <c r="K993" s="42">
        <v>15000</v>
      </c>
      <c r="L993" s="19" t="s">
        <v>33</v>
      </c>
      <c r="M993" s="53">
        <v>0.1</v>
      </c>
      <c r="N993" s="21">
        <f t="shared" si="57"/>
        <v>1500</v>
      </c>
      <c r="O993" s="22">
        <f>N993*[1]TC!C3</f>
        <v>34500</v>
      </c>
      <c r="P993" s="23">
        <v>10000</v>
      </c>
      <c r="Q993" s="24" t="s">
        <v>34</v>
      </c>
      <c r="R993" s="25">
        <f t="shared" si="58"/>
        <v>13500</v>
      </c>
      <c r="S993" s="26">
        <f>R993*[1]TC!C3</f>
        <v>310500</v>
      </c>
      <c r="T993" s="25">
        <f>[1]TC!F5</f>
        <v>1500</v>
      </c>
      <c r="U993" s="26">
        <f>T993*[1]TC!C3</f>
        <v>34500</v>
      </c>
      <c r="V993" s="15" t="s">
        <v>1823</v>
      </c>
      <c r="W993" s="28" t="s">
        <v>36</v>
      </c>
      <c r="X993" s="29"/>
    </row>
    <row r="994" spans="1:24" ht="15.75" customHeight="1">
      <c r="A994" s="14" t="s">
        <v>23</v>
      </c>
      <c r="B994" s="15" t="s">
        <v>1795</v>
      </c>
      <c r="C994" s="16" t="s">
        <v>1846</v>
      </c>
      <c r="D994" s="14" t="s">
        <v>26</v>
      </c>
      <c r="E994" s="14" t="s">
        <v>27</v>
      </c>
      <c r="F994" s="14" t="s">
        <v>147</v>
      </c>
      <c r="G994" s="14" t="s">
        <v>170</v>
      </c>
      <c r="H994" s="15" t="s">
        <v>30</v>
      </c>
      <c r="I994" s="15" t="s">
        <v>31</v>
      </c>
      <c r="J994" s="15" t="s">
        <v>32</v>
      </c>
      <c r="K994" s="42">
        <v>15000</v>
      </c>
      <c r="L994" s="19" t="s">
        <v>33</v>
      </c>
      <c r="M994" s="53">
        <v>0.1</v>
      </c>
      <c r="N994" s="21">
        <f t="shared" si="57"/>
        <v>1500</v>
      </c>
      <c r="O994" s="22">
        <f>N994*[1]TC!C3</f>
        <v>34500</v>
      </c>
      <c r="P994" s="23">
        <v>10000</v>
      </c>
      <c r="Q994" s="24" t="s">
        <v>34</v>
      </c>
      <c r="R994" s="25">
        <f t="shared" si="58"/>
        <v>13500</v>
      </c>
      <c r="S994" s="26">
        <f>R994*[1]TC!C3</f>
        <v>310500</v>
      </c>
      <c r="T994" s="25">
        <f>[1]TC!F5</f>
        <v>1500</v>
      </c>
      <c r="U994" s="26">
        <f>T994*[1]TC!C3</f>
        <v>34500</v>
      </c>
      <c r="V994" s="15" t="s">
        <v>1823</v>
      </c>
      <c r="W994" s="28" t="s">
        <v>36</v>
      </c>
      <c r="X994" s="29"/>
    </row>
    <row r="995" spans="1:24" ht="15.75" customHeight="1">
      <c r="A995" s="14" t="s">
        <v>23</v>
      </c>
      <c r="B995" s="15" t="s">
        <v>1795</v>
      </c>
      <c r="C995" s="51" t="s">
        <v>1847</v>
      </c>
      <c r="D995" s="14" t="s">
        <v>26</v>
      </c>
      <c r="E995" s="14" t="s">
        <v>27</v>
      </c>
      <c r="F995" s="14" t="s">
        <v>667</v>
      </c>
      <c r="G995" s="14" t="s">
        <v>147</v>
      </c>
      <c r="H995" s="15" t="s">
        <v>30</v>
      </c>
      <c r="I995" s="15" t="s">
        <v>31</v>
      </c>
      <c r="J995" s="15" t="s">
        <v>32</v>
      </c>
      <c r="K995" s="42">
        <v>15000</v>
      </c>
      <c r="L995" s="19" t="s">
        <v>33</v>
      </c>
      <c r="M995" s="53">
        <v>0.1</v>
      </c>
      <c r="N995" s="21">
        <f t="shared" si="57"/>
        <v>1500</v>
      </c>
      <c r="O995" s="22">
        <f>N995*[1]TC!C3</f>
        <v>34500</v>
      </c>
      <c r="P995" s="23">
        <v>10000</v>
      </c>
      <c r="Q995" s="24" t="s">
        <v>34</v>
      </c>
      <c r="R995" s="25">
        <f t="shared" si="58"/>
        <v>13500</v>
      </c>
      <c r="S995" s="26">
        <f>R995*[1]TC!C3</f>
        <v>310500</v>
      </c>
      <c r="T995" s="25">
        <f>[1]TC!F5</f>
        <v>1500</v>
      </c>
      <c r="U995" s="26">
        <f>T995*[1]TC!C3</f>
        <v>34500</v>
      </c>
      <c r="V995" s="15" t="s">
        <v>1823</v>
      </c>
      <c r="W995" s="28" t="s">
        <v>36</v>
      </c>
      <c r="X995" s="29"/>
    </row>
    <row r="996" spans="1:24" ht="15.75" customHeight="1">
      <c r="A996" s="14" t="s">
        <v>23</v>
      </c>
      <c r="B996" s="15" t="s">
        <v>1795</v>
      </c>
      <c r="C996" s="16" t="s">
        <v>1848</v>
      </c>
      <c r="D996" s="14" t="s">
        <v>26</v>
      </c>
      <c r="E996" s="14" t="s">
        <v>27</v>
      </c>
      <c r="F996" s="14" t="s">
        <v>147</v>
      </c>
      <c r="G996" s="14" t="s">
        <v>170</v>
      </c>
      <c r="H996" s="15" t="s">
        <v>30</v>
      </c>
      <c r="I996" s="15" t="s">
        <v>31</v>
      </c>
      <c r="J996" s="15" t="s">
        <v>32</v>
      </c>
      <c r="K996" s="42">
        <v>15800</v>
      </c>
      <c r="L996" s="19" t="s">
        <v>33</v>
      </c>
      <c r="M996" s="53">
        <v>0.1</v>
      </c>
      <c r="N996" s="21">
        <f t="shared" si="57"/>
        <v>1580</v>
      </c>
      <c r="O996" s="22">
        <f>N996*[1]TC!C3</f>
        <v>36340</v>
      </c>
      <c r="P996" s="23">
        <v>10000</v>
      </c>
      <c r="Q996" s="24" t="s">
        <v>34</v>
      </c>
      <c r="R996" s="25">
        <f t="shared" si="58"/>
        <v>14220</v>
      </c>
      <c r="S996" s="26">
        <f>R996*[1]TC!C3</f>
        <v>327060</v>
      </c>
      <c r="T996" s="25">
        <f>[1]TC!F5</f>
        <v>1500</v>
      </c>
      <c r="U996" s="26">
        <f>T996*[1]TC!C3</f>
        <v>34500</v>
      </c>
      <c r="V996" s="15" t="s">
        <v>1823</v>
      </c>
      <c r="W996" s="28" t="s">
        <v>36</v>
      </c>
      <c r="X996" s="29"/>
    </row>
    <row r="997" spans="1:24" ht="15.75" customHeight="1">
      <c r="A997" s="14" t="s">
        <v>23</v>
      </c>
      <c r="B997" s="15" t="s">
        <v>1795</v>
      </c>
      <c r="C997" s="16" t="s">
        <v>1849</v>
      </c>
      <c r="D997" s="14" t="s">
        <v>26</v>
      </c>
      <c r="E997" s="14" t="s">
        <v>27</v>
      </c>
      <c r="F997" s="14" t="s">
        <v>147</v>
      </c>
      <c r="G997" s="14" t="s">
        <v>170</v>
      </c>
      <c r="H997" s="15" t="s">
        <v>113</v>
      </c>
      <c r="I997" s="15" t="s">
        <v>31</v>
      </c>
      <c r="J997" s="15" t="s">
        <v>32</v>
      </c>
      <c r="K997" s="42">
        <v>30000</v>
      </c>
      <c r="L997" s="19" t="s">
        <v>33</v>
      </c>
      <c r="M997" s="53">
        <v>0.1</v>
      </c>
      <c r="N997" s="21">
        <f t="shared" si="57"/>
        <v>3000</v>
      </c>
      <c r="O997" s="22">
        <f>N997*[1]TC!C3</f>
        <v>69000</v>
      </c>
      <c r="P997" s="23">
        <v>10000</v>
      </c>
      <c r="Q997" s="24" t="s">
        <v>34</v>
      </c>
      <c r="R997" s="25">
        <f t="shared" si="58"/>
        <v>27000</v>
      </c>
      <c r="S997" s="26">
        <f>R997*[1]TC!C3</f>
        <v>621000</v>
      </c>
      <c r="T997" s="25">
        <f>[1]TC!F5</f>
        <v>1500</v>
      </c>
      <c r="U997" s="26">
        <f>T997*[1]TC!C3</f>
        <v>34500</v>
      </c>
      <c r="V997" s="15" t="s">
        <v>36</v>
      </c>
      <c r="W997" s="28" t="s">
        <v>36</v>
      </c>
      <c r="X997" s="29"/>
    </row>
    <row r="998" spans="1:24" ht="15.75" customHeight="1">
      <c r="A998" s="14" t="s">
        <v>23</v>
      </c>
      <c r="B998" s="15" t="s">
        <v>1795</v>
      </c>
      <c r="C998" s="16" t="s">
        <v>1850</v>
      </c>
      <c r="D998" s="14" t="s">
        <v>26</v>
      </c>
      <c r="E998" s="14" t="s">
        <v>27</v>
      </c>
      <c r="F998" s="14" t="s">
        <v>147</v>
      </c>
      <c r="G998" s="14" t="s">
        <v>170</v>
      </c>
      <c r="H998" s="15" t="s">
        <v>30</v>
      </c>
      <c r="I998" s="15" t="s">
        <v>31</v>
      </c>
      <c r="J998" s="15" t="s">
        <v>32</v>
      </c>
      <c r="K998" s="42">
        <v>15000</v>
      </c>
      <c r="L998" s="19" t="s">
        <v>33</v>
      </c>
      <c r="M998" s="53">
        <v>0.1</v>
      </c>
      <c r="N998" s="21">
        <f t="shared" si="57"/>
        <v>1500</v>
      </c>
      <c r="O998" s="22">
        <f>N998*[1]TC!C3</f>
        <v>34500</v>
      </c>
      <c r="P998" s="23">
        <v>10000</v>
      </c>
      <c r="Q998" s="24" t="s">
        <v>34</v>
      </c>
      <c r="R998" s="25">
        <f t="shared" si="58"/>
        <v>13500</v>
      </c>
      <c r="S998" s="26">
        <f>R998*[1]TC!C3</f>
        <v>310500</v>
      </c>
      <c r="T998" s="25">
        <f>[1]TC!F5</f>
        <v>1500</v>
      </c>
      <c r="U998" s="26">
        <f>T998*[1]TC!C3</f>
        <v>34500</v>
      </c>
      <c r="V998" s="15" t="s">
        <v>1823</v>
      </c>
      <c r="W998" s="28" t="s">
        <v>36</v>
      </c>
      <c r="X998" s="29"/>
    </row>
    <row r="999" spans="1:24" ht="15.75" customHeight="1">
      <c r="A999" s="14" t="s">
        <v>23</v>
      </c>
      <c r="B999" s="15" t="s">
        <v>1795</v>
      </c>
      <c r="C999" s="16" t="s">
        <v>1851</v>
      </c>
      <c r="D999" s="14" t="s">
        <v>26</v>
      </c>
      <c r="E999" s="14" t="s">
        <v>27</v>
      </c>
      <c r="F999" s="14" t="s">
        <v>158</v>
      </c>
      <c r="G999" s="14" t="s">
        <v>29</v>
      </c>
      <c r="H999" s="15" t="s">
        <v>30</v>
      </c>
      <c r="I999" s="15" t="s">
        <v>31</v>
      </c>
      <c r="J999" s="15" t="s">
        <v>32</v>
      </c>
      <c r="K999" s="42">
        <v>15000</v>
      </c>
      <c r="L999" s="19" t="s">
        <v>33</v>
      </c>
      <c r="M999" s="53">
        <v>0.1</v>
      </c>
      <c r="N999" s="21">
        <f t="shared" si="57"/>
        <v>1500</v>
      </c>
      <c r="O999" s="22">
        <f>N999*[1]TC!C3</f>
        <v>34500</v>
      </c>
      <c r="P999" s="23">
        <v>10000</v>
      </c>
      <c r="Q999" s="24" t="s">
        <v>34</v>
      </c>
      <c r="R999" s="25">
        <f t="shared" si="58"/>
        <v>13500</v>
      </c>
      <c r="S999" s="26">
        <f>R999*[1]TC!C3</f>
        <v>310500</v>
      </c>
      <c r="T999" s="25">
        <f>[1]TC!F5</f>
        <v>1500</v>
      </c>
      <c r="U999" s="26">
        <f>T999*[1]TC!C3</f>
        <v>34500</v>
      </c>
      <c r="V999" s="15" t="s">
        <v>1823</v>
      </c>
      <c r="W999" s="28" t="s">
        <v>36</v>
      </c>
      <c r="X999" s="29"/>
    </row>
    <row r="1000" spans="1:24" ht="15.75" customHeight="1">
      <c r="A1000" s="14" t="s">
        <v>23</v>
      </c>
      <c r="B1000" s="15" t="s">
        <v>1795</v>
      </c>
      <c r="C1000" s="16" t="s">
        <v>1852</v>
      </c>
      <c r="D1000" s="14" t="s">
        <v>26</v>
      </c>
      <c r="E1000" s="14" t="s">
        <v>27</v>
      </c>
      <c r="F1000" s="14" t="s">
        <v>164</v>
      </c>
      <c r="G1000" s="14" t="s">
        <v>29</v>
      </c>
      <c r="H1000" s="15" t="s">
        <v>30</v>
      </c>
      <c r="I1000" s="15" t="s">
        <v>31</v>
      </c>
      <c r="J1000" s="15" t="s">
        <v>32</v>
      </c>
      <c r="K1000" s="42">
        <v>15000</v>
      </c>
      <c r="L1000" s="19" t="s">
        <v>33</v>
      </c>
      <c r="M1000" s="53">
        <v>0.1</v>
      </c>
      <c r="N1000" s="21">
        <f t="shared" si="57"/>
        <v>1500</v>
      </c>
      <c r="O1000" s="22">
        <f>N1000*[1]TC!C3</f>
        <v>34500</v>
      </c>
      <c r="P1000" s="23">
        <v>10000</v>
      </c>
      <c r="Q1000" s="24" t="s">
        <v>34</v>
      </c>
      <c r="R1000" s="25">
        <f t="shared" si="58"/>
        <v>13500</v>
      </c>
      <c r="S1000" s="26">
        <f>R1000*[1]TC!C3</f>
        <v>310500</v>
      </c>
      <c r="T1000" s="25">
        <f>[1]TC!F5</f>
        <v>1500</v>
      </c>
      <c r="U1000" s="26">
        <f>T1000*[1]TC!C3</f>
        <v>34500</v>
      </c>
      <c r="V1000" s="15" t="s">
        <v>1823</v>
      </c>
      <c r="W1000" s="28" t="s">
        <v>36</v>
      </c>
      <c r="X1000" s="29"/>
    </row>
    <row r="1001" spans="1:24" ht="15.75" customHeight="1">
      <c r="A1001" s="14" t="s">
        <v>23</v>
      </c>
      <c r="B1001" s="15" t="s">
        <v>1795</v>
      </c>
      <c r="C1001" s="16" t="s">
        <v>1853</v>
      </c>
      <c r="D1001" s="14" t="s">
        <v>26</v>
      </c>
      <c r="E1001" s="14" t="s">
        <v>27</v>
      </c>
      <c r="F1001" s="14" t="s">
        <v>170</v>
      </c>
      <c r="G1001" s="14" t="s">
        <v>29</v>
      </c>
      <c r="H1001" s="15" t="s">
        <v>30</v>
      </c>
      <c r="I1001" s="15" t="s">
        <v>31</v>
      </c>
      <c r="J1001" s="15" t="s">
        <v>32</v>
      </c>
      <c r="K1001" s="31">
        <v>15000</v>
      </c>
      <c r="L1001" s="19" t="s">
        <v>33</v>
      </c>
      <c r="M1001" s="53">
        <v>0.1</v>
      </c>
      <c r="N1001" s="21">
        <f t="shared" si="57"/>
        <v>1500</v>
      </c>
      <c r="O1001" s="22">
        <f>N1001*[1]TC!C3</f>
        <v>34500</v>
      </c>
      <c r="P1001" s="23">
        <v>10000</v>
      </c>
      <c r="Q1001" s="24" t="s">
        <v>34</v>
      </c>
      <c r="R1001" s="25">
        <f t="shared" si="58"/>
        <v>13500</v>
      </c>
      <c r="S1001" s="26">
        <f>R1001*[1]TC!C3</f>
        <v>310500</v>
      </c>
      <c r="T1001" s="25">
        <f>[1]TC!F5</f>
        <v>1500</v>
      </c>
      <c r="U1001" s="26">
        <f>T1001*[1]TC!C3</f>
        <v>34500</v>
      </c>
      <c r="V1001" s="15" t="s">
        <v>1823</v>
      </c>
      <c r="W1001" s="28" t="s">
        <v>36</v>
      </c>
      <c r="X1001" s="29"/>
    </row>
    <row r="1002" spans="1:24" ht="15.75" customHeight="1">
      <c r="A1002" s="14" t="s">
        <v>23</v>
      </c>
      <c r="B1002" s="15" t="s">
        <v>1795</v>
      </c>
      <c r="C1002" s="16" t="s">
        <v>1854</v>
      </c>
      <c r="D1002" s="14" t="s">
        <v>26</v>
      </c>
      <c r="E1002" s="14" t="s">
        <v>27</v>
      </c>
      <c r="F1002" s="14" t="s">
        <v>1855</v>
      </c>
      <c r="G1002" s="14" t="s">
        <v>170</v>
      </c>
      <c r="H1002" s="15" t="s">
        <v>30</v>
      </c>
      <c r="I1002" s="15" t="s">
        <v>31</v>
      </c>
      <c r="J1002" s="15" t="s">
        <v>32</v>
      </c>
      <c r="K1002" s="42">
        <v>15000</v>
      </c>
      <c r="L1002" s="19" t="s">
        <v>33</v>
      </c>
      <c r="M1002" s="53">
        <v>0.1</v>
      </c>
      <c r="N1002" s="21">
        <f t="shared" si="57"/>
        <v>1500</v>
      </c>
      <c r="O1002" s="22">
        <f>N1002*[1]TC!C3</f>
        <v>34500</v>
      </c>
      <c r="P1002" s="23">
        <v>10000</v>
      </c>
      <c r="Q1002" s="24" t="s">
        <v>34</v>
      </c>
      <c r="R1002" s="25">
        <f t="shared" si="58"/>
        <v>13500</v>
      </c>
      <c r="S1002" s="26">
        <f>R1002*[1]TC!C3</f>
        <v>310500</v>
      </c>
      <c r="T1002" s="25">
        <f>[1]TC!F5</f>
        <v>1500</v>
      </c>
      <c r="U1002" s="26">
        <f>T1002*[1]TC!C3</f>
        <v>34500</v>
      </c>
      <c r="V1002" s="15" t="s">
        <v>1823</v>
      </c>
      <c r="W1002" s="28" t="s">
        <v>36</v>
      </c>
      <c r="X1002" s="29"/>
    </row>
    <row r="1003" spans="1:24" ht="15.75" customHeight="1">
      <c r="A1003" s="14" t="s">
        <v>23</v>
      </c>
      <c r="B1003" s="15" t="s">
        <v>1795</v>
      </c>
      <c r="C1003" s="16" t="s">
        <v>1856</v>
      </c>
      <c r="D1003" s="14" t="s">
        <v>26</v>
      </c>
      <c r="E1003" s="14" t="s">
        <v>27</v>
      </c>
      <c r="F1003" s="14" t="s">
        <v>1855</v>
      </c>
      <c r="G1003" s="14" t="s">
        <v>170</v>
      </c>
      <c r="H1003" s="15" t="s">
        <v>30</v>
      </c>
      <c r="I1003" s="15" t="s">
        <v>31</v>
      </c>
      <c r="J1003" s="15" t="s">
        <v>32</v>
      </c>
      <c r="K1003" s="42">
        <v>15000</v>
      </c>
      <c r="L1003" s="19" t="s">
        <v>33</v>
      </c>
      <c r="M1003" s="53">
        <v>0.1</v>
      </c>
      <c r="N1003" s="21">
        <f t="shared" si="57"/>
        <v>1500</v>
      </c>
      <c r="O1003" s="22">
        <f>N1003*[1]TC!C3</f>
        <v>34500</v>
      </c>
      <c r="P1003" s="23">
        <v>10000</v>
      </c>
      <c r="Q1003" s="24" t="s">
        <v>34</v>
      </c>
      <c r="R1003" s="25">
        <f t="shared" si="58"/>
        <v>13500</v>
      </c>
      <c r="S1003" s="26">
        <f>R1003*[1]TC!C3</f>
        <v>310500</v>
      </c>
      <c r="T1003" s="25">
        <f>[1]TC!F5</f>
        <v>1500</v>
      </c>
      <c r="U1003" s="26">
        <f>T1003*[1]TC!C3</f>
        <v>34500</v>
      </c>
      <c r="V1003" s="15" t="s">
        <v>1823</v>
      </c>
      <c r="W1003" s="28" t="s">
        <v>36</v>
      </c>
      <c r="X1003" s="29"/>
    </row>
    <row r="1004" spans="1:24" ht="15.75" customHeight="1">
      <c r="A1004" s="14" t="s">
        <v>23</v>
      </c>
      <c r="B1004" s="15" t="s">
        <v>1795</v>
      </c>
      <c r="C1004" s="16" t="s">
        <v>1857</v>
      </c>
      <c r="D1004" s="14" t="s">
        <v>26</v>
      </c>
      <c r="E1004" s="14" t="s">
        <v>27</v>
      </c>
      <c r="F1004" s="14" t="s">
        <v>147</v>
      </c>
      <c r="G1004" s="14" t="s">
        <v>170</v>
      </c>
      <c r="H1004" s="15" t="s">
        <v>113</v>
      </c>
      <c r="I1004" s="15" t="s">
        <v>31</v>
      </c>
      <c r="J1004" s="15" t="s">
        <v>32</v>
      </c>
      <c r="K1004" s="42">
        <v>30000</v>
      </c>
      <c r="L1004" s="19" t="s">
        <v>33</v>
      </c>
      <c r="M1004" s="53">
        <v>0.1</v>
      </c>
      <c r="N1004" s="21">
        <f t="shared" si="57"/>
        <v>3000</v>
      </c>
      <c r="O1004" s="22">
        <f>N1004*[1]TC!C3</f>
        <v>69000</v>
      </c>
      <c r="P1004" s="23">
        <v>10000</v>
      </c>
      <c r="Q1004" s="24" t="s">
        <v>34</v>
      </c>
      <c r="R1004" s="25">
        <f t="shared" si="58"/>
        <v>27000</v>
      </c>
      <c r="S1004" s="26">
        <f>R1004*[1]TC!C3</f>
        <v>621000</v>
      </c>
      <c r="T1004" s="25">
        <f>[1]TC!F5</f>
        <v>1500</v>
      </c>
      <c r="U1004" s="26">
        <f>T1004*[1]TC!C3</f>
        <v>34500</v>
      </c>
      <c r="V1004" s="15" t="s">
        <v>36</v>
      </c>
      <c r="W1004" s="28" t="s">
        <v>36</v>
      </c>
      <c r="X1004" s="29"/>
    </row>
    <row r="1005" spans="1:24" ht="15.75" customHeight="1">
      <c r="A1005" s="14" t="s">
        <v>23</v>
      </c>
      <c r="B1005" s="15" t="s">
        <v>1795</v>
      </c>
      <c r="C1005" s="16" t="s">
        <v>1858</v>
      </c>
      <c r="D1005" s="14" t="s">
        <v>26</v>
      </c>
      <c r="E1005" s="14" t="s">
        <v>27</v>
      </c>
      <c r="F1005" s="14" t="s">
        <v>161</v>
      </c>
      <c r="G1005" s="14" t="s">
        <v>153</v>
      </c>
      <c r="H1005" s="15" t="s">
        <v>113</v>
      </c>
      <c r="I1005" s="15" t="s">
        <v>31</v>
      </c>
      <c r="J1005" s="15" t="s">
        <v>32</v>
      </c>
      <c r="K1005" s="42">
        <v>30000</v>
      </c>
      <c r="L1005" s="19" t="s">
        <v>33</v>
      </c>
      <c r="M1005" s="53">
        <v>0.1</v>
      </c>
      <c r="N1005" s="21">
        <f t="shared" si="57"/>
        <v>3000</v>
      </c>
      <c r="O1005" s="22">
        <f>N1005*[1]TC!C3</f>
        <v>69000</v>
      </c>
      <c r="P1005" s="23">
        <v>10000</v>
      </c>
      <c r="Q1005" s="24" t="s">
        <v>34</v>
      </c>
      <c r="R1005" s="25">
        <f t="shared" si="58"/>
        <v>27000</v>
      </c>
      <c r="S1005" s="26">
        <f>R1005*[1]TC!C3</f>
        <v>621000</v>
      </c>
      <c r="T1005" s="25">
        <f>[1]TC!F5</f>
        <v>1500</v>
      </c>
      <c r="U1005" s="26">
        <f>T1005*[1]TC!C3</f>
        <v>34500</v>
      </c>
      <c r="V1005" s="15" t="s">
        <v>36</v>
      </c>
      <c r="W1005" s="28" t="s">
        <v>36</v>
      </c>
      <c r="X1005" s="29"/>
    </row>
    <row r="1006" spans="1:24" ht="15.75" customHeight="1">
      <c r="A1006" s="14" t="s">
        <v>23</v>
      </c>
      <c r="B1006" s="15" t="s">
        <v>1795</v>
      </c>
      <c r="C1006" s="16" t="s">
        <v>1859</v>
      </c>
      <c r="D1006" s="14" t="s">
        <v>26</v>
      </c>
      <c r="E1006" s="14" t="s">
        <v>27</v>
      </c>
      <c r="F1006" s="14" t="s">
        <v>195</v>
      </c>
      <c r="G1006" s="14" t="s">
        <v>29</v>
      </c>
      <c r="H1006" s="15" t="s">
        <v>30</v>
      </c>
      <c r="I1006" s="15" t="s">
        <v>31</v>
      </c>
      <c r="J1006" s="15" t="s">
        <v>32</v>
      </c>
      <c r="K1006" s="42">
        <v>15000</v>
      </c>
      <c r="L1006" s="19" t="s">
        <v>33</v>
      </c>
      <c r="M1006" s="53">
        <v>0.1</v>
      </c>
      <c r="N1006" s="21">
        <f t="shared" si="57"/>
        <v>1500</v>
      </c>
      <c r="O1006" s="22">
        <f>N1006*[1]TC!C3</f>
        <v>34500</v>
      </c>
      <c r="P1006" s="23">
        <v>10000</v>
      </c>
      <c r="Q1006" s="24" t="s">
        <v>34</v>
      </c>
      <c r="R1006" s="25">
        <f t="shared" si="58"/>
        <v>13500</v>
      </c>
      <c r="S1006" s="26">
        <f>R1006*[1]TC!C3</f>
        <v>310500</v>
      </c>
      <c r="T1006" s="25">
        <f>[1]TC!F5</f>
        <v>1500</v>
      </c>
      <c r="U1006" s="26">
        <f>T1006*[1]TC!C3</f>
        <v>34500</v>
      </c>
      <c r="V1006" s="15" t="s">
        <v>1823</v>
      </c>
      <c r="W1006" s="28" t="s">
        <v>36</v>
      </c>
      <c r="X1006" s="29"/>
    </row>
    <row r="1007" spans="1:24" ht="15.75" customHeight="1">
      <c r="A1007" s="14" t="s">
        <v>23</v>
      </c>
      <c r="B1007" s="15" t="s">
        <v>1860</v>
      </c>
      <c r="C1007" s="16" t="s">
        <v>1861</v>
      </c>
      <c r="D1007" s="14" t="s">
        <v>26</v>
      </c>
      <c r="E1007" s="14" t="s">
        <v>27</v>
      </c>
      <c r="F1007" s="14" t="s">
        <v>29</v>
      </c>
      <c r="G1007" s="14" t="s">
        <v>56</v>
      </c>
      <c r="H1007" s="15" t="s">
        <v>229</v>
      </c>
      <c r="I1007" s="15" t="s">
        <v>52</v>
      </c>
      <c r="J1007" s="15" t="s">
        <v>1862</v>
      </c>
      <c r="K1007" s="42">
        <v>19000</v>
      </c>
      <c r="L1007" s="19" t="s">
        <v>33</v>
      </c>
      <c r="M1007" s="235">
        <f t="shared" ref="M1007:M1041" si="59">N1007/K1007</f>
        <v>0.43157894736842106</v>
      </c>
      <c r="N1007" s="236">
        <v>8200</v>
      </c>
      <c r="O1007" s="22">
        <f>N1007*[1]TC!$C$3</f>
        <v>188600</v>
      </c>
      <c r="P1007" s="55">
        <v>10000</v>
      </c>
      <c r="Q1007" s="24" t="s">
        <v>34</v>
      </c>
      <c r="R1007" s="237">
        <f t="shared" si="58"/>
        <v>10800</v>
      </c>
      <c r="S1007" s="26">
        <f>R1007*[1]TC!$C$3</f>
        <v>248400</v>
      </c>
      <c r="T1007" s="25">
        <f>[1]TC!$F$5</f>
        <v>1500</v>
      </c>
      <c r="U1007" s="26">
        <f>T1007*[1]TC!$C$3</f>
        <v>34500</v>
      </c>
      <c r="V1007" s="15" t="s">
        <v>1863</v>
      </c>
      <c r="W1007" s="37" t="s">
        <v>1864</v>
      </c>
      <c r="X1007" s="29"/>
    </row>
    <row r="1008" spans="1:24" ht="15.75" customHeight="1">
      <c r="A1008" s="14" t="s">
        <v>23</v>
      </c>
      <c r="B1008" s="15" t="s">
        <v>1860</v>
      </c>
      <c r="C1008" s="16" t="s">
        <v>1865</v>
      </c>
      <c r="D1008" s="14" t="s">
        <v>26</v>
      </c>
      <c r="E1008" s="14" t="s">
        <v>27</v>
      </c>
      <c r="F1008" s="14" t="s">
        <v>29</v>
      </c>
      <c r="G1008" s="14" t="s">
        <v>56</v>
      </c>
      <c r="H1008" s="15" t="s">
        <v>113</v>
      </c>
      <c r="I1008" s="15" t="s">
        <v>52</v>
      </c>
      <c r="J1008" s="15" t="s">
        <v>1862</v>
      </c>
      <c r="K1008" s="42">
        <v>22000</v>
      </c>
      <c r="L1008" s="19" t="s">
        <v>33</v>
      </c>
      <c r="M1008" s="235">
        <f t="shared" si="59"/>
        <v>0.42727272727272725</v>
      </c>
      <c r="N1008" s="236">
        <v>9400</v>
      </c>
      <c r="O1008" s="22">
        <f>N1008*[1]TC!$C$3</f>
        <v>216200</v>
      </c>
      <c r="P1008" s="55">
        <v>10000</v>
      </c>
      <c r="Q1008" s="24" t="s">
        <v>34</v>
      </c>
      <c r="R1008" s="237">
        <f t="shared" si="58"/>
        <v>12600</v>
      </c>
      <c r="S1008" s="26">
        <f>R1008*[1]TC!$C$3</f>
        <v>289800</v>
      </c>
      <c r="T1008" s="25">
        <f>[1]TC!$F$5</f>
        <v>1500</v>
      </c>
      <c r="U1008" s="26">
        <f>T1008*[1]TC!$C$3</f>
        <v>34500</v>
      </c>
      <c r="V1008" s="15" t="s">
        <v>1863</v>
      </c>
      <c r="W1008" s="37" t="s">
        <v>1866</v>
      </c>
      <c r="X1008" s="29"/>
    </row>
    <row r="1009" spans="1:24" ht="15.75" customHeight="1">
      <c r="A1009" s="14" t="s">
        <v>23</v>
      </c>
      <c r="B1009" s="15" t="s">
        <v>1860</v>
      </c>
      <c r="C1009" s="16" t="s">
        <v>1867</v>
      </c>
      <c r="D1009" s="14" t="s">
        <v>26</v>
      </c>
      <c r="E1009" s="14" t="s">
        <v>27</v>
      </c>
      <c r="F1009" s="14" t="s">
        <v>29</v>
      </c>
      <c r="G1009" s="14" t="s">
        <v>56</v>
      </c>
      <c r="H1009" s="15" t="s">
        <v>229</v>
      </c>
      <c r="I1009" s="15" t="s">
        <v>1868</v>
      </c>
      <c r="J1009" s="15" t="s">
        <v>1862</v>
      </c>
      <c r="K1009" s="42">
        <v>19000</v>
      </c>
      <c r="L1009" s="19" t="s">
        <v>33</v>
      </c>
      <c r="M1009" s="235">
        <f t="shared" si="59"/>
        <v>0.43157894736842106</v>
      </c>
      <c r="N1009" s="236">
        <v>8200</v>
      </c>
      <c r="O1009" s="22">
        <f>N1009*[1]TC!$C$3</f>
        <v>188600</v>
      </c>
      <c r="P1009" s="55">
        <v>10000</v>
      </c>
      <c r="Q1009" s="24" t="s">
        <v>34</v>
      </c>
      <c r="R1009" s="237">
        <f t="shared" si="58"/>
        <v>10800</v>
      </c>
      <c r="S1009" s="26">
        <f>R1009*[1]TC!$C$3</f>
        <v>248400</v>
      </c>
      <c r="T1009" s="25">
        <f>[1]TC!$F$5</f>
        <v>1500</v>
      </c>
      <c r="U1009" s="26">
        <f>T1009*[1]TC!$C$3</f>
        <v>34500</v>
      </c>
      <c r="V1009" s="15" t="s">
        <v>1863</v>
      </c>
      <c r="W1009" s="37" t="s">
        <v>1869</v>
      </c>
      <c r="X1009" s="29"/>
    </row>
    <row r="1010" spans="1:24" ht="15.75" customHeight="1">
      <c r="A1010" s="14" t="s">
        <v>23</v>
      </c>
      <c r="B1010" s="15" t="s">
        <v>1860</v>
      </c>
      <c r="C1010" s="16" t="s">
        <v>1870</v>
      </c>
      <c r="D1010" s="14" t="s">
        <v>26</v>
      </c>
      <c r="E1010" s="14" t="s">
        <v>27</v>
      </c>
      <c r="F1010" s="14" t="s">
        <v>29</v>
      </c>
      <c r="G1010" s="14" t="s">
        <v>56</v>
      </c>
      <c r="H1010" s="15" t="s">
        <v>113</v>
      </c>
      <c r="I1010" s="15" t="s">
        <v>1868</v>
      </c>
      <c r="J1010" s="15" t="s">
        <v>1862</v>
      </c>
      <c r="K1010" s="42">
        <v>22000</v>
      </c>
      <c r="L1010" s="19" t="s">
        <v>33</v>
      </c>
      <c r="M1010" s="235">
        <f t="shared" si="59"/>
        <v>0.42727272727272725</v>
      </c>
      <c r="N1010" s="236">
        <v>9400</v>
      </c>
      <c r="O1010" s="22">
        <f>N1010*[1]TC!$C$3</f>
        <v>216200</v>
      </c>
      <c r="P1010" s="55">
        <v>10000</v>
      </c>
      <c r="Q1010" s="24" t="s">
        <v>34</v>
      </c>
      <c r="R1010" s="237">
        <f t="shared" si="58"/>
        <v>12600</v>
      </c>
      <c r="S1010" s="26">
        <f>R1010*[1]TC!$C$3</f>
        <v>289800</v>
      </c>
      <c r="T1010" s="25">
        <f>[1]TC!$F$5</f>
        <v>1500</v>
      </c>
      <c r="U1010" s="26">
        <f>T1010*[1]TC!$C$3</f>
        <v>34500</v>
      </c>
      <c r="V1010" s="15" t="s">
        <v>1863</v>
      </c>
      <c r="W1010" s="37" t="s">
        <v>1871</v>
      </c>
      <c r="X1010" s="29"/>
    </row>
    <row r="1011" spans="1:24" ht="15.75" customHeight="1">
      <c r="A1011" s="14" t="s">
        <v>23</v>
      </c>
      <c r="B1011" s="15" t="s">
        <v>1860</v>
      </c>
      <c r="C1011" s="16" t="s">
        <v>1872</v>
      </c>
      <c r="D1011" s="14" t="s">
        <v>26</v>
      </c>
      <c r="E1011" s="14" t="s">
        <v>27</v>
      </c>
      <c r="F1011" s="14" t="s">
        <v>328</v>
      </c>
      <c r="G1011" s="14" t="s">
        <v>648</v>
      </c>
      <c r="H1011" s="15" t="s">
        <v>30</v>
      </c>
      <c r="I1011" s="15" t="s">
        <v>1868</v>
      </c>
      <c r="J1011" s="15" t="s">
        <v>1862</v>
      </c>
      <c r="K1011" s="42">
        <v>19000</v>
      </c>
      <c r="L1011" s="19" t="s">
        <v>33</v>
      </c>
      <c r="M1011" s="235">
        <f t="shared" si="59"/>
        <v>0.43157894736842106</v>
      </c>
      <c r="N1011" s="236">
        <v>8200</v>
      </c>
      <c r="O1011" s="22">
        <f>N1011*[1]TC!$C$3</f>
        <v>188600</v>
      </c>
      <c r="P1011" s="55">
        <v>10000</v>
      </c>
      <c r="Q1011" s="24" t="s">
        <v>34</v>
      </c>
      <c r="R1011" s="237">
        <f t="shared" si="58"/>
        <v>10800</v>
      </c>
      <c r="S1011" s="26">
        <f>R1011*[1]TC!$C$3</f>
        <v>248400</v>
      </c>
      <c r="T1011" s="25">
        <f>[1]TC!$F$5</f>
        <v>1500</v>
      </c>
      <c r="U1011" s="26">
        <f>T1011*[1]TC!$C$3</f>
        <v>34500</v>
      </c>
      <c r="V1011" s="15" t="s">
        <v>1863</v>
      </c>
      <c r="W1011" s="49" t="s">
        <v>1873</v>
      </c>
      <c r="X1011" s="29"/>
    </row>
    <row r="1012" spans="1:24" ht="15.75" customHeight="1">
      <c r="A1012" s="14" t="s">
        <v>23</v>
      </c>
      <c r="B1012" s="15" t="s">
        <v>1860</v>
      </c>
      <c r="C1012" s="16" t="s">
        <v>1874</v>
      </c>
      <c r="D1012" s="14" t="s">
        <v>26</v>
      </c>
      <c r="E1012" s="14" t="s">
        <v>27</v>
      </c>
      <c r="F1012" s="14" t="s">
        <v>328</v>
      </c>
      <c r="G1012" s="14" t="s">
        <v>648</v>
      </c>
      <c r="H1012" s="15" t="s">
        <v>113</v>
      </c>
      <c r="I1012" s="15" t="s">
        <v>1868</v>
      </c>
      <c r="J1012" s="15" t="s">
        <v>1862</v>
      </c>
      <c r="K1012" s="42">
        <v>22000</v>
      </c>
      <c r="L1012" s="19" t="s">
        <v>33</v>
      </c>
      <c r="M1012" s="235">
        <f t="shared" si="59"/>
        <v>0.42727272727272725</v>
      </c>
      <c r="N1012" s="236">
        <v>9400</v>
      </c>
      <c r="O1012" s="22">
        <f>N1012*[1]TC!$C$3</f>
        <v>216200</v>
      </c>
      <c r="P1012" s="55">
        <v>10000</v>
      </c>
      <c r="Q1012" s="24" t="s">
        <v>34</v>
      </c>
      <c r="R1012" s="237">
        <f t="shared" si="58"/>
        <v>12600</v>
      </c>
      <c r="S1012" s="26">
        <f>R1012*[1]TC!$C$3</f>
        <v>289800</v>
      </c>
      <c r="T1012" s="25">
        <f>[1]TC!$F$5</f>
        <v>1500</v>
      </c>
      <c r="U1012" s="26">
        <f>T1012*[1]TC!$C$3</f>
        <v>34500</v>
      </c>
      <c r="V1012" s="15" t="s">
        <v>1863</v>
      </c>
      <c r="W1012" s="37" t="s">
        <v>1875</v>
      </c>
      <c r="X1012" s="29"/>
    </row>
    <row r="1013" spans="1:24" ht="15.75" customHeight="1">
      <c r="A1013" s="14" t="s">
        <v>23</v>
      </c>
      <c r="B1013" s="15" t="s">
        <v>1860</v>
      </c>
      <c r="C1013" s="16" t="s">
        <v>1876</v>
      </c>
      <c r="D1013" s="14" t="s">
        <v>26</v>
      </c>
      <c r="E1013" s="14" t="s">
        <v>27</v>
      </c>
      <c r="F1013" s="14" t="s">
        <v>116</v>
      </c>
      <c r="G1013" s="14" t="s">
        <v>29</v>
      </c>
      <c r="H1013" s="15" t="s">
        <v>30</v>
      </c>
      <c r="I1013" s="15" t="s">
        <v>1868</v>
      </c>
      <c r="J1013" s="15" t="s">
        <v>1862</v>
      </c>
      <c r="K1013" s="42">
        <v>19000</v>
      </c>
      <c r="L1013" s="19" t="s">
        <v>33</v>
      </c>
      <c r="M1013" s="235">
        <f t="shared" si="59"/>
        <v>0.43157894736842106</v>
      </c>
      <c r="N1013" s="236">
        <v>8200</v>
      </c>
      <c r="O1013" s="22">
        <f>N1013*[1]TC!$C$3</f>
        <v>188600</v>
      </c>
      <c r="P1013" s="55">
        <v>10000</v>
      </c>
      <c r="Q1013" s="24" t="s">
        <v>34</v>
      </c>
      <c r="R1013" s="237">
        <f t="shared" si="58"/>
        <v>10800</v>
      </c>
      <c r="S1013" s="26">
        <f>R1013*[1]TC!$C$3</f>
        <v>248400</v>
      </c>
      <c r="T1013" s="25">
        <f>[1]TC!$F$5</f>
        <v>1500</v>
      </c>
      <c r="U1013" s="26">
        <f>T1013*[1]TC!$C$3</f>
        <v>34500</v>
      </c>
      <c r="V1013" s="15" t="s">
        <v>1863</v>
      </c>
      <c r="W1013" s="37" t="s">
        <v>1877</v>
      </c>
      <c r="X1013" s="29"/>
    </row>
    <row r="1014" spans="1:24" ht="15.75" customHeight="1">
      <c r="A1014" s="14" t="s">
        <v>23</v>
      </c>
      <c r="B1014" s="15" t="s">
        <v>1860</v>
      </c>
      <c r="C1014" s="16" t="s">
        <v>1878</v>
      </c>
      <c r="D1014" s="14" t="s">
        <v>26</v>
      </c>
      <c r="E1014" s="14" t="s">
        <v>27</v>
      </c>
      <c r="F1014" s="14" t="s">
        <v>116</v>
      </c>
      <c r="G1014" s="14" t="s">
        <v>29</v>
      </c>
      <c r="H1014" s="15" t="s">
        <v>113</v>
      </c>
      <c r="I1014" s="15" t="s">
        <v>1868</v>
      </c>
      <c r="J1014" s="15" t="s">
        <v>1862</v>
      </c>
      <c r="K1014" s="42">
        <v>22000</v>
      </c>
      <c r="L1014" s="19" t="s">
        <v>33</v>
      </c>
      <c r="M1014" s="235">
        <f t="shared" si="59"/>
        <v>0.42727272727272725</v>
      </c>
      <c r="N1014" s="236">
        <v>9400</v>
      </c>
      <c r="O1014" s="22">
        <f>N1014*[1]TC!$C$3</f>
        <v>216200</v>
      </c>
      <c r="P1014" s="55">
        <v>10000</v>
      </c>
      <c r="Q1014" s="24" t="s">
        <v>34</v>
      </c>
      <c r="R1014" s="237">
        <f t="shared" si="58"/>
        <v>12600</v>
      </c>
      <c r="S1014" s="26">
        <f>R1014*[1]TC!$C$3</f>
        <v>289800</v>
      </c>
      <c r="T1014" s="25">
        <f>[1]TC!$F$5</f>
        <v>1500</v>
      </c>
      <c r="U1014" s="26">
        <f>T1014*[1]TC!$C$3</f>
        <v>34500</v>
      </c>
      <c r="V1014" s="15" t="s">
        <v>1863</v>
      </c>
      <c r="W1014" s="37" t="s">
        <v>1879</v>
      </c>
      <c r="X1014" s="29"/>
    </row>
    <row r="1015" spans="1:24" ht="15.75" customHeight="1">
      <c r="A1015" s="14" t="s">
        <v>23</v>
      </c>
      <c r="B1015" s="15" t="s">
        <v>1860</v>
      </c>
      <c r="C1015" s="16" t="s">
        <v>1880</v>
      </c>
      <c r="D1015" s="14" t="s">
        <v>26</v>
      </c>
      <c r="E1015" s="14" t="s">
        <v>27</v>
      </c>
      <c r="F1015" s="14" t="s">
        <v>195</v>
      </c>
      <c r="G1015" s="14" t="s">
        <v>29</v>
      </c>
      <c r="H1015" s="15" t="s">
        <v>30</v>
      </c>
      <c r="I1015" s="15" t="s">
        <v>1868</v>
      </c>
      <c r="J1015" s="15" t="s">
        <v>1862</v>
      </c>
      <c r="K1015" s="42">
        <v>19000</v>
      </c>
      <c r="L1015" s="19" t="s">
        <v>33</v>
      </c>
      <c r="M1015" s="235">
        <f t="shared" si="59"/>
        <v>0.43157894736842106</v>
      </c>
      <c r="N1015" s="236">
        <v>8200</v>
      </c>
      <c r="O1015" s="22">
        <f>N1015*[1]TC!$C$3</f>
        <v>188600</v>
      </c>
      <c r="P1015" s="55">
        <v>10000</v>
      </c>
      <c r="Q1015" s="24" t="s">
        <v>34</v>
      </c>
      <c r="R1015" s="237">
        <f t="shared" si="58"/>
        <v>10800</v>
      </c>
      <c r="S1015" s="26">
        <f>R1015*[1]TC!$C$3</f>
        <v>248400</v>
      </c>
      <c r="T1015" s="25">
        <f>[1]TC!$F$5</f>
        <v>1500</v>
      </c>
      <c r="U1015" s="26">
        <f>T1015*[1]TC!$C$3</f>
        <v>34500</v>
      </c>
      <c r="V1015" s="15" t="s">
        <v>1863</v>
      </c>
      <c r="W1015" s="37" t="s">
        <v>1881</v>
      </c>
      <c r="X1015" s="29"/>
    </row>
    <row r="1016" spans="1:24" ht="15.75" customHeight="1">
      <c r="A1016" s="14" t="s">
        <v>23</v>
      </c>
      <c r="B1016" s="15" t="s">
        <v>1860</v>
      </c>
      <c r="C1016" s="16" t="s">
        <v>1882</v>
      </c>
      <c r="D1016" s="14" t="s">
        <v>26</v>
      </c>
      <c r="E1016" s="14" t="s">
        <v>27</v>
      </c>
      <c r="F1016" s="14" t="s">
        <v>195</v>
      </c>
      <c r="G1016" s="14" t="s">
        <v>29</v>
      </c>
      <c r="H1016" s="15" t="s">
        <v>113</v>
      </c>
      <c r="I1016" s="15" t="s">
        <v>1868</v>
      </c>
      <c r="J1016" s="15" t="s">
        <v>1862</v>
      </c>
      <c r="K1016" s="42">
        <v>22000</v>
      </c>
      <c r="L1016" s="19" t="s">
        <v>33</v>
      </c>
      <c r="M1016" s="235">
        <f t="shared" si="59"/>
        <v>0.42727272727272725</v>
      </c>
      <c r="N1016" s="236">
        <v>9400</v>
      </c>
      <c r="O1016" s="22">
        <f>N1016*[1]TC!$C$3</f>
        <v>216200</v>
      </c>
      <c r="P1016" s="55">
        <v>10000</v>
      </c>
      <c r="Q1016" s="24" t="s">
        <v>34</v>
      </c>
      <c r="R1016" s="237">
        <f t="shared" si="58"/>
        <v>12600</v>
      </c>
      <c r="S1016" s="26">
        <f>R1016*[1]TC!$C$3</f>
        <v>289800</v>
      </c>
      <c r="T1016" s="25">
        <f>[1]TC!$F$5</f>
        <v>1500</v>
      </c>
      <c r="U1016" s="26">
        <f>T1016*[1]TC!$C$3</f>
        <v>34500</v>
      </c>
      <c r="V1016" s="15" t="s">
        <v>1863</v>
      </c>
      <c r="W1016" s="37" t="s">
        <v>1883</v>
      </c>
      <c r="X1016" s="29"/>
    </row>
    <row r="1017" spans="1:24" ht="15.75" customHeight="1">
      <c r="A1017" s="14" t="s">
        <v>23</v>
      </c>
      <c r="B1017" s="15" t="s">
        <v>1860</v>
      </c>
      <c r="C1017" s="16" t="s">
        <v>1884</v>
      </c>
      <c r="D1017" s="14" t="s">
        <v>26</v>
      </c>
      <c r="E1017" s="14" t="s">
        <v>27</v>
      </c>
      <c r="F1017" s="14" t="s">
        <v>158</v>
      </c>
      <c r="G1017" s="14" t="s">
        <v>29</v>
      </c>
      <c r="H1017" s="15" t="s">
        <v>30</v>
      </c>
      <c r="I1017" s="15" t="s">
        <v>1868</v>
      </c>
      <c r="J1017" s="15" t="s">
        <v>1862</v>
      </c>
      <c r="K1017" s="42">
        <v>19000</v>
      </c>
      <c r="L1017" s="19" t="s">
        <v>33</v>
      </c>
      <c r="M1017" s="235">
        <f t="shared" si="59"/>
        <v>0.43157894736842106</v>
      </c>
      <c r="N1017" s="236">
        <v>8200</v>
      </c>
      <c r="O1017" s="22">
        <f>N1017*[1]TC!$C$3</f>
        <v>188600</v>
      </c>
      <c r="P1017" s="55">
        <v>10000</v>
      </c>
      <c r="Q1017" s="24" t="s">
        <v>34</v>
      </c>
      <c r="R1017" s="237">
        <f t="shared" si="58"/>
        <v>10800</v>
      </c>
      <c r="S1017" s="26">
        <f>R1017*[1]TC!$C$3</f>
        <v>248400</v>
      </c>
      <c r="T1017" s="25">
        <f>[1]TC!$F$5</f>
        <v>1500</v>
      </c>
      <c r="U1017" s="26">
        <f>T1017*[1]TC!$C$3</f>
        <v>34500</v>
      </c>
      <c r="V1017" s="15" t="s">
        <v>1863</v>
      </c>
      <c r="W1017" s="37" t="s">
        <v>1885</v>
      </c>
      <c r="X1017" s="29"/>
    </row>
    <row r="1018" spans="1:24" ht="15.75" customHeight="1">
      <c r="A1018" s="14" t="s">
        <v>23</v>
      </c>
      <c r="B1018" s="15" t="s">
        <v>1860</v>
      </c>
      <c r="C1018" s="16" t="s">
        <v>1886</v>
      </c>
      <c r="D1018" s="14" t="s">
        <v>26</v>
      </c>
      <c r="E1018" s="14" t="s">
        <v>27</v>
      </c>
      <c r="F1018" s="14" t="s">
        <v>158</v>
      </c>
      <c r="G1018" s="14" t="s">
        <v>29</v>
      </c>
      <c r="H1018" s="15" t="s">
        <v>113</v>
      </c>
      <c r="I1018" s="15" t="s">
        <v>1868</v>
      </c>
      <c r="J1018" s="15" t="s">
        <v>1862</v>
      </c>
      <c r="K1018" s="42">
        <v>22000</v>
      </c>
      <c r="L1018" s="19" t="s">
        <v>33</v>
      </c>
      <c r="M1018" s="235">
        <f t="shared" si="59"/>
        <v>0.42727272727272725</v>
      </c>
      <c r="N1018" s="236">
        <v>9400</v>
      </c>
      <c r="O1018" s="22">
        <f>N1018*[1]TC!$C$3</f>
        <v>216200</v>
      </c>
      <c r="P1018" s="55">
        <v>10000</v>
      </c>
      <c r="Q1018" s="24" t="s">
        <v>34</v>
      </c>
      <c r="R1018" s="237">
        <f t="shared" si="58"/>
        <v>12600</v>
      </c>
      <c r="S1018" s="26">
        <f>R1018*[1]TC!$C$3</f>
        <v>289800</v>
      </c>
      <c r="T1018" s="25">
        <f>[1]TC!$F$5</f>
        <v>1500</v>
      </c>
      <c r="U1018" s="26">
        <f>T1018*[1]TC!$C$3</f>
        <v>34500</v>
      </c>
      <c r="V1018" s="15" t="s">
        <v>1863</v>
      </c>
      <c r="W1018" s="37" t="s">
        <v>1887</v>
      </c>
      <c r="X1018" s="29"/>
    </row>
    <row r="1019" spans="1:24" ht="15.75" customHeight="1">
      <c r="A1019" s="14" t="s">
        <v>23</v>
      </c>
      <c r="B1019" s="15" t="s">
        <v>1860</v>
      </c>
      <c r="C1019" s="16" t="s">
        <v>1888</v>
      </c>
      <c r="D1019" s="14" t="s">
        <v>26</v>
      </c>
      <c r="E1019" s="14" t="s">
        <v>27</v>
      </c>
      <c r="F1019" s="14" t="s">
        <v>29</v>
      </c>
      <c r="G1019" s="14" t="s">
        <v>164</v>
      </c>
      <c r="H1019" s="15" t="s">
        <v>30</v>
      </c>
      <c r="I1019" s="15" t="s">
        <v>1868</v>
      </c>
      <c r="J1019" s="15" t="s">
        <v>1862</v>
      </c>
      <c r="K1019" s="42">
        <v>19000</v>
      </c>
      <c r="L1019" s="19" t="s">
        <v>33</v>
      </c>
      <c r="M1019" s="235">
        <f t="shared" si="59"/>
        <v>0.43157894736842106</v>
      </c>
      <c r="N1019" s="236">
        <v>8200</v>
      </c>
      <c r="O1019" s="22">
        <f>N1019*[1]TC!$C$3</f>
        <v>188600</v>
      </c>
      <c r="P1019" s="55">
        <v>10000</v>
      </c>
      <c r="Q1019" s="24" t="s">
        <v>34</v>
      </c>
      <c r="R1019" s="237">
        <f t="shared" si="58"/>
        <v>10800</v>
      </c>
      <c r="S1019" s="26">
        <f>R1019*[1]TC!$C$3</f>
        <v>248400</v>
      </c>
      <c r="T1019" s="25">
        <f>[1]TC!$F$5</f>
        <v>1500</v>
      </c>
      <c r="U1019" s="26">
        <f>T1019*[1]TC!$C$3</f>
        <v>34500</v>
      </c>
      <c r="V1019" s="15" t="s">
        <v>1863</v>
      </c>
      <c r="W1019" s="37" t="s">
        <v>1889</v>
      </c>
      <c r="X1019" s="29"/>
    </row>
    <row r="1020" spans="1:24" ht="15.75" customHeight="1">
      <c r="A1020" s="14" t="s">
        <v>23</v>
      </c>
      <c r="B1020" s="15" t="s">
        <v>1860</v>
      </c>
      <c r="C1020" s="16" t="s">
        <v>1890</v>
      </c>
      <c r="D1020" s="14" t="s">
        <v>26</v>
      </c>
      <c r="E1020" s="14" t="s">
        <v>27</v>
      </c>
      <c r="F1020" s="14" t="s">
        <v>29</v>
      </c>
      <c r="G1020" s="14" t="s">
        <v>164</v>
      </c>
      <c r="H1020" s="15" t="s">
        <v>113</v>
      </c>
      <c r="I1020" s="15" t="s">
        <v>1868</v>
      </c>
      <c r="J1020" s="15" t="s">
        <v>1862</v>
      </c>
      <c r="K1020" s="42">
        <v>22000</v>
      </c>
      <c r="L1020" s="19" t="s">
        <v>33</v>
      </c>
      <c r="M1020" s="235">
        <f t="shared" si="59"/>
        <v>0.42727272727272725</v>
      </c>
      <c r="N1020" s="236">
        <v>9400</v>
      </c>
      <c r="O1020" s="22">
        <f>N1020*[1]TC!$C$3</f>
        <v>216200</v>
      </c>
      <c r="P1020" s="55">
        <v>10000</v>
      </c>
      <c r="Q1020" s="24" t="s">
        <v>34</v>
      </c>
      <c r="R1020" s="237">
        <f t="shared" si="58"/>
        <v>12600</v>
      </c>
      <c r="S1020" s="26">
        <f>R1020*[1]TC!$C$3</f>
        <v>289800</v>
      </c>
      <c r="T1020" s="25">
        <f>[1]TC!$F$5</f>
        <v>1500</v>
      </c>
      <c r="U1020" s="26">
        <f>T1020*[1]TC!$C$3</f>
        <v>34500</v>
      </c>
      <c r="V1020" s="15" t="s">
        <v>1863</v>
      </c>
      <c r="W1020" s="37" t="s">
        <v>1891</v>
      </c>
      <c r="X1020" s="29"/>
    </row>
    <row r="1021" spans="1:24" ht="15.75" customHeight="1">
      <c r="A1021" s="14" t="s">
        <v>23</v>
      </c>
      <c r="B1021" s="15" t="s">
        <v>1860</v>
      </c>
      <c r="C1021" s="16" t="s">
        <v>1892</v>
      </c>
      <c r="D1021" s="14" t="s">
        <v>26</v>
      </c>
      <c r="E1021" s="14" t="s">
        <v>27</v>
      </c>
      <c r="F1021" s="14" t="s">
        <v>28</v>
      </c>
      <c r="G1021" s="14" t="s">
        <v>29</v>
      </c>
      <c r="H1021" s="15" t="s">
        <v>113</v>
      </c>
      <c r="I1021" s="15" t="s">
        <v>1868</v>
      </c>
      <c r="J1021" s="15" t="s">
        <v>1862</v>
      </c>
      <c r="K1021" s="42">
        <v>19000</v>
      </c>
      <c r="L1021" s="19" t="s">
        <v>33</v>
      </c>
      <c r="M1021" s="235">
        <f t="shared" si="59"/>
        <v>0.43157894736842106</v>
      </c>
      <c r="N1021" s="236">
        <v>8200</v>
      </c>
      <c r="O1021" s="22">
        <f>N1021*[1]TC!$C$3</f>
        <v>188600</v>
      </c>
      <c r="P1021" s="55">
        <v>10000</v>
      </c>
      <c r="Q1021" s="24" t="s">
        <v>34</v>
      </c>
      <c r="R1021" s="237">
        <f t="shared" si="58"/>
        <v>10800</v>
      </c>
      <c r="S1021" s="26">
        <f>R1021*[1]TC!$C$3</f>
        <v>248400</v>
      </c>
      <c r="T1021" s="25">
        <f>[1]TC!$F$5</f>
        <v>1500</v>
      </c>
      <c r="U1021" s="26">
        <f>T1021*[1]TC!$C$3</f>
        <v>34500</v>
      </c>
      <c r="V1021" s="15" t="s">
        <v>1863</v>
      </c>
      <c r="W1021" s="49" t="s">
        <v>1893</v>
      </c>
      <c r="X1021" s="29"/>
    </row>
    <row r="1022" spans="1:24" ht="15.75" customHeight="1">
      <c r="A1022" s="14" t="s">
        <v>23</v>
      </c>
      <c r="B1022" s="15" t="s">
        <v>1860</v>
      </c>
      <c r="C1022" s="16" t="s">
        <v>1894</v>
      </c>
      <c r="D1022" s="14" t="s">
        <v>26</v>
      </c>
      <c r="E1022" s="14" t="s">
        <v>27</v>
      </c>
      <c r="F1022" s="14" t="s">
        <v>28</v>
      </c>
      <c r="G1022" s="14" t="s">
        <v>29</v>
      </c>
      <c r="H1022" s="15" t="s">
        <v>113</v>
      </c>
      <c r="I1022" s="15" t="s">
        <v>1868</v>
      </c>
      <c r="J1022" s="15" t="s">
        <v>1862</v>
      </c>
      <c r="K1022" s="42">
        <v>22000</v>
      </c>
      <c r="L1022" s="19" t="s">
        <v>33</v>
      </c>
      <c r="M1022" s="235">
        <f t="shared" si="59"/>
        <v>0.42727272727272725</v>
      </c>
      <c r="N1022" s="236">
        <v>9400</v>
      </c>
      <c r="O1022" s="22">
        <f>N1022*[1]TC!$C$3</f>
        <v>216200</v>
      </c>
      <c r="P1022" s="55">
        <v>10000</v>
      </c>
      <c r="Q1022" s="24" t="s">
        <v>34</v>
      </c>
      <c r="R1022" s="237">
        <f t="shared" si="58"/>
        <v>12600</v>
      </c>
      <c r="S1022" s="26">
        <f>R1022*[1]TC!$C$3</f>
        <v>289800</v>
      </c>
      <c r="T1022" s="25">
        <f>[1]TC!$F$5</f>
        <v>1500</v>
      </c>
      <c r="U1022" s="26">
        <f>T1022*[1]TC!$C$3</f>
        <v>34500</v>
      </c>
      <c r="V1022" s="15" t="s">
        <v>1863</v>
      </c>
      <c r="W1022" s="37" t="s">
        <v>1895</v>
      </c>
      <c r="X1022" s="29"/>
    </row>
    <row r="1023" spans="1:24" ht="15.75" customHeight="1">
      <c r="A1023" s="14" t="s">
        <v>23</v>
      </c>
      <c r="B1023" s="15" t="s">
        <v>1860</v>
      </c>
      <c r="C1023" s="16" t="s">
        <v>1896</v>
      </c>
      <c r="D1023" s="14" t="s">
        <v>26</v>
      </c>
      <c r="E1023" s="14" t="s">
        <v>27</v>
      </c>
      <c r="F1023" s="14" t="s">
        <v>506</v>
      </c>
      <c r="G1023" s="14" t="s">
        <v>120</v>
      </c>
      <c r="H1023" s="15" t="s">
        <v>113</v>
      </c>
      <c r="I1023" s="15" t="s">
        <v>1868</v>
      </c>
      <c r="J1023" s="15" t="s">
        <v>1862</v>
      </c>
      <c r="K1023" s="42">
        <v>19000</v>
      </c>
      <c r="L1023" s="19" t="s">
        <v>33</v>
      </c>
      <c r="M1023" s="235">
        <f t="shared" si="59"/>
        <v>0.43157894736842106</v>
      </c>
      <c r="N1023" s="236">
        <v>8200</v>
      </c>
      <c r="O1023" s="22">
        <f>N1023*[1]TC!$C$3</f>
        <v>188600</v>
      </c>
      <c r="P1023" s="55">
        <v>10000</v>
      </c>
      <c r="Q1023" s="24" t="s">
        <v>34</v>
      </c>
      <c r="R1023" s="237">
        <f t="shared" si="58"/>
        <v>10800</v>
      </c>
      <c r="S1023" s="26">
        <f>R1023*[1]TC!$C$3</f>
        <v>248400</v>
      </c>
      <c r="T1023" s="25">
        <f>[1]TC!$F$5</f>
        <v>1500</v>
      </c>
      <c r="U1023" s="26">
        <f>T1023*[1]TC!$C$3</f>
        <v>34500</v>
      </c>
      <c r="V1023" s="15" t="s">
        <v>1863</v>
      </c>
      <c r="W1023" s="28" t="s">
        <v>1896</v>
      </c>
      <c r="X1023" s="29"/>
    </row>
    <row r="1024" spans="1:24" ht="15.75" customHeight="1">
      <c r="A1024" s="14" t="s">
        <v>23</v>
      </c>
      <c r="B1024" s="15" t="s">
        <v>1860</v>
      </c>
      <c r="C1024" s="16" t="s">
        <v>1897</v>
      </c>
      <c r="D1024" s="14" t="s">
        <v>26</v>
      </c>
      <c r="E1024" s="14" t="s">
        <v>27</v>
      </c>
      <c r="F1024" s="14" t="s">
        <v>506</v>
      </c>
      <c r="G1024" s="14" t="s">
        <v>120</v>
      </c>
      <c r="H1024" s="15" t="s">
        <v>113</v>
      </c>
      <c r="I1024" s="15" t="s">
        <v>1868</v>
      </c>
      <c r="J1024" s="15" t="s">
        <v>1862</v>
      </c>
      <c r="K1024" s="42">
        <v>22000</v>
      </c>
      <c r="L1024" s="19" t="s">
        <v>33</v>
      </c>
      <c r="M1024" s="235">
        <f t="shared" si="59"/>
        <v>0.42727272727272725</v>
      </c>
      <c r="N1024" s="236">
        <v>9400</v>
      </c>
      <c r="O1024" s="22">
        <f>N1024*[1]TC!$C$3</f>
        <v>216200</v>
      </c>
      <c r="P1024" s="55">
        <v>10000</v>
      </c>
      <c r="Q1024" s="24" t="s">
        <v>34</v>
      </c>
      <c r="R1024" s="237">
        <f t="shared" si="58"/>
        <v>12600</v>
      </c>
      <c r="S1024" s="26">
        <f>R1024*[1]TC!$C$3</f>
        <v>289800</v>
      </c>
      <c r="T1024" s="25">
        <f>[1]TC!$F$5</f>
        <v>1500</v>
      </c>
      <c r="U1024" s="26">
        <f>T1024*[1]TC!$C$3</f>
        <v>34500</v>
      </c>
      <c r="V1024" s="15" t="s">
        <v>1863</v>
      </c>
      <c r="W1024" s="37" t="s">
        <v>1898</v>
      </c>
      <c r="X1024" s="29"/>
    </row>
    <row r="1025" spans="1:24" ht="15.75" customHeight="1">
      <c r="A1025" s="14" t="s">
        <v>23</v>
      </c>
      <c r="B1025" s="15" t="s">
        <v>1860</v>
      </c>
      <c r="C1025" s="16" t="s">
        <v>1899</v>
      </c>
      <c r="D1025" s="14" t="s">
        <v>26</v>
      </c>
      <c r="E1025" s="14" t="s">
        <v>27</v>
      </c>
      <c r="F1025" s="14" t="s">
        <v>411</v>
      </c>
      <c r="G1025" s="14" t="s">
        <v>998</v>
      </c>
      <c r="H1025" s="15" t="s">
        <v>30</v>
      </c>
      <c r="I1025" s="15" t="s">
        <v>1868</v>
      </c>
      <c r="J1025" s="15" t="s">
        <v>1862</v>
      </c>
      <c r="K1025" s="42">
        <v>19000</v>
      </c>
      <c r="L1025" s="19" t="s">
        <v>33</v>
      </c>
      <c r="M1025" s="235">
        <f t="shared" si="59"/>
        <v>0.43157894736842106</v>
      </c>
      <c r="N1025" s="236">
        <v>8200</v>
      </c>
      <c r="O1025" s="22">
        <f>N1025*[1]TC!$C$3</f>
        <v>188600</v>
      </c>
      <c r="P1025" s="55">
        <v>10000</v>
      </c>
      <c r="Q1025" s="24" t="s">
        <v>34</v>
      </c>
      <c r="R1025" s="237">
        <f t="shared" si="58"/>
        <v>10800</v>
      </c>
      <c r="S1025" s="26">
        <f>R1025*[1]TC!$C$3</f>
        <v>248400</v>
      </c>
      <c r="T1025" s="25">
        <f>[1]TC!$F$5</f>
        <v>1500</v>
      </c>
      <c r="U1025" s="26">
        <f>T1025*[1]TC!$C$3</f>
        <v>34500</v>
      </c>
      <c r="V1025" s="15" t="s">
        <v>1863</v>
      </c>
      <c r="W1025" s="37" t="s">
        <v>1900</v>
      </c>
      <c r="X1025" s="29"/>
    </row>
    <row r="1026" spans="1:24" ht="15.75" customHeight="1">
      <c r="A1026" s="14" t="s">
        <v>23</v>
      </c>
      <c r="B1026" s="15" t="s">
        <v>1860</v>
      </c>
      <c r="C1026" s="16" t="s">
        <v>1901</v>
      </c>
      <c r="D1026" s="14" t="s">
        <v>26</v>
      </c>
      <c r="E1026" s="14" t="s">
        <v>27</v>
      </c>
      <c r="F1026" s="14" t="s">
        <v>411</v>
      </c>
      <c r="G1026" s="14" t="s">
        <v>998</v>
      </c>
      <c r="H1026" s="15" t="s">
        <v>113</v>
      </c>
      <c r="I1026" s="15" t="s">
        <v>1868</v>
      </c>
      <c r="J1026" s="15" t="s">
        <v>1862</v>
      </c>
      <c r="K1026" s="42">
        <v>22000</v>
      </c>
      <c r="L1026" s="19" t="s">
        <v>33</v>
      </c>
      <c r="M1026" s="235">
        <f t="shared" si="59"/>
        <v>0.37272727272727274</v>
      </c>
      <c r="N1026" s="236">
        <v>8200</v>
      </c>
      <c r="O1026" s="22">
        <f>N1026*[1]TC!$C$3</f>
        <v>188600</v>
      </c>
      <c r="P1026" s="55">
        <v>10000</v>
      </c>
      <c r="Q1026" s="24" t="s">
        <v>34</v>
      </c>
      <c r="R1026" s="237">
        <f t="shared" si="58"/>
        <v>13800</v>
      </c>
      <c r="S1026" s="26">
        <f>R1026*[1]TC!$C$3</f>
        <v>317400</v>
      </c>
      <c r="T1026" s="25">
        <f>[1]TC!$F$5</f>
        <v>1500</v>
      </c>
      <c r="U1026" s="26">
        <f>T1026*[1]TC!$C$3</f>
        <v>34500</v>
      </c>
      <c r="V1026" s="15" t="s">
        <v>1863</v>
      </c>
      <c r="W1026" s="37" t="s">
        <v>1900</v>
      </c>
      <c r="X1026" s="29"/>
    </row>
    <row r="1027" spans="1:24" ht="15.75" customHeight="1">
      <c r="A1027" s="14" t="s">
        <v>23</v>
      </c>
      <c r="B1027" s="15" t="s">
        <v>1860</v>
      </c>
      <c r="C1027" s="16" t="s">
        <v>1902</v>
      </c>
      <c r="D1027" s="14" t="s">
        <v>26</v>
      </c>
      <c r="E1027" s="14" t="s">
        <v>27</v>
      </c>
      <c r="F1027" s="14" t="s">
        <v>411</v>
      </c>
      <c r="G1027" s="14" t="s">
        <v>998</v>
      </c>
      <c r="H1027" s="15" t="s">
        <v>30</v>
      </c>
      <c r="I1027" s="15" t="s">
        <v>1868</v>
      </c>
      <c r="J1027" s="15" t="s">
        <v>1862</v>
      </c>
      <c r="K1027" s="42">
        <v>19000</v>
      </c>
      <c r="L1027" s="19" t="s">
        <v>33</v>
      </c>
      <c r="M1027" s="235">
        <f t="shared" si="59"/>
        <v>0.43157894736842106</v>
      </c>
      <c r="N1027" s="236">
        <v>8200</v>
      </c>
      <c r="O1027" s="22">
        <f>N1027*[1]TC!$C$3</f>
        <v>188600</v>
      </c>
      <c r="P1027" s="55">
        <v>10000</v>
      </c>
      <c r="Q1027" s="24" t="s">
        <v>34</v>
      </c>
      <c r="R1027" s="237">
        <f t="shared" ref="R1027:R1090" si="60">K1027-N1027</f>
        <v>10800</v>
      </c>
      <c r="S1027" s="26">
        <f>R1027*[1]TC!$C$3</f>
        <v>248400</v>
      </c>
      <c r="T1027" s="25">
        <f>[1]TC!$F$5</f>
        <v>1500</v>
      </c>
      <c r="U1027" s="26">
        <f>T1027*[1]TC!$C$3</f>
        <v>34500</v>
      </c>
      <c r="V1027" s="15" t="s">
        <v>1863</v>
      </c>
      <c r="W1027" s="37" t="s">
        <v>1903</v>
      </c>
      <c r="X1027" s="29"/>
    </row>
    <row r="1028" spans="1:24" ht="15.75" customHeight="1">
      <c r="A1028" s="14" t="s">
        <v>23</v>
      </c>
      <c r="B1028" s="15" t="s">
        <v>1860</v>
      </c>
      <c r="C1028" s="16" t="s">
        <v>1904</v>
      </c>
      <c r="D1028" s="14" t="s">
        <v>26</v>
      </c>
      <c r="E1028" s="14" t="s">
        <v>27</v>
      </c>
      <c r="F1028" s="14" t="s">
        <v>411</v>
      </c>
      <c r="G1028" s="14" t="s">
        <v>998</v>
      </c>
      <c r="H1028" s="15" t="s">
        <v>113</v>
      </c>
      <c r="I1028" s="15" t="s">
        <v>1868</v>
      </c>
      <c r="J1028" s="15" t="s">
        <v>1862</v>
      </c>
      <c r="K1028" s="42">
        <v>22000</v>
      </c>
      <c r="L1028" s="19" t="s">
        <v>33</v>
      </c>
      <c r="M1028" s="235">
        <f t="shared" si="59"/>
        <v>0.42727272727272725</v>
      </c>
      <c r="N1028" s="236">
        <v>9400</v>
      </c>
      <c r="O1028" s="22">
        <f>N1028*[1]TC!$C$3</f>
        <v>216200</v>
      </c>
      <c r="P1028" s="55">
        <v>10000</v>
      </c>
      <c r="Q1028" s="24" t="s">
        <v>34</v>
      </c>
      <c r="R1028" s="237">
        <f t="shared" si="60"/>
        <v>12600</v>
      </c>
      <c r="S1028" s="26">
        <f>R1028*[1]TC!$C$3</f>
        <v>289800</v>
      </c>
      <c r="T1028" s="25">
        <f>[1]TC!$F$5</f>
        <v>1500</v>
      </c>
      <c r="U1028" s="26">
        <f>T1028*[1]TC!$C$3</f>
        <v>34500</v>
      </c>
      <c r="V1028" s="15" t="s">
        <v>1863</v>
      </c>
      <c r="W1028" s="37" t="s">
        <v>1905</v>
      </c>
      <c r="X1028" s="29"/>
    </row>
    <row r="1029" spans="1:24" ht="15.75" customHeight="1">
      <c r="A1029" s="14" t="s">
        <v>23</v>
      </c>
      <c r="B1029" s="15" t="s">
        <v>1860</v>
      </c>
      <c r="C1029" s="16" t="s">
        <v>511</v>
      </c>
      <c r="D1029" s="14" t="s">
        <v>26</v>
      </c>
      <c r="E1029" s="14" t="s">
        <v>27</v>
      </c>
      <c r="F1029" s="14" t="s">
        <v>28</v>
      </c>
      <c r="G1029" s="14" t="s">
        <v>506</v>
      </c>
      <c r="H1029" s="15" t="s">
        <v>30</v>
      </c>
      <c r="I1029" s="15" t="s">
        <v>1868</v>
      </c>
      <c r="J1029" s="15" t="s">
        <v>1862</v>
      </c>
      <c r="K1029" s="42">
        <v>19000</v>
      </c>
      <c r="L1029" s="19" t="s">
        <v>33</v>
      </c>
      <c r="M1029" s="235">
        <f t="shared" si="59"/>
        <v>0.43157894736842106</v>
      </c>
      <c r="N1029" s="236">
        <v>8200</v>
      </c>
      <c r="O1029" s="22">
        <f>N1029*[1]TC!$C$3</f>
        <v>188600</v>
      </c>
      <c r="P1029" s="55">
        <v>10000</v>
      </c>
      <c r="Q1029" s="24" t="s">
        <v>34</v>
      </c>
      <c r="R1029" s="237">
        <f t="shared" si="60"/>
        <v>10800</v>
      </c>
      <c r="S1029" s="26">
        <f>R1029*[1]TC!$C$3</f>
        <v>248400</v>
      </c>
      <c r="T1029" s="25">
        <f>[1]TC!$F$5</f>
        <v>1500</v>
      </c>
      <c r="U1029" s="26">
        <f>T1029*[1]TC!$C$3</f>
        <v>34500</v>
      </c>
      <c r="V1029" s="15" t="s">
        <v>1863</v>
      </c>
      <c r="W1029" s="37" t="s">
        <v>1906</v>
      </c>
      <c r="X1029" s="29"/>
    </row>
    <row r="1030" spans="1:24" ht="15.75" customHeight="1">
      <c r="A1030" s="14" t="s">
        <v>23</v>
      </c>
      <c r="B1030" s="15" t="s">
        <v>1860</v>
      </c>
      <c r="C1030" s="16" t="s">
        <v>1907</v>
      </c>
      <c r="D1030" s="14" t="s">
        <v>26</v>
      </c>
      <c r="E1030" s="14" t="s">
        <v>27</v>
      </c>
      <c r="F1030" s="14" t="s">
        <v>28</v>
      </c>
      <c r="G1030" s="14" t="s">
        <v>506</v>
      </c>
      <c r="H1030" s="15" t="s">
        <v>113</v>
      </c>
      <c r="I1030" s="15" t="s">
        <v>1868</v>
      </c>
      <c r="J1030" s="15" t="s">
        <v>1862</v>
      </c>
      <c r="K1030" s="42">
        <v>22000</v>
      </c>
      <c r="L1030" s="19" t="s">
        <v>33</v>
      </c>
      <c r="M1030" s="235">
        <f t="shared" si="59"/>
        <v>0.42727272727272725</v>
      </c>
      <c r="N1030" s="236">
        <v>9400</v>
      </c>
      <c r="O1030" s="22">
        <f>N1030*[1]TC!$C$3</f>
        <v>216200</v>
      </c>
      <c r="P1030" s="55">
        <v>10000</v>
      </c>
      <c r="Q1030" s="24" t="s">
        <v>34</v>
      </c>
      <c r="R1030" s="237">
        <f t="shared" si="60"/>
        <v>12600</v>
      </c>
      <c r="S1030" s="26">
        <f>R1030*[1]TC!$C$3</f>
        <v>289800</v>
      </c>
      <c r="T1030" s="25">
        <f>[1]TC!$F$5</f>
        <v>1500</v>
      </c>
      <c r="U1030" s="26">
        <f>T1030*[1]TC!$C$3</f>
        <v>34500</v>
      </c>
      <c r="V1030" s="15" t="s">
        <v>1863</v>
      </c>
      <c r="W1030" s="37" t="s">
        <v>1908</v>
      </c>
      <c r="X1030" s="29"/>
    </row>
    <row r="1031" spans="1:24" ht="15.75" customHeight="1">
      <c r="A1031" s="14" t="s">
        <v>23</v>
      </c>
      <c r="B1031" s="15" t="s">
        <v>1860</v>
      </c>
      <c r="C1031" s="16" t="s">
        <v>1909</v>
      </c>
      <c r="D1031" s="14" t="s">
        <v>26</v>
      </c>
      <c r="E1031" s="14" t="s">
        <v>27</v>
      </c>
      <c r="F1031" s="14" t="s">
        <v>457</v>
      </c>
      <c r="G1031" s="14" t="s">
        <v>120</v>
      </c>
      <c r="H1031" s="15" t="s">
        <v>30</v>
      </c>
      <c r="I1031" s="15" t="s">
        <v>1868</v>
      </c>
      <c r="J1031" s="15" t="s">
        <v>1862</v>
      </c>
      <c r="K1031" s="42">
        <v>19000</v>
      </c>
      <c r="L1031" s="19" t="s">
        <v>33</v>
      </c>
      <c r="M1031" s="235">
        <f t="shared" si="59"/>
        <v>0.43157894736842106</v>
      </c>
      <c r="N1031" s="236">
        <v>8200</v>
      </c>
      <c r="O1031" s="22">
        <f>N1031*[1]TC!$C$3</f>
        <v>188600</v>
      </c>
      <c r="P1031" s="55">
        <v>10000</v>
      </c>
      <c r="Q1031" s="24" t="s">
        <v>34</v>
      </c>
      <c r="R1031" s="237">
        <f t="shared" si="60"/>
        <v>10800</v>
      </c>
      <c r="S1031" s="26">
        <f>R1031*[1]TC!$C$3</f>
        <v>248400</v>
      </c>
      <c r="T1031" s="25">
        <f>[1]TC!$F$5</f>
        <v>1500</v>
      </c>
      <c r="U1031" s="26">
        <f>T1031*[1]TC!$C$3</f>
        <v>34500</v>
      </c>
      <c r="V1031" s="15" t="s">
        <v>1863</v>
      </c>
      <c r="W1031" s="28"/>
      <c r="X1031" s="29"/>
    </row>
    <row r="1032" spans="1:24" ht="15.75" customHeight="1">
      <c r="A1032" s="14" t="s">
        <v>23</v>
      </c>
      <c r="B1032" s="15" t="s">
        <v>1860</v>
      </c>
      <c r="C1032" s="16" t="s">
        <v>1910</v>
      </c>
      <c r="D1032" s="14" t="s">
        <v>26</v>
      </c>
      <c r="E1032" s="14" t="s">
        <v>27</v>
      </c>
      <c r="F1032" s="14" t="s">
        <v>457</v>
      </c>
      <c r="G1032" s="14" t="s">
        <v>120</v>
      </c>
      <c r="H1032" s="15" t="s">
        <v>113</v>
      </c>
      <c r="I1032" s="15" t="s">
        <v>1868</v>
      </c>
      <c r="J1032" s="15" t="s">
        <v>1862</v>
      </c>
      <c r="K1032" s="42">
        <v>22000</v>
      </c>
      <c r="L1032" s="19" t="s">
        <v>33</v>
      </c>
      <c r="M1032" s="235">
        <f t="shared" si="59"/>
        <v>0.42727272727272725</v>
      </c>
      <c r="N1032" s="236">
        <v>9400</v>
      </c>
      <c r="O1032" s="22">
        <f>N1032*[1]TC!$C$3</f>
        <v>216200</v>
      </c>
      <c r="P1032" s="55">
        <v>10000</v>
      </c>
      <c r="Q1032" s="24" t="s">
        <v>34</v>
      </c>
      <c r="R1032" s="237">
        <f t="shared" si="60"/>
        <v>12600</v>
      </c>
      <c r="S1032" s="26">
        <f>R1032*[1]TC!$C$3</f>
        <v>289800</v>
      </c>
      <c r="T1032" s="25">
        <f>[1]TC!$F$5</f>
        <v>1500</v>
      </c>
      <c r="U1032" s="26">
        <f>T1032*[1]TC!$C$3</f>
        <v>34500</v>
      </c>
      <c r="V1032" s="15" t="s">
        <v>1863</v>
      </c>
      <c r="W1032" s="28"/>
      <c r="X1032" s="29"/>
    </row>
    <row r="1033" spans="1:24" ht="15.75" customHeight="1">
      <c r="A1033" s="14" t="s">
        <v>23</v>
      </c>
      <c r="B1033" s="15" t="s">
        <v>1860</v>
      </c>
      <c r="C1033" s="16" t="s">
        <v>1911</v>
      </c>
      <c r="D1033" s="14" t="s">
        <v>26</v>
      </c>
      <c r="E1033" s="14" t="s">
        <v>27</v>
      </c>
      <c r="F1033" s="14" t="s">
        <v>295</v>
      </c>
      <c r="G1033" s="14" t="s">
        <v>120</v>
      </c>
      <c r="H1033" s="15" t="s">
        <v>30</v>
      </c>
      <c r="I1033" s="15" t="s">
        <v>1868</v>
      </c>
      <c r="J1033" s="15" t="s">
        <v>1862</v>
      </c>
      <c r="K1033" s="42">
        <v>19000</v>
      </c>
      <c r="L1033" s="19" t="s">
        <v>33</v>
      </c>
      <c r="M1033" s="235">
        <f t="shared" si="59"/>
        <v>0.43157894736842106</v>
      </c>
      <c r="N1033" s="236">
        <v>8200</v>
      </c>
      <c r="O1033" s="22">
        <f>N1033*[1]TC!$C$3</f>
        <v>188600</v>
      </c>
      <c r="P1033" s="55">
        <v>10000</v>
      </c>
      <c r="Q1033" s="24" t="s">
        <v>34</v>
      </c>
      <c r="R1033" s="237">
        <f t="shared" si="60"/>
        <v>10800</v>
      </c>
      <c r="S1033" s="26">
        <f>R1033*[1]TC!$C$3</f>
        <v>248400</v>
      </c>
      <c r="T1033" s="25">
        <f>[1]TC!$F$5</f>
        <v>1500</v>
      </c>
      <c r="U1033" s="26">
        <f>T1033*[1]TC!$C$3</f>
        <v>34500</v>
      </c>
      <c r="V1033" s="15" t="s">
        <v>1863</v>
      </c>
      <c r="W1033" s="28"/>
      <c r="X1033" s="29"/>
    </row>
    <row r="1034" spans="1:24" ht="15.75" customHeight="1">
      <c r="A1034" s="14" t="s">
        <v>23</v>
      </c>
      <c r="B1034" s="15" t="s">
        <v>1860</v>
      </c>
      <c r="C1034" s="16" t="s">
        <v>1912</v>
      </c>
      <c r="D1034" s="14" t="s">
        <v>26</v>
      </c>
      <c r="E1034" s="14" t="s">
        <v>27</v>
      </c>
      <c r="F1034" s="14" t="s">
        <v>295</v>
      </c>
      <c r="G1034" s="14" t="s">
        <v>120</v>
      </c>
      <c r="H1034" s="15" t="s">
        <v>113</v>
      </c>
      <c r="I1034" s="15" t="s">
        <v>1868</v>
      </c>
      <c r="J1034" s="15" t="s">
        <v>1862</v>
      </c>
      <c r="K1034" s="42">
        <v>22000</v>
      </c>
      <c r="L1034" s="19" t="s">
        <v>33</v>
      </c>
      <c r="M1034" s="235">
        <f t="shared" si="59"/>
        <v>0.42727272727272725</v>
      </c>
      <c r="N1034" s="236">
        <v>9400</v>
      </c>
      <c r="O1034" s="22">
        <f>N1034*[1]TC!$C$3</f>
        <v>216200</v>
      </c>
      <c r="P1034" s="55">
        <v>10000</v>
      </c>
      <c r="Q1034" s="24" t="s">
        <v>34</v>
      </c>
      <c r="R1034" s="237">
        <f t="shared" si="60"/>
        <v>12600</v>
      </c>
      <c r="S1034" s="26">
        <f>R1034*[1]TC!$C$3</f>
        <v>289800</v>
      </c>
      <c r="T1034" s="25">
        <f>[1]TC!$F$5</f>
        <v>1500</v>
      </c>
      <c r="U1034" s="26">
        <f>T1034*[1]TC!$C$3</f>
        <v>34500</v>
      </c>
      <c r="V1034" s="15" t="s">
        <v>1863</v>
      </c>
      <c r="W1034" s="28"/>
      <c r="X1034" s="29"/>
    </row>
    <row r="1035" spans="1:24" ht="15.75" customHeight="1">
      <c r="A1035" s="14" t="s">
        <v>23</v>
      </c>
      <c r="B1035" s="15" t="s">
        <v>1860</v>
      </c>
      <c r="C1035" s="16" t="s">
        <v>1913</v>
      </c>
      <c r="D1035" s="14" t="s">
        <v>26</v>
      </c>
      <c r="E1035" s="14" t="s">
        <v>27</v>
      </c>
      <c r="F1035" s="14" t="s">
        <v>120</v>
      </c>
      <c r="G1035" s="14" t="s">
        <v>120</v>
      </c>
      <c r="H1035" s="15" t="s">
        <v>30</v>
      </c>
      <c r="I1035" s="15" t="s">
        <v>1868</v>
      </c>
      <c r="J1035" s="15" t="s">
        <v>1862</v>
      </c>
      <c r="K1035" s="42">
        <v>19000</v>
      </c>
      <c r="L1035" s="19" t="s">
        <v>33</v>
      </c>
      <c r="M1035" s="235">
        <f t="shared" si="59"/>
        <v>0.43157894736842106</v>
      </c>
      <c r="N1035" s="236">
        <v>8200</v>
      </c>
      <c r="O1035" s="22">
        <f>N1035*[1]TC!$C$3</f>
        <v>188600</v>
      </c>
      <c r="P1035" s="55">
        <v>10000</v>
      </c>
      <c r="Q1035" s="24" t="s">
        <v>34</v>
      </c>
      <c r="R1035" s="237">
        <f t="shared" si="60"/>
        <v>10800</v>
      </c>
      <c r="S1035" s="26">
        <f>R1035*[1]TC!$C$3</f>
        <v>248400</v>
      </c>
      <c r="T1035" s="25">
        <f>[1]TC!$F$5</f>
        <v>1500</v>
      </c>
      <c r="U1035" s="26">
        <f>T1035*[1]TC!$C$3</f>
        <v>34500</v>
      </c>
      <c r="V1035" s="15" t="s">
        <v>1863</v>
      </c>
      <c r="W1035" s="28"/>
      <c r="X1035" s="29"/>
    </row>
    <row r="1036" spans="1:24" ht="15.75" customHeight="1">
      <c r="A1036" s="14" t="s">
        <v>23</v>
      </c>
      <c r="B1036" s="15" t="s">
        <v>1860</v>
      </c>
      <c r="C1036" s="16" t="s">
        <v>1914</v>
      </c>
      <c r="D1036" s="14" t="s">
        <v>26</v>
      </c>
      <c r="E1036" s="14" t="s">
        <v>27</v>
      </c>
      <c r="F1036" s="14" t="s">
        <v>45</v>
      </c>
      <c r="G1036" s="14" t="s">
        <v>46</v>
      </c>
      <c r="H1036" s="15" t="s">
        <v>30</v>
      </c>
      <c r="I1036" s="15" t="s">
        <v>1868</v>
      </c>
      <c r="J1036" s="15" t="s">
        <v>1862</v>
      </c>
      <c r="K1036" s="42">
        <v>19000</v>
      </c>
      <c r="L1036" s="19" t="s">
        <v>33</v>
      </c>
      <c r="M1036" s="235">
        <f t="shared" si="59"/>
        <v>0.43157894736842106</v>
      </c>
      <c r="N1036" s="236">
        <v>8200</v>
      </c>
      <c r="O1036" s="22">
        <f>N1036*[1]TC!$C$3</f>
        <v>188600</v>
      </c>
      <c r="P1036" s="55">
        <v>10000</v>
      </c>
      <c r="Q1036" s="24" t="s">
        <v>34</v>
      </c>
      <c r="R1036" s="237">
        <f t="shared" si="60"/>
        <v>10800</v>
      </c>
      <c r="S1036" s="26">
        <f>R1036*[1]TC!$C$3</f>
        <v>248400</v>
      </c>
      <c r="T1036" s="25">
        <f>[1]TC!$F$5</f>
        <v>1500</v>
      </c>
      <c r="U1036" s="26">
        <f>T1036*[1]TC!$C$3</f>
        <v>34500</v>
      </c>
      <c r="V1036" s="15" t="s">
        <v>1863</v>
      </c>
      <c r="W1036" s="37" t="s">
        <v>1915</v>
      </c>
      <c r="X1036" s="29"/>
    </row>
    <row r="1037" spans="1:24" ht="15.75" customHeight="1">
      <c r="A1037" s="14" t="s">
        <v>23</v>
      </c>
      <c r="B1037" s="15" t="s">
        <v>1860</v>
      </c>
      <c r="C1037" s="16" t="s">
        <v>1916</v>
      </c>
      <c r="D1037" s="14" t="s">
        <v>26</v>
      </c>
      <c r="E1037" s="14" t="s">
        <v>27</v>
      </c>
      <c r="F1037" s="14" t="s">
        <v>45</v>
      </c>
      <c r="G1037" s="14" t="s">
        <v>46</v>
      </c>
      <c r="H1037" s="15" t="s">
        <v>113</v>
      </c>
      <c r="I1037" s="15" t="s">
        <v>1868</v>
      </c>
      <c r="J1037" s="15" t="s">
        <v>1862</v>
      </c>
      <c r="K1037" s="42">
        <v>22000</v>
      </c>
      <c r="L1037" s="19" t="s">
        <v>33</v>
      </c>
      <c r="M1037" s="235">
        <f t="shared" si="59"/>
        <v>0.42727272727272725</v>
      </c>
      <c r="N1037" s="236">
        <v>9400</v>
      </c>
      <c r="O1037" s="22">
        <f>N1037*[1]TC!$C$3</f>
        <v>216200</v>
      </c>
      <c r="P1037" s="55">
        <v>10000</v>
      </c>
      <c r="Q1037" s="24" t="s">
        <v>34</v>
      </c>
      <c r="R1037" s="237">
        <f t="shared" si="60"/>
        <v>12600</v>
      </c>
      <c r="S1037" s="26">
        <f>R1037*[1]TC!$C$3</f>
        <v>289800</v>
      </c>
      <c r="T1037" s="25">
        <f>[1]TC!$F$5</f>
        <v>1500</v>
      </c>
      <c r="U1037" s="26">
        <f>T1037*[1]TC!$C$3</f>
        <v>34500</v>
      </c>
      <c r="V1037" s="15" t="s">
        <v>1863</v>
      </c>
      <c r="W1037" s="37" t="s">
        <v>1917</v>
      </c>
      <c r="X1037" s="29"/>
    </row>
    <row r="1038" spans="1:24" ht="15.75" customHeight="1">
      <c r="A1038" s="14" t="s">
        <v>23</v>
      </c>
      <c r="B1038" s="15" t="s">
        <v>1860</v>
      </c>
      <c r="C1038" s="16" t="s">
        <v>1918</v>
      </c>
      <c r="D1038" s="14" t="s">
        <v>26</v>
      </c>
      <c r="E1038" s="14" t="s">
        <v>27</v>
      </c>
      <c r="F1038" s="14" t="s">
        <v>215</v>
      </c>
      <c r="G1038" s="14" t="s">
        <v>29</v>
      </c>
      <c r="H1038" s="15" t="s">
        <v>30</v>
      </c>
      <c r="I1038" s="15" t="s">
        <v>1868</v>
      </c>
      <c r="J1038" s="15" t="s">
        <v>1862</v>
      </c>
      <c r="K1038" s="42">
        <v>19000</v>
      </c>
      <c r="L1038" s="19" t="s">
        <v>33</v>
      </c>
      <c r="M1038" s="235">
        <f t="shared" si="59"/>
        <v>0.43157894736842106</v>
      </c>
      <c r="N1038" s="236">
        <v>8200</v>
      </c>
      <c r="O1038" s="22">
        <f>N1038*[1]TC!$C$3</f>
        <v>188600</v>
      </c>
      <c r="P1038" s="55">
        <v>10000</v>
      </c>
      <c r="Q1038" s="24" t="s">
        <v>34</v>
      </c>
      <c r="R1038" s="237">
        <f t="shared" si="60"/>
        <v>10800</v>
      </c>
      <c r="S1038" s="26">
        <f>R1038*[1]TC!$C$3</f>
        <v>248400</v>
      </c>
      <c r="T1038" s="25">
        <f>[1]TC!$F$5</f>
        <v>1500</v>
      </c>
      <c r="U1038" s="26">
        <f>T1038*[1]TC!$C$3</f>
        <v>34500</v>
      </c>
      <c r="V1038" s="15" t="s">
        <v>1863</v>
      </c>
      <c r="W1038" s="37" t="s">
        <v>1919</v>
      </c>
      <c r="X1038" s="29"/>
    </row>
    <row r="1039" spans="1:24" ht="15.75" customHeight="1">
      <c r="A1039" s="14" t="s">
        <v>23</v>
      </c>
      <c r="B1039" s="15" t="s">
        <v>1860</v>
      </c>
      <c r="C1039" s="16" t="s">
        <v>1920</v>
      </c>
      <c r="D1039" s="14" t="s">
        <v>26</v>
      </c>
      <c r="E1039" s="14" t="s">
        <v>27</v>
      </c>
      <c r="F1039" s="14" t="s">
        <v>215</v>
      </c>
      <c r="G1039" s="14" t="s">
        <v>29</v>
      </c>
      <c r="H1039" s="15" t="s">
        <v>113</v>
      </c>
      <c r="I1039" s="15" t="s">
        <v>1868</v>
      </c>
      <c r="J1039" s="15" t="s">
        <v>1862</v>
      </c>
      <c r="K1039" s="42">
        <v>22000</v>
      </c>
      <c r="L1039" s="19" t="s">
        <v>33</v>
      </c>
      <c r="M1039" s="235">
        <f t="shared" si="59"/>
        <v>0.42727272727272725</v>
      </c>
      <c r="N1039" s="236">
        <v>9400</v>
      </c>
      <c r="O1039" s="22">
        <f>N1039*[1]TC!$C$3</f>
        <v>216200</v>
      </c>
      <c r="P1039" s="55">
        <v>10000</v>
      </c>
      <c r="Q1039" s="24" t="s">
        <v>34</v>
      </c>
      <c r="R1039" s="237">
        <f t="shared" si="60"/>
        <v>12600</v>
      </c>
      <c r="S1039" s="26">
        <f>R1039*[1]TC!$C$3</f>
        <v>289800</v>
      </c>
      <c r="T1039" s="25">
        <f>[1]TC!$F$5</f>
        <v>1500</v>
      </c>
      <c r="U1039" s="26">
        <f>T1039*[1]TC!$C$3</f>
        <v>34500</v>
      </c>
      <c r="V1039" s="15" t="s">
        <v>1863</v>
      </c>
      <c r="W1039" s="37" t="s">
        <v>1921</v>
      </c>
      <c r="X1039" s="29"/>
    </row>
    <row r="1040" spans="1:24" ht="15.75" customHeight="1">
      <c r="A1040" s="14" t="s">
        <v>23</v>
      </c>
      <c r="B1040" s="15" t="s">
        <v>1860</v>
      </c>
      <c r="C1040" s="16" t="s">
        <v>1922</v>
      </c>
      <c r="D1040" s="14" t="s">
        <v>26</v>
      </c>
      <c r="E1040" s="14" t="s">
        <v>27</v>
      </c>
      <c r="F1040" s="14" t="s">
        <v>350</v>
      </c>
      <c r="G1040" s="14" t="s">
        <v>506</v>
      </c>
      <c r="H1040" s="15" t="s">
        <v>30</v>
      </c>
      <c r="I1040" s="15" t="s">
        <v>1868</v>
      </c>
      <c r="J1040" s="15" t="s">
        <v>1862</v>
      </c>
      <c r="K1040" s="42">
        <v>19000</v>
      </c>
      <c r="L1040" s="19" t="s">
        <v>33</v>
      </c>
      <c r="M1040" s="235">
        <f t="shared" si="59"/>
        <v>0.43157894736842106</v>
      </c>
      <c r="N1040" s="236">
        <v>8200</v>
      </c>
      <c r="O1040" s="22">
        <f>N1040*[1]TC!$C$3</f>
        <v>188600</v>
      </c>
      <c r="P1040" s="55">
        <v>10000</v>
      </c>
      <c r="Q1040" s="24" t="s">
        <v>34</v>
      </c>
      <c r="R1040" s="237">
        <f t="shared" si="60"/>
        <v>10800</v>
      </c>
      <c r="S1040" s="26">
        <f>R1040*[1]TC!$C$3</f>
        <v>248400</v>
      </c>
      <c r="T1040" s="25">
        <f>[1]TC!$F$5</f>
        <v>1500</v>
      </c>
      <c r="U1040" s="26">
        <f>T1040*[1]TC!$C$3</f>
        <v>34500</v>
      </c>
      <c r="V1040" s="15" t="s">
        <v>1863</v>
      </c>
      <c r="W1040" s="28"/>
      <c r="X1040" s="29"/>
    </row>
    <row r="1041" spans="1:24" ht="15.75" customHeight="1">
      <c r="A1041" s="14" t="s">
        <v>23</v>
      </c>
      <c r="B1041" s="15" t="s">
        <v>1860</v>
      </c>
      <c r="C1041" s="16" t="s">
        <v>1923</v>
      </c>
      <c r="D1041" s="14" t="s">
        <v>26</v>
      </c>
      <c r="E1041" s="14" t="s">
        <v>27</v>
      </c>
      <c r="F1041" s="14" t="s">
        <v>350</v>
      </c>
      <c r="G1041" s="14" t="s">
        <v>506</v>
      </c>
      <c r="H1041" s="15" t="s">
        <v>113</v>
      </c>
      <c r="I1041" s="15" t="s">
        <v>1868</v>
      </c>
      <c r="J1041" s="15" t="s">
        <v>1862</v>
      </c>
      <c r="K1041" s="42">
        <v>22000</v>
      </c>
      <c r="L1041" s="19" t="s">
        <v>33</v>
      </c>
      <c r="M1041" s="235">
        <f t="shared" si="59"/>
        <v>0.42727272727272725</v>
      </c>
      <c r="N1041" s="236">
        <v>9400</v>
      </c>
      <c r="O1041" s="22">
        <f>N1041*[1]TC!$C$3</f>
        <v>216200</v>
      </c>
      <c r="P1041" s="55">
        <v>10000</v>
      </c>
      <c r="Q1041" s="24" t="s">
        <v>34</v>
      </c>
      <c r="R1041" s="237">
        <f t="shared" si="60"/>
        <v>12600</v>
      </c>
      <c r="S1041" s="26">
        <f>R1041*[1]TC!$C$3</f>
        <v>289800</v>
      </c>
      <c r="T1041" s="25">
        <f>[1]TC!$F$5</f>
        <v>1500</v>
      </c>
      <c r="U1041" s="26">
        <f>T1041*[1]TC!$C$3</f>
        <v>34500</v>
      </c>
      <c r="V1041" s="15" t="s">
        <v>1863</v>
      </c>
      <c r="W1041" s="28"/>
      <c r="X1041" s="29"/>
    </row>
    <row r="1042" spans="1:24" ht="15.75" customHeight="1">
      <c r="A1042" s="14" t="s">
        <v>645</v>
      </c>
      <c r="B1042" s="32" t="s">
        <v>1924</v>
      </c>
      <c r="C1042" s="41" t="s">
        <v>1925</v>
      </c>
      <c r="D1042" s="41" t="s">
        <v>26</v>
      </c>
      <c r="E1042" s="41" t="s">
        <v>27</v>
      </c>
      <c r="F1042" s="14" t="s">
        <v>73</v>
      </c>
      <c r="G1042" s="14" t="s">
        <v>73</v>
      </c>
      <c r="H1042" s="41" t="s">
        <v>30</v>
      </c>
      <c r="I1042" s="41" t="s">
        <v>32</v>
      </c>
      <c r="J1042" s="41"/>
      <c r="K1042" s="70">
        <v>60052</v>
      </c>
      <c r="L1042" s="68" t="s">
        <v>370</v>
      </c>
      <c r="M1042" s="190">
        <v>0.4</v>
      </c>
      <c r="N1042" s="70">
        <f t="shared" ref="N1042:N1105" si="61">K1042*M1042</f>
        <v>24020.800000000003</v>
      </c>
      <c r="O1042" s="55">
        <f>N1042*[1]TC!C6</f>
        <v>480416.00000000006</v>
      </c>
      <c r="P1042" s="22">
        <v>10000</v>
      </c>
      <c r="Q1042" s="24" t="s">
        <v>371</v>
      </c>
      <c r="R1042" s="70">
        <f t="shared" si="60"/>
        <v>36031.199999999997</v>
      </c>
      <c r="S1042" s="26">
        <f>R1042*[1]TC!C6</f>
        <v>720624</v>
      </c>
      <c r="T1042" s="70">
        <v>1800</v>
      </c>
      <c r="U1042" s="183">
        <f>T1042*[1]TC!C6</f>
        <v>36000</v>
      </c>
      <c r="V1042" s="71" t="s">
        <v>1926</v>
      </c>
      <c r="W1042" s="130" t="s">
        <v>1927</v>
      </c>
      <c r="X1042" s="29"/>
    </row>
    <row r="1043" spans="1:24" ht="15.75" customHeight="1">
      <c r="A1043" s="14" t="s">
        <v>481</v>
      </c>
      <c r="B1043" s="14" t="s">
        <v>1928</v>
      </c>
      <c r="C1043" s="51" t="s">
        <v>1929</v>
      </c>
      <c r="D1043" s="14" t="s">
        <v>26</v>
      </c>
      <c r="E1043" s="14" t="s">
        <v>27</v>
      </c>
      <c r="F1043" s="14" t="s">
        <v>1930</v>
      </c>
      <c r="G1043" s="14" t="s">
        <v>29</v>
      </c>
      <c r="H1043" s="15" t="s">
        <v>901</v>
      </c>
      <c r="I1043" s="15" t="s">
        <v>1931</v>
      </c>
      <c r="J1043" s="15" t="s">
        <v>649</v>
      </c>
      <c r="K1043" s="31">
        <v>10500</v>
      </c>
      <c r="L1043" s="19" t="s">
        <v>189</v>
      </c>
      <c r="M1043" s="53">
        <v>0.1</v>
      </c>
      <c r="N1043" s="34">
        <f t="shared" si="61"/>
        <v>1050</v>
      </c>
      <c r="O1043" s="55">
        <f>N1043*[1]TC!$C$4</f>
        <v>21000</v>
      </c>
      <c r="P1043" s="23">
        <v>10000</v>
      </c>
      <c r="Q1043" s="24" t="s">
        <v>34</v>
      </c>
      <c r="R1043" s="36">
        <f t="shared" si="60"/>
        <v>9450</v>
      </c>
      <c r="S1043" s="26">
        <f>R1043*[1]TC!$C$4</f>
        <v>189000</v>
      </c>
      <c r="T1043" s="36">
        <f>[1]TC!$F$4</f>
        <v>1100</v>
      </c>
      <c r="U1043" s="26">
        <f>T1043*[1]TC!$C$4</f>
        <v>22000</v>
      </c>
      <c r="V1043" s="15" t="s">
        <v>1932</v>
      </c>
      <c r="W1043" s="37" t="s">
        <v>1933</v>
      </c>
      <c r="X1043" s="29"/>
    </row>
    <row r="1044" spans="1:24" ht="15.75" customHeight="1">
      <c r="A1044" s="14" t="s">
        <v>481</v>
      </c>
      <c r="B1044" s="14" t="s">
        <v>1928</v>
      </c>
      <c r="C1044" s="51" t="s">
        <v>1934</v>
      </c>
      <c r="D1044" s="14" t="s">
        <v>26</v>
      </c>
      <c r="E1044" s="14" t="s">
        <v>27</v>
      </c>
      <c r="F1044" s="14" t="s">
        <v>667</v>
      </c>
      <c r="G1044" s="14" t="s">
        <v>215</v>
      </c>
      <c r="H1044" s="15" t="s">
        <v>901</v>
      </c>
      <c r="I1044" s="15" t="s">
        <v>1931</v>
      </c>
      <c r="J1044" s="15" t="s">
        <v>649</v>
      </c>
      <c r="K1044" s="31">
        <v>9500</v>
      </c>
      <c r="L1044" s="19" t="s">
        <v>189</v>
      </c>
      <c r="M1044" s="53">
        <v>0.1</v>
      </c>
      <c r="N1044" s="34">
        <f t="shared" si="61"/>
        <v>950</v>
      </c>
      <c r="O1044" s="55">
        <f>N1044*[1]TC!$C$4</f>
        <v>19000</v>
      </c>
      <c r="P1044" s="23">
        <v>10000</v>
      </c>
      <c r="Q1044" s="24" t="s">
        <v>34</v>
      </c>
      <c r="R1044" s="36">
        <f t="shared" si="60"/>
        <v>8550</v>
      </c>
      <c r="S1044" s="26">
        <f>R1044*[1]TC!$C$4</f>
        <v>171000</v>
      </c>
      <c r="T1044" s="36">
        <f>[1]TC!$F$4</f>
        <v>1100</v>
      </c>
      <c r="U1044" s="26">
        <f>T1044*[1]TC!$C$4</f>
        <v>22000</v>
      </c>
      <c r="V1044" s="15" t="s">
        <v>1932</v>
      </c>
      <c r="W1044" s="37" t="s">
        <v>1933</v>
      </c>
      <c r="X1044" s="29"/>
    </row>
    <row r="1045" spans="1:24" ht="15.75" customHeight="1">
      <c r="A1045" s="14" t="s">
        <v>481</v>
      </c>
      <c r="B1045" s="14" t="s">
        <v>1928</v>
      </c>
      <c r="C1045" s="51" t="s">
        <v>1929</v>
      </c>
      <c r="D1045" s="41" t="s">
        <v>26</v>
      </c>
      <c r="E1045" s="14" t="s">
        <v>1935</v>
      </c>
      <c r="F1045" s="14" t="s">
        <v>1930</v>
      </c>
      <c r="G1045" s="14" t="s">
        <v>29</v>
      </c>
      <c r="H1045" s="15" t="s">
        <v>901</v>
      </c>
      <c r="I1045" s="15" t="s">
        <v>1931</v>
      </c>
      <c r="J1045" s="15" t="s">
        <v>649</v>
      </c>
      <c r="K1045" s="31">
        <v>8400</v>
      </c>
      <c r="L1045" s="19" t="s">
        <v>189</v>
      </c>
      <c r="M1045" s="53">
        <v>0.1</v>
      </c>
      <c r="N1045" s="34">
        <f t="shared" si="61"/>
        <v>840</v>
      </c>
      <c r="O1045" s="55">
        <f>N1045*[1]TC!$C$4</f>
        <v>16800</v>
      </c>
      <c r="P1045" s="23">
        <v>0</v>
      </c>
      <c r="Q1045" s="24" t="s">
        <v>34</v>
      </c>
      <c r="R1045" s="36">
        <f t="shared" si="60"/>
        <v>7560</v>
      </c>
      <c r="S1045" s="26">
        <f>R1045*[1]TC!$C$4</f>
        <v>151200</v>
      </c>
      <c r="T1045" s="36">
        <v>0</v>
      </c>
      <c r="U1045" s="26">
        <f>T1045*[1]TC!$C$4</f>
        <v>0</v>
      </c>
      <c r="V1045" s="15" t="s">
        <v>1936</v>
      </c>
      <c r="W1045" s="37" t="s">
        <v>1933</v>
      </c>
      <c r="X1045" s="29"/>
    </row>
    <row r="1046" spans="1:24" ht="15.75" customHeight="1">
      <c r="A1046" s="14" t="s">
        <v>481</v>
      </c>
      <c r="B1046" s="14" t="s">
        <v>1928</v>
      </c>
      <c r="C1046" s="51" t="s">
        <v>1934</v>
      </c>
      <c r="D1046" s="41" t="s">
        <v>26</v>
      </c>
      <c r="E1046" s="14" t="s">
        <v>232</v>
      </c>
      <c r="F1046" s="14" t="s">
        <v>667</v>
      </c>
      <c r="G1046" s="14" t="s">
        <v>215</v>
      </c>
      <c r="H1046" s="15" t="s">
        <v>901</v>
      </c>
      <c r="I1046" s="15" t="s">
        <v>1931</v>
      </c>
      <c r="J1046" s="15" t="s">
        <v>649</v>
      </c>
      <c r="K1046" s="31">
        <v>7600</v>
      </c>
      <c r="L1046" s="19" t="s">
        <v>189</v>
      </c>
      <c r="M1046" s="53">
        <v>0.1</v>
      </c>
      <c r="N1046" s="34">
        <f t="shared" si="61"/>
        <v>760</v>
      </c>
      <c r="O1046" s="55">
        <f>N1046*[1]TC!$C$4</f>
        <v>15200</v>
      </c>
      <c r="P1046" s="23">
        <v>0</v>
      </c>
      <c r="Q1046" s="24" t="s">
        <v>34</v>
      </c>
      <c r="R1046" s="36">
        <f t="shared" si="60"/>
        <v>6840</v>
      </c>
      <c r="S1046" s="26">
        <f>R1046*[1]TC!$C$4</f>
        <v>136800</v>
      </c>
      <c r="T1046" s="36">
        <v>0</v>
      </c>
      <c r="U1046" s="26">
        <f>T1046*[1]TC!$C$4</f>
        <v>0</v>
      </c>
      <c r="V1046" s="15" t="s">
        <v>1936</v>
      </c>
      <c r="W1046" s="37" t="s">
        <v>1933</v>
      </c>
      <c r="X1046" s="29"/>
    </row>
    <row r="1047" spans="1:24" ht="15.75" customHeight="1">
      <c r="A1047" s="14" t="s">
        <v>481</v>
      </c>
      <c r="B1047" s="14" t="s">
        <v>1928</v>
      </c>
      <c r="C1047" s="51" t="s">
        <v>1937</v>
      </c>
      <c r="D1047" s="41" t="s">
        <v>26</v>
      </c>
      <c r="E1047" s="14" t="s">
        <v>27</v>
      </c>
      <c r="F1047" s="14" t="s">
        <v>62</v>
      </c>
      <c r="G1047" s="14" t="s">
        <v>29</v>
      </c>
      <c r="H1047" s="15" t="s">
        <v>901</v>
      </c>
      <c r="I1047" s="15" t="s">
        <v>1931</v>
      </c>
      <c r="J1047" s="15"/>
      <c r="K1047" s="31">
        <v>9500</v>
      </c>
      <c r="L1047" s="19" t="s">
        <v>189</v>
      </c>
      <c r="M1047" s="53">
        <v>0.1</v>
      </c>
      <c r="N1047" s="34">
        <f t="shared" si="61"/>
        <v>950</v>
      </c>
      <c r="O1047" s="55">
        <f>N1047*[1]TC!C4</f>
        <v>19000</v>
      </c>
      <c r="P1047" s="23">
        <v>10000</v>
      </c>
      <c r="Q1047" s="24" t="s">
        <v>34</v>
      </c>
      <c r="R1047" s="36">
        <f t="shared" si="60"/>
        <v>8550</v>
      </c>
      <c r="S1047" s="26">
        <f>R1047*[1]TC!C4</f>
        <v>171000</v>
      </c>
      <c r="T1047" s="36">
        <f>[1]TC!F4</f>
        <v>1100</v>
      </c>
      <c r="U1047" s="26">
        <f>T1047*[1]TC!C4</f>
        <v>22000</v>
      </c>
      <c r="V1047" s="15" t="s">
        <v>1938</v>
      </c>
      <c r="W1047" s="81" t="s">
        <v>1939</v>
      </c>
      <c r="X1047" s="29"/>
    </row>
    <row r="1048" spans="1:24" ht="15.75" customHeight="1">
      <c r="A1048" s="14" t="s">
        <v>481</v>
      </c>
      <c r="B1048" s="14" t="s">
        <v>1928</v>
      </c>
      <c r="C1048" s="51" t="s">
        <v>1937</v>
      </c>
      <c r="D1048" s="41" t="s">
        <v>26</v>
      </c>
      <c r="E1048" s="14" t="s">
        <v>232</v>
      </c>
      <c r="F1048" s="14" t="s">
        <v>62</v>
      </c>
      <c r="G1048" s="14" t="s">
        <v>29</v>
      </c>
      <c r="H1048" s="15" t="s">
        <v>901</v>
      </c>
      <c r="I1048" s="15" t="s">
        <v>1931</v>
      </c>
      <c r="J1048" s="15"/>
      <c r="K1048" s="31">
        <v>9500</v>
      </c>
      <c r="L1048" s="19" t="s">
        <v>189</v>
      </c>
      <c r="M1048" s="53">
        <v>0.1</v>
      </c>
      <c r="N1048" s="34">
        <f t="shared" si="61"/>
        <v>950</v>
      </c>
      <c r="O1048" s="55">
        <f>N1048*[1]TC!C5</f>
        <v>15190.5</v>
      </c>
      <c r="P1048" s="23">
        <v>0</v>
      </c>
      <c r="Q1048" s="24" t="s">
        <v>34</v>
      </c>
      <c r="R1048" s="36">
        <f t="shared" si="60"/>
        <v>8550</v>
      </c>
      <c r="S1048" s="26">
        <f>R1048*[1]TC!C5</f>
        <v>136714.5</v>
      </c>
      <c r="T1048" s="36">
        <v>0</v>
      </c>
      <c r="U1048" s="26">
        <v>0</v>
      </c>
      <c r="V1048" s="15" t="s">
        <v>1938</v>
      </c>
      <c r="W1048" s="81" t="s">
        <v>1939</v>
      </c>
      <c r="X1048" s="29"/>
    </row>
    <row r="1049" spans="1:24" ht="15.75" customHeight="1">
      <c r="A1049" s="65" t="s">
        <v>185</v>
      </c>
      <c r="B1049" s="40" t="s">
        <v>1940</v>
      </c>
      <c r="C1049" s="40" t="s">
        <v>1941</v>
      </c>
      <c r="D1049" s="41" t="s">
        <v>315</v>
      </c>
      <c r="E1049" s="41" t="s">
        <v>27</v>
      </c>
      <c r="F1049" s="14" t="s">
        <v>38</v>
      </c>
      <c r="G1049" s="14" t="s">
        <v>29</v>
      </c>
      <c r="H1049" s="41" t="s">
        <v>30</v>
      </c>
      <c r="I1049" s="41" t="s">
        <v>1942</v>
      </c>
      <c r="J1049" s="41" t="s">
        <v>1943</v>
      </c>
      <c r="K1049" s="31">
        <v>19560</v>
      </c>
      <c r="L1049" s="43" t="s">
        <v>189</v>
      </c>
      <c r="M1049" s="53">
        <v>0.25</v>
      </c>
      <c r="N1049" s="80">
        <f t="shared" si="61"/>
        <v>4890</v>
      </c>
      <c r="O1049" s="22">
        <f>N1049*[1]TC!$C$4</f>
        <v>97800</v>
      </c>
      <c r="P1049" s="23">
        <v>10000</v>
      </c>
      <c r="Q1049" s="24" t="s">
        <v>34</v>
      </c>
      <c r="R1049" s="135">
        <f t="shared" si="60"/>
        <v>14670</v>
      </c>
      <c r="S1049" s="70">
        <f>R1049*[1]TC!$C$4</f>
        <v>293400</v>
      </c>
      <c r="T1049" s="135">
        <f>[1]TC!F4</f>
        <v>1100</v>
      </c>
      <c r="U1049" s="70">
        <f>T1049*[1]TC!$C$4</f>
        <v>22000</v>
      </c>
      <c r="V1049" s="138" t="s">
        <v>1944</v>
      </c>
      <c r="W1049" s="238" t="s">
        <v>1945</v>
      </c>
      <c r="X1049" s="29"/>
    </row>
    <row r="1050" spans="1:24" ht="15.75" customHeight="1">
      <c r="A1050" s="65" t="s">
        <v>185</v>
      </c>
      <c r="B1050" s="40" t="s">
        <v>1940</v>
      </c>
      <c r="C1050" s="40" t="s">
        <v>1946</v>
      </c>
      <c r="D1050" s="41" t="s">
        <v>315</v>
      </c>
      <c r="E1050" s="41" t="s">
        <v>27</v>
      </c>
      <c r="F1050" s="14" t="s">
        <v>38</v>
      </c>
      <c r="G1050" s="14" t="s">
        <v>42</v>
      </c>
      <c r="H1050" s="41" t="s">
        <v>1012</v>
      </c>
      <c r="I1050" s="41" t="s">
        <v>1942</v>
      </c>
      <c r="J1050" s="41" t="s">
        <v>1943</v>
      </c>
      <c r="K1050" s="31">
        <v>24450</v>
      </c>
      <c r="L1050" s="43" t="s">
        <v>189</v>
      </c>
      <c r="M1050" s="53">
        <v>0.25</v>
      </c>
      <c r="N1050" s="80">
        <f t="shared" si="61"/>
        <v>6112.5</v>
      </c>
      <c r="O1050" s="22">
        <f>N1050*[1]TC!$C$4</f>
        <v>122250</v>
      </c>
      <c r="P1050" s="23">
        <v>10000</v>
      </c>
      <c r="Q1050" s="24" t="s">
        <v>34</v>
      </c>
      <c r="R1050" s="135">
        <f t="shared" si="60"/>
        <v>18337.5</v>
      </c>
      <c r="S1050" s="70">
        <f>R1050*[1]TC!$C$4</f>
        <v>366750</v>
      </c>
      <c r="T1050" s="135">
        <f>[1]TC!F4</f>
        <v>1100</v>
      </c>
      <c r="U1050" s="70">
        <f>T1050*[1]TC!C6</f>
        <v>22000</v>
      </c>
      <c r="V1050" s="138" t="s">
        <v>1944</v>
      </c>
      <c r="W1050" s="239" t="s">
        <v>1947</v>
      </c>
      <c r="X1050" s="29"/>
    </row>
    <row r="1051" spans="1:24" ht="15.75" customHeight="1">
      <c r="A1051" s="65" t="s">
        <v>185</v>
      </c>
      <c r="B1051" s="40" t="s">
        <v>1940</v>
      </c>
      <c r="C1051" s="65" t="s">
        <v>1948</v>
      </c>
      <c r="D1051" s="41" t="s">
        <v>26</v>
      </c>
      <c r="E1051" s="41" t="s">
        <v>27</v>
      </c>
      <c r="F1051" s="14" t="s">
        <v>164</v>
      </c>
      <c r="G1051" s="14" t="s">
        <v>572</v>
      </c>
      <c r="H1051" s="41" t="s">
        <v>30</v>
      </c>
      <c r="I1051" s="41" t="s">
        <v>1942</v>
      </c>
      <c r="J1051" s="41" t="s">
        <v>1943</v>
      </c>
      <c r="K1051" s="31">
        <v>19560</v>
      </c>
      <c r="L1051" s="43" t="s">
        <v>189</v>
      </c>
      <c r="M1051" s="53">
        <v>0.25</v>
      </c>
      <c r="N1051" s="80">
        <f t="shared" si="61"/>
        <v>4890</v>
      </c>
      <c r="O1051" s="22">
        <f>N1051*[1]TC!$C$4</f>
        <v>97800</v>
      </c>
      <c r="P1051" s="23">
        <v>10000</v>
      </c>
      <c r="Q1051" s="24" t="s">
        <v>34</v>
      </c>
      <c r="R1051" s="135">
        <f t="shared" si="60"/>
        <v>14670</v>
      </c>
      <c r="S1051" s="70">
        <f>R1051*[1]TC!$C$4</f>
        <v>293400</v>
      </c>
      <c r="T1051" s="135">
        <f>[1]TC!$F$4</f>
        <v>1100</v>
      </c>
      <c r="U1051" s="70">
        <f>T1051*[1]TC!C4</f>
        <v>22000</v>
      </c>
      <c r="V1051" s="138" t="s">
        <v>1944</v>
      </c>
      <c r="W1051" s="240" t="s">
        <v>1945</v>
      </c>
      <c r="X1051" s="29"/>
    </row>
    <row r="1052" spans="1:24" ht="15.75" customHeight="1">
      <c r="A1052" s="65" t="s">
        <v>185</v>
      </c>
      <c r="B1052" s="40" t="s">
        <v>1940</v>
      </c>
      <c r="C1052" s="65" t="s">
        <v>1949</v>
      </c>
      <c r="D1052" s="41" t="s">
        <v>49</v>
      </c>
      <c r="E1052" s="41" t="s">
        <v>27</v>
      </c>
      <c r="F1052" s="14" t="s">
        <v>164</v>
      </c>
      <c r="G1052" s="14" t="s">
        <v>572</v>
      </c>
      <c r="H1052" s="66" t="s">
        <v>296</v>
      </c>
      <c r="I1052" s="41" t="s">
        <v>1950</v>
      </c>
      <c r="J1052" s="41" t="s">
        <v>1951</v>
      </c>
      <c r="K1052" s="31">
        <f>15400*4</f>
        <v>61600</v>
      </c>
      <c r="L1052" s="43" t="s">
        <v>189</v>
      </c>
      <c r="M1052" s="53">
        <v>0.25</v>
      </c>
      <c r="N1052" s="80">
        <f t="shared" si="61"/>
        <v>15400</v>
      </c>
      <c r="O1052" s="22">
        <f>N1052*[1]TC!C4</f>
        <v>308000</v>
      </c>
      <c r="P1052" s="23">
        <v>10000</v>
      </c>
      <c r="Q1052" s="24" t="s">
        <v>34</v>
      </c>
      <c r="R1052" s="135">
        <f t="shared" si="60"/>
        <v>46200</v>
      </c>
      <c r="S1052" s="70">
        <f>R1052*[1]TC!$C$4</f>
        <v>924000</v>
      </c>
      <c r="T1052" s="135">
        <f>[1]TC!F4</f>
        <v>1100</v>
      </c>
      <c r="U1052" s="70">
        <f>T1052*[1]TC!C4</f>
        <v>22000</v>
      </c>
      <c r="V1052" s="71" t="s">
        <v>1952</v>
      </c>
      <c r="W1052" s="239" t="s">
        <v>1953</v>
      </c>
      <c r="X1052" s="29"/>
    </row>
    <row r="1053" spans="1:24" ht="15.75" customHeight="1">
      <c r="A1053" s="65" t="s">
        <v>185</v>
      </c>
      <c r="B1053" s="40" t="s">
        <v>1940</v>
      </c>
      <c r="C1053" s="65" t="s">
        <v>1954</v>
      </c>
      <c r="D1053" s="15" t="s">
        <v>49</v>
      </c>
      <c r="E1053" s="41" t="s">
        <v>27</v>
      </c>
      <c r="F1053" s="14" t="s">
        <v>42</v>
      </c>
      <c r="G1053" s="14" t="s">
        <v>116</v>
      </c>
      <c r="H1053" s="66" t="s">
        <v>296</v>
      </c>
      <c r="I1053" s="41" t="s">
        <v>1950</v>
      </c>
      <c r="J1053" s="41" t="s">
        <v>1951</v>
      </c>
      <c r="K1053" s="31">
        <f>15400*4</f>
        <v>61600</v>
      </c>
      <c r="L1053" s="43" t="s">
        <v>189</v>
      </c>
      <c r="M1053" s="53">
        <v>0.25</v>
      </c>
      <c r="N1053" s="80">
        <f t="shared" si="61"/>
        <v>15400</v>
      </c>
      <c r="O1053" s="22">
        <f>N1053*[1]TC!$C$4</f>
        <v>308000</v>
      </c>
      <c r="P1053" s="23">
        <v>10000</v>
      </c>
      <c r="Q1053" s="24" t="s">
        <v>1955</v>
      </c>
      <c r="R1053" s="135">
        <f t="shared" si="60"/>
        <v>46200</v>
      </c>
      <c r="S1053" s="70">
        <f>R1053*[1]TC!$C$4</f>
        <v>924000</v>
      </c>
      <c r="T1053" s="135">
        <f>[1]TC!F4</f>
        <v>1100</v>
      </c>
      <c r="U1053" s="70">
        <f>T1053*[1]TC!C4</f>
        <v>22000</v>
      </c>
      <c r="V1053" s="71" t="s">
        <v>1952</v>
      </c>
      <c r="W1053" s="73" t="s">
        <v>1956</v>
      </c>
      <c r="X1053" s="29"/>
    </row>
    <row r="1054" spans="1:24" ht="15.75" customHeight="1">
      <c r="A1054" s="65" t="s">
        <v>185</v>
      </c>
      <c r="B1054" s="40" t="s">
        <v>1940</v>
      </c>
      <c r="C1054" s="65" t="s">
        <v>1957</v>
      </c>
      <c r="D1054" s="15" t="s">
        <v>49</v>
      </c>
      <c r="E1054" s="41" t="s">
        <v>27</v>
      </c>
      <c r="F1054" s="14" t="s">
        <v>195</v>
      </c>
      <c r="G1054" s="14" t="s">
        <v>42</v>
      </c>
      <c r="H1054" s="66" t="s">
        <v>296</v>
      </c>
      <c r="I1054" s="41" t="s">
        <v>1950</v>
      </c>
      <c r="J1054" s="41"/>
      <c r="K1054" s="31">
        <f>15400*4</f>
        <v>61600</v>
      </c>
      <c r="L1054" s="43" t="s">
        <v>189</v>
      </c>
      <c r="M1054" s="53">
        <v>0.25</v>
      </c>
      <c r="N1054" s="80">
        <f t="shared" si="61"/>
        <v>15400</v>
      </c>
      <c r="O1054" s="22">
        <f>N1054*[1]TC!C4</f>
        <v>308000</v>
      </c>
      <c r="P1054" s="23">
        <v>10000</v>
      </c>
      <c r="Q1054" s="24" t="s">
        <v>1955</v>
      </c>
      <c r="R1054" s="135">
        <f t="shared" si="60"/>
        <v>46200</v>
      </c>
      <c r="S1054" s="70">
        <f>R1054*[1]TC!C4</f>
        <v>924000</v>
      </c>
      <c r="T1054" s="135">
        <f>[1]TC!F4</f>
        <v>1100</v>
      </c>
      <c r="U1054" s="70">
        <f>[1]TC!$G$4</f>
        <v>22000</v>
      </c>
      <c r="V1054" s="71" t="s">
        <v>1952</v>
      </c>
      <c r="W1054" s="73" t="s">
        <v>1958</v>
      </c>
      <c r="X1054" s="241"/>
    </row>
    <row r="1055" spans="1:24" ht="15.75" customHeight="1">
      <c r="A1055" s="65" t="s">
        <v>185</v>
      </c>
      <c r="B1055" s="40" t="s">
        <v>1940</v>
      </c>
      <c r="C1055" s="51" t="s">
        <v>1959</v>
      </c>
      <c r="D1055" s="41" t="s">
        <v>26</v>
      </c>
      <c r="E1055" s="41" t="s">
        <v>27</v>
      </c>
      <c r="F1055" s="14" t="s">
        <v>164</v>
      </c>
      <c r="G1055" s="14" t="s">
        <v>572</v>
      </c>
      <c r="H1055" s="41" t="s">
        <v>1012</v>
      </c>
      <c r="I1055" s="41" t="s">
        <v>1942</v>
      </c>
      <c r="J1055" s="41"/>
      <c r="K1055" s="31">
        <v>24450</v>
      </c>
      <c r="L1055" s="43" t="s">
        <v>189</v>
      </c>
      <c r="M1055" s="53">
        <v>0.25</v>
      </c>
      <c r="N1055" s="80">
        <f t="shared" si="61"/>
        <v>6112.5</v>
      </c>
      <c r="O1055" s="22">
        <f>N1055*[1]TC!$C$4</f>
        <v>122250</v>
      </c>
      <c r="P1055" s="23">
        <v>10000</v>
      </c>
      <c r="Q1055" s="24" t="s">
        <v>34</v>
      </c>
      <c r="R1055" s="135">
        <f t="shared" si="60"/>
        <v>18337.5</v>
      </c>
      <c r="S1055" s="70">
        <f>R1055*[1]TC!$C$4</f>
        <v>366750</v>
      </c>
      <c r="T1055" s="135">
        <f>[1]TC!$F$4</f>
        <v>1100</v>
      </c>
      <c r="U1055" s="70">
        <f>T1055*[1]TC!$C$4</f>
        <v>22000</v>
      </c>
      <c r="V1055" s="138" t="s">
        <v>1944</v>
      </c>
      <c r="W1055" s="239" t="s">
        <v>1960</v>
      </c>
      <c r="X1055" s="241"/>
    </row>
    <row r="1056" spans="1:24" ht="15.75" customHeight="1">
      <c r="A1056" s="65" t="s">
        <v>185</v>
      </c>
      <c r="B1056" s="40" t="s">
        <v>1940</v>
      </c>
      <c r="C1056" s="51" t="s">
        <v>1961</v>
      </c>
      <c r="D1056" s="41" t="s">
        <v>26</v>
      </c>
      <c r="E1056" s="41" t="s">
        <v>27</v>
      </c>
      <c r="F1056" s="14" t="s">
        <v>38</v>
      </c>
      <c r="G1056" s="14" t="s">
        <v>295</v>
      </c>
      <c r="H1056" s="41" t="s">
        <v>30</v>
      </c>
      <c r="I1056" s="41" t="s">
        <v>1942</v>
      </c>
      <c r="J1056" s="41"/>
      <c r="K1056" s="31">
        <v>21560</v>
      </c>
      <c r="L1056" s="43" t="s">
        <v>189</v>
      </c>
      <c r="M1056" s="53">
        <v>0.25</v>
      </c>
      <c r="N1056" s="80">
        <f t="shared" si="61"/>
        <v>5390</v>
      </c>
      <c r="O1056" s="22">
        <f>N1056*[1]TC!$C$4</f>
        <v>107800</v>
      </c>
      <c r="P1056" s="23">
        <v>10000</v>
      </c>
      <c r="Q1056" s="24" t="s">
        <v>34</v>
      </c>
      <c r="R1056" s="135">
        <f t="shared" si="60"/>
        <v>16170</v>
      </c>
      <c r="S1056" s="70">
        <f>R1056*[1]TC!$C$4</f>
        <v>323400</v>
      </c>
      <c r="T1056" s="135">
        <f>[1]TC!$F$4</f>
        <v>1100</v>
      </c>
      <c r="U1056" s="70">
        <f>T1056*[1]TC!$C$4</f>
        <v>22000</v>
      </c>
      <c r="V1056" s="138" t="s">
        <v>1944</v>
      </c>
      <c r="W1056" s="242"/>
      <c r="X1056" s="241"/>
    </row>
    <row r="1057" spans="1:24" ht="15.75" customHeight="1">
      <c r="A1057" s="65" t="s">
        <v>185</v>
      </c>
      <c r="B1057" s="40" t="s">
        <v>1940</v>
      </c>
      <c r="C1057" s="127" t="s">
        <v>1962</v>
      </c>
      <c r="D1057" s="41" t="s">
        <v>49</v>
      </c>
      <c r="E1057" s="41" t="s">
        <v>27</v>
      </c>
      <c r="F1057" s="14" t="s">
        <v>56</v>
      </c>
      <c r="G1057" s="14" t="s">
        <v>29</v>
      </c>
      <c r="H1057" s="66" t="s">
        <v>296</v>
      </c>
      <c r="I1057" s="41" t="s">
        <v>1950</v>
      </c>
      <c r="J1057" s="41"/>
      <c r="K1057" s="31">
        <f>15400*4</f>
        <v>61600</v>
      </c>
      <c r="L1057" s="43" t="s">
        <v>189</v>
      </c>
      <c r="M1057" s="53">
        <v>0.25</v>
      </c>
      <c r="N1057" s="80">
        <f t="shared" si="61"/>
        <v>15400</v>
      </c>
      <c r="O1057" s="22">
        <f>N1057*[1]TC!$C$4</f>
        <v>308000</v>
      </c>
      <c r="P1057" s="23">
        <v>10000</v>
      </c>
      <c r="Q1057" s="24" t="s">
        <v>34</v>
      </c>
      <c r="R1057" s="135">
        <f t="shared" si="60"/>
        <v>46200</v>
      </c>
      <c r="S1057" s="70">
        <f>R1057*[1]TC!$C$4</f>
        <v>924000</v>
      </c>
      <c r="T1057" s="135">
        <f>[1]TC!$F$4</f>
        <v>1100</v>
      </c>
      <c r="U1057" s="70">
        <f>[1]TC!$G$4</f>
        <v>22000</v>
      </c>
      <c r="V1057" s="71" t="s">
        <v>1952</v>
      </c>
      <c r="W1057" s="243"/>
      <c r="X1057" s="29"/>
    </row>
    <row r="1058" spans="1:24" ht="15.75" customHeight="1">
      <c r="A1058" s="65" t="s">
        <v>185</v>
      </c>
      <c r="B1058" s="40" t="s">
        <v>1940</v>
      </c>
      <c r="C1058" s="127" t="s">
        <v>1963</v>
      </c>
      <c r="D1058" s="15" t="s">
        <v>49</v>
      </c>
      <c r="E1058" s="41" t="s">
        <v>27</v>
      </c>
      <c r="F1058" s="14" t="s">
        <v>457</v>
      </c>
      <c r="G1058" s="14" t="s">
        <v>1541</v>
      </c>
      <c r="H1058" s="66" t="s">
        <v>296</v>
      </c>
      <c r="I1058" s="41" t="s">
        <v>1950</v>
      </c>
      <c r="J1058" s="41"/>
      <c r="K1058" s="31">
        <f>15400*4</f>
        <v>61600</v>
      </c>
      <c r="L1058" s="43" t="s">
        <v>189</v>
      </c>
      <c r="M1058" s="53">
        <v>0.25</v>
      </c>
      <c r="N1058" s="80">
        <f t="shared" si="61"/>
        <v>15400</v>
      </c>
      <c r="O1058" s="22">
        <f>N1058*[1]TC!$C$4</f>
        <v>308000</v>
      </c>
      <c r="P1058" s="23">
        <v>10000</v>
      </c>
      <c r="Q1058" s="24" t="s">
        <v>1955</v>
      </c>
      <c r="R1058" s="135">
        <f t="shared" si="60"/>
        <v>46200</v>
      </c>
      <c r="S1058" s="70">
        <f>R1058*[1]TC!$C$4</f>
        <v>924000</v>
      </c>
      <c r="T1058" s="135">
        <f>[1]TC!$F$4</f>
        <v>1100</v>
      </c>
      <c r="U1058" s="70">
        <f>[1]TC!$G$4</f>
        <v>22000</v>
      </c>
      <c r="V1058" s="71" t="s">
        <v>1952</v>
      </c>
      <c r="W1058" s="243"/>
      <c r="X1058" s="241"/>
    </row>
    <row r="1059" spans="1:24" ht="15.75" customHeight="1">
      <c r="A1059" s="65" t="s">
        <v>185</v>
      </c>
      <c r="B1059" s="40" t="s">
        <v>1940</v>
      </c>
      <c r="C1059" s="127" t="s">
        <v>1964</v>
      </c>
      <c r="D1059" s="41" t="s">
        <v>49</v>
      </c>
      <c r="E1059" s="41" t="s">
        <v>27</v>
      </c>
      <c r="F1059" s="14" t="s">
        <v>120</v>
      </c>
      <c r="G1059" s="14" t="s">
        <v>998</v>
      </c>
      <c r="H1059" s="66" t="s">
        <v>296</v>
      </c>
      <c r="I1059" s="41" t="s">
        <v>1950</v>
      </c>
      <c r="J1059" s="41"/>
      <c r="K1059" s="31">
        <f>15400*4</f>
        <v>61600</v>
      </c>
      <c r="L1059" s="43" t="s">
        <v>189</v>
      </c>
      <c r="M1059" s="53">
        <v>0.25</v>
      </c>
      <c r="N1059" s="80">
        <f t="shared" si="61"/>
        <v>15400</v>
      </c>
      <c r="O1059" s="22">
        <f>N1059*[1]TC!$C$4</f>
        <v>308000</v>
      </c>
      <c r="P1059" s="23">
        <v>10000</v>
      </c>
      <c r="Q1059" s="24" t="s">
        <v>1955</v>
      </c>
      <c r="R1059" s="135">
        <f t="shared" si="60"/>
        <v>46200</v>
      </c>
      <c r="S1059" s="70">
        <f>R1059*[1]TC!$C$4</f>
        <v>924000</v>
      </c>
      <c r="T1059" s="135">
        <f>[1]TC!$F$4</f>
        <v>1100</v>
      </c>
      <c r="U1059" s="70">
        <f>[1]TC!$G$4</f>
        <v>22000</v>
      </c>
      <c r="V1059" s="71" t="s">
        <v>1952</v>
      </c>
      <c r="W1059" s="244" t="s">
        <v>1965</v>
      </c>
      <c r="X1059" s="241"/>
    </row>
    <row r="1060" spans="1:24" ht="15.75" customHeight="1">
      <c r="A1060" s="65" t="s">
        <v>185</v>
      </c>
      <c r="B1060" s="40" t="s">
        <v>1940</v>
      </c>
      <c r="C1060" s="127" t="s">
        <v>1966</v>
      </c>
      <c r="D1060" s="15" t="s">
        <v>49</v>
      </c>
      <c r="E1060" s="41" t="s">
        <v>27</v>
      </c>
      <c r="F1060" s="14" t="s">
        <v>28</v>
      </c>
      <c r="G1060" s="14" t="s">
        <v>164</v>
      </c>
      <c r="H1060" s="66" t="s">
        <v>296</v>
      </c>
      <c r="I1060" s="41" t="s">
        <v>1950</v>
      </c>
      <c r="J1060" s="41"/>
      <c r="K1060" s="31">
        <f>15400*4</f>
        <v>61600</v>
      </c>
      <c r="L1060" s="43" t="s">
        <v>189</v>
      </c>
      <c r="M1060" s="53">
        <v>0.25</v>
      </c>
      <c r="N1060" s="80">
        <f t="shared" si="61"/>
        <v>15400</v>
      </c>
      <c r="O1060" s="22">
        <f>N1060*[1]TC!$C$4</f>
        <v>308000</v>
      </c>
      <c r="P1060" s="23">
        <v>10000</v>
      </c>
      <c r="Q1060" s="24" t="s">
        <v>1955</v>
      </c>
      <c r="R1060" s="135">
        <f t="shared" si="60"/>
        <v>46200</v>
      </c>
      <c r="S1060" s="70">
        <f>R1060*[1]TC!$C$4</f>
        <v>924000</v>
      </c>
      <c r="T1060" s="135">
        <f>[1]TC!$F$4</f>
        <v>1100</v>
      </c>
      <c r="U1060" s="70">
        <f>[1]TC!$G$4</f>
        <v>22000</v>
      </c>
      <c r="V1060" s="71" t="s">
        <v>1952</v>
      </c>
      <c r="W1060" s="245" t="s">
        <v>1967</v>
      </c>
      <c r="X1060" s="241"/>
    </row>
    <row r="1061" spans="1:24" ht="15.75" customHeight="1">
      <c r="A1061" s="65" t="s">
        <v>481</v>
      </c>
      <c r="B1061" s="40" t="s">
        <v>1968</v>
      </c>
      <c r="C1061" s="65" t="s">
        <v>1948</v>
      </c>
      <c r="D1061" s="41" t="s">
        <v>26</v>
      </c>
      <c r="E1061" s="41" t="s">
        <v>27</v>
      </c>
      <c r="F1061" s="14" t="s">
        <v>164</v>
      </c>
      <c r="G1061" s="14" t="s">
        <v>572</v>
      </c>
      <c r="H1061" s="41" t="s">
        <v>30</v>
      </c>
      <c r="I1061" s="41" t="s">
        <v>1942</v>
      </c>
      <c r="J1061" s="41" t="s">
        <v>1943</v>
      </c>
      <c r="K1061" s="31">
        <v>19560</v>
      </c>
      <c r="L1061" s="43" t="s">
        <v>189</v>
      </c>
      <c r="M1061" s="53">
        <v>0.25</v>
      </c>
      <c r="N1061" s="80">
        <f t="shared" si="61"/>
        <v>4890</v>
      </c>
      <c r="O1061" s="22">
        <f>N1061*[1]TC!$C$4</f>
        <v>97800</v>
      </c>
      <c r="P1061" s="23">
        <v>10000</v>
      </c>
      <c r="Q1061" s="24" t="s">
        <v>34</v>
      </c>
      <c r="R1061" s="135">
        <f t="shared" si="60"/>
        <v>14670</v>
      </c>
      <c r="S1061" s="70">
        <f>R1061*[1]TC!$C$4</f>
        <v>293400</v>
      </c>
      <c r="T1061" s="135">
        <f>[1]TC!$F$4</f>
        <v>1100</v>
      </c>
      <c r="U1061" s="70">
        <f>T1061*[1]TC!$C$4</f>
        <v>22000</v>
      </c>
      <c r="V1061" s="138" t="s">
        <v>1944</v>
      </c>
      <c r="W1061" s="240" t="s">
        <v>1945</v>
      </c>
      <c r="X1061" s="246"/>
    </row>
    <row r="1062" spans="1:24" ht="15.75" customHeight="1">
      <c r="A1062" s="65" t="s">
        <v>481</v>
      </c>
      <c r="B1062" s="40" t="s">
        <v>1968</v>
      </c>
      <c r="C1062" s="51" t="s">
        <v>1959</v>
      </c>
      <c r="D1062" s="41" t="s">
        <v>26</v>
      </c>
      <c r="E1062" s="41" t="s">
        <v>27</v>
      </c>
      <c r="F1062" s="14" t="s">
        <v>164</v>
      </c>
      <c r="G1062" s="14" t="s">
        <v>572</v>
      </c>
      <c r="H1062" s="41" t="s">
        <v>1012</v>
      </c>
      <c r="I1062" s="41" t="s">
        <v>1942</v>
      </c>
      <c r="J1062" s="41"/>
      <c r="K1062" s="31">
        <v>24450</v>
      </c>
      <c r="L1062" s="43" t="s">
        <v>189</v>
      </c>
      <c r="M1062" s="53">
        <v>0.25</v>
      </c>
      <c r="N1062" s="80">
        <f t="shared" si="61"/>
        <v>6112.5</v>
      </c>
      <c r="O1062" s="22">
        <f>N1062*[1]TC!$C$4</f>
        <v>122250</v>
      </c>
      <c r="P1062" s="23">
        <v>10000</v>
      </c>
      <c r="Q1062" s="24" t="s">
        <v>34</v>
      </c>
      <c r="R1062" s="135">
        <f t="shared" si="60"/>
        <v>18337.5</v>
      </c>
      <c r="S1062" s="70">
        <f>R1062*[1]TC!$C$4</f>
        <v>366750</v>
      </c>
      <c r="T1062" s="135">
        <f>[1]TC!$F$4</f>
        <v>1100</v>
      </c>
      <c r="U1062" s="70">
        <f>T1062*[1]TC!$C$4</f>
        <v>22000</v>
      </c>
      <c r="V1062" s="138" t="s">
        <v>1944</v>
      </c>
      <c r="W1062" s="238" t="s">
        <v>1960</v>
      </c>
      <c r="X1062" s="241"/>
    </row>
    <row r="1063" spans="1:24" ht="15.75" customHeight="1">
      <c r="A1063" s="65" t="s">
        <v>481</v>
      </c>
      <c r="B1063" s="40" t="s">
        <v>1968</v>
      </c>
      <c r="C1063" s="51" t="s">
        <v>1961</v>
      </c>
      <c r="D1063" s="41" t="s">
        <v>26</v>
      </c>
      <c r="E1063" s="41" t="s">
        <v>27</v>
      </c>
      <c r="F1063" s="14" t="s">
        <v>38</v>
      </c>
      <c r="G1063" s="14" t="s">
        <v>295</v>
      </c>
      <c r="H1063" s="41" t="s">
        <v>30</v>
      </c>
      <c r="I1063" s="41" t="s">
        <v>1942</v>
      </c>
      <c r="J1063" s="41"/>
      <c r="K1063" s="31">
        <v>21560</v>
      </c>
      <c r="L1063" s="43" t="s">
        <v>189</v>
      </c>
      <c r="M1063" s="53">
        <v>0.25</v>
      </c>
      <c r="N1063" s="80">
        <f t="shared" si="61"/>
        <v>5390</v>
      </c>
      <c r="O1063" s="22">
        <f>N1063*[1]TC!$C$4</f>
        <v>107800</v>
      </c>
      <c r="P1063" s="23">
        <v>10000</v>
      </c>
      <c r="Q1063" s="24" t="s">
        <v>34</v>
      </c>
      <c r="R1063" s="135">
        <f t="shared" si="60"/>
        <v>16170</v>
      </c>
      <c r="S1063" s="70">
        <f>R1063*[1]TC!$C$4</f>
        <v>323400</v>
      </c>
      <c r="T1063" s="135">
        <f>[1]TC!$F$4</f>
        <v>1100</v>
      </c>
      <c r="U1063" s="70">
        <f>T1063*[1]TC!$C$4</f>
        <v>22000</v>
      </c>
      <c r="V1063" s="138" t="s">
        <v>1944</v>
      </c>
      <c r="W1063" s="242"/>
      <c r="X1063" s="241"/>
    </row>
    <row r="1064" spans="1:24" ht="15.75" customHeight="1">
      <c r="A1064" s="65" t="s">
        <v>481</v>
      </c>
      <c r="B1064" s="40" t="s">
        <v>1968</v>
      </c>
      <c r="C1064" s="51" t="s">
        <v>1969</v>
      </c>
      <c r="D1064" s="41" t="s">
        <v>26</v>
      </c>
      <c r="E1064" s="41" t="s">
        <v>27</v>
      </c>
      <c r="F1064" s="14" t="s">
        <v>295</v>
      </c>
      <c r="G1064" s="14" t="s">
        <v>29</v>
      </c>
      <c r="H1064" s="41" t="s">
        <v>880</v>
      </c>
      <c r="I1064" s="41" t="s">
        <v>1942</v>
      </c>
      <c r="J1064" s="41"/>
      <c r="K1064" s="31">
        <v>16300</v>
      </c>
      <c r="L1064" s="43" t="s">
        <v>189</v>
      </c>
      <c r="M1064" s="53">
        <v>0.25</v>
      </c>
      <c r="N1064" s="80">
        <f t="shared" si="61"/>
        <v>4075</v>
      </c>
      <c r="O1064" s="22">
        <f>N1064*[1]TC!$C$4</f>
        <v>81500</v>
      </c>
      <c r="P1064" s="23">
        <v>10000</v>
      </c>
      <c r="Q1064" s="24" t="s">
        <v>34</v>
      </c>
      <c r="R1064" s="135">
        <f t="shared" si="60"/>
        <v>12225</v>
      </c>
      <c r="S1064" s="70">
        <f>R1064*[1]TC!$C$4</f>
        <v>244500</v>
      </c>
      <c r="T1064" s="135">
        <f>[1]TC!$F$4</f>
        <v>1100</v>
      </c>
      <c r="U1064" s="70">
        <f>T1064*[1]TC!$C$4</f>
        <v>22000</v>
      </c>
      <c r="V1064" s="138" t="s">
        <v>1944</v>
      </c>
      <c r="W1064" s="242"/>
      <c r="X1064" s="241"/>
    </row>
    <row r="1065" spans="1:24" ht="15.75" customHeight="1">
      <c r="A1065" s="65" t="s">
        <v>481</v>
      </c>
      <c r="B1065" s="40" t="s">
        <v>1968</v>
      </c>
      <c r="C1065" s="51" t="s">
        <v>1970</v>
      </c>
      <c r="D1065" s="41" t="s">
        <v>26</v>
      </c>
      <c r="E1065" s="41" t="s">
        <v>27</v>
      </c>
      <c r="F1065" s="14" t="s">
        <v>28</v>
      </c>
      <c r="G1065" s="14" t="s">
        <v>1304</v>
      </c>
      <c r="H1065" s="41" t="s">
        <v>30</v>
      </c>
      <c r="I1065" s="41" t="s">
        <v>1942</v>
      </c>
      <c r="J1065" s="41"/>
      <c r="K1065" s="31">
        <v>19560</v>
      </c>
      <c r="L1065" s="43" t="s">
        <v>189</v>
      </c>
      <c r="M1065" s="53">
        <v>0.25</v>
      </c>
      <c r="N1065" s="80">
        <f t="shared" si="61"/>
        <v>4890</v>
      </c>
      <c r="O1065" s="22">
        <f>N1065*[1]TC!$C$4</f>
        <v>97800</v>
      </c>
      <c r="P1065" s="23">
        <v>10000</v>
      </c>
      <c r="Q1065" s="24" t="s">
        <v>34</v>
      </c>
      <c r="R1065" s="96">
        <f t="shared" si="60"/>
        <v>14670</v>
      </c>
      <c r="S1065" s="70">
        <f>R1065*[1]TC!$C$4</f>
        <v>293400</v>
      </c>
      <c r="T1065" s="135">
        <f>[1]TC!$F$4</f>
        <v>1100</v>
      </c>
      <c r="U1065" s="70">
        <f>T1065*[1]TC!$C$4</f>
        <v>22000</v>
      </c>
      <c r="V1065" s="138" t="s">
        <v>1944</v>
      </c>
      <c r="W1065" s="242"/>
      <c r="X1065" s="29"/>
    </row>
    <row r="1066" spans="1:24" ht="15.75" customHeight="1">
      <c r="A1066" s="65" t="s">
        <v>481</v>
      </c>
      <c r="B1066" s="40" t="s">
        <v>1968</v>
      </c>
      <c r="C1066" s="51" t="s">
        <v>1971</v>
      </c>
      <c r="D1066" s="41" t="s">
        <v>26</v>
      </c>
      <c r="E1066" s="41" t="s">
        <v>27</v>
      </c>
      <c r="F1066" s="14" t="s">
        <v>116</v>
      </c>
      <c r="G1066" s="14" t="s">
        <v>42</v>
      </c>
      <c r="H1066" s="41" t="s">
        <v>30</v>
      </c>
      <c r="I1066" s="41" t="s">
        <v>1942</v>
      </c>
      <c r="J1066" s="41"/>
      <c r="K1066" s="31">
        <v>19560</v>
      </c>
      <c r="L1066" s="43" t="s">
        <v>189</v>
      </c>
      <c r="M1066" s="53">
        <v>0.25</v>
      </c>
      <c r="N1066" s="80">
        <f t="shared" si="61"/>
        <v>4890</v>
      </c>
      <c r="O1066" s="22">
        <f>N1066*[1]TC!$C$4</f>
        <v>97800</v>
      </c>
      <c r="P1066" s="23">
        <v>10000</v>
      </c>
      <c r="Q1066" s="24" t="s">
        <v>34</v>
      </c>
      <c r="R1066" s="135">
        <f t="shared" si="60"/>
        <v>14670</v>
      </c>
      <c r="S1066" s="70">
        <f>R1066*[1]TC!$C$4</f>
        <v>293400</v>
      </c>
      <c r="T1066" s="135">
        <f>[1]TC!$F$4</f>
        <v>1100</v>
      </c>
      <c r="U1066" s="70">
        <f>T1066*[1]TC!$C$4</f>
        <v>22000</v>
      </c>
      <c r="V1066" s="138" t="s">
        <v>1944</v>
      </c>
      <c r="W1066" s="242"/>
      <c r="X1066" s="29"/>
    </row>
    <row r="1067" spans="1:24" ht="15.75" customHeight="1">
      <c r="A1067" s="65" t="s">
        <v>481</v>
      </c>
      <c r="B1067" s="40" t="s">
        <v>1968</v>
      </c>
      <c r="C1067" s="51" t="s">
        <v>1972</v>
      </c>
      <c r="D1067" s="41" t="s">
        <v>26</v>
      </c>
      <c r="E1067" s="41" t="s">
        <v>27</v>
      </c>
      <c r="F1067" s="14" t="s">
        <v>519</v>
      </c>
      <c r="G1067" s="14" t="s">
        <v>29</v>
      </c>
      <c r="H1067" s="41" t="s">
        <v>880</v>
      </c>
      <c r="I1067" s="41" t="s">
        <v>1942</v>
      </c>
      <c r="J1067" s="41"/>
      <c r="K1067" s="31">
        <v>16300</v>
      </c>
      <c r="L1067" s="43" t="s">
        <v>189</v>
      </c>
      <c r="M1067" s="53">
        <v>0.25</v>
      </c>
      <c r="N1067" s="80">
        <f t="shared" si="61"/>
        <v>4075</v>
      </c>
      <c r="O1067" s="22">
        <f>N1067*[1]TC!$C$4</f>
        <v>81500</v>
      </c>
      <c r="P1067" s="23">
        <v>10000</v>
      </c>
      <c r="Q1067" s="24" t="s">
        <v>34</v>
      </c>
      <c r="R1067" s="135">
        <f t="shared" si="60"/>
        <v>12225</v>
      </c>
      <c r="S1067" s="70">
        <f>R1067*[1]TC!$C$4</f>
        <v>244500</v>
      </c>
      <c r="T1067" s="135">
        <f>[1]TC!$F$4</f>
        <v>1100</v>
      </c>
      <c r="U1067" s="70">
        <f>T1067*[1]TC!$C$4</f>
        <v>22000</v>
      </c>
      <c r="V1067" s="138" t="s">
        <v>1944</v>
      </c>
      <c r="W1067" s="242"/>
      <c r="X1067" s="29"/>
    </row>
    <row r="1068" spans="1:24" ht="15.75" customHeight="1">
      <c r="A1068" s="65" t="s">
        <v>481</v>
      </c>
      <c r="B1068" s="40" t="s">
        <v>1968</v>
      </c>
      <c r="C1068" s="247" t="s">
        <v>1941</v>
      </c>
      <c r="D1068" s="41" t="s">
        <v>26</v>
      </c>
      <c r="E1068" s="41" t="s">
        <v>27</v>
      </c>
      <c r="F1068" s="14" t="s">
        <v>38</v>
      </c>
      <c r="G1068" s="14" t="s">
        <v>29</v>
      </c>
      <c r="H1068" s="41" t="s">
        <v>30</v>
      </c>
      <c r="I1068" s="41" t="s">
        <v>1942</v>
      </c>
      <c r="J1068" s="41" t="s">
        <v>1943</v>
      </c>
      <c r="K1068" s="31">
        <v>19560</v>
      </c>
      <c r="L1068" s="43" t="s">
        <v>189</v>
      </c>
      <c r="M1068" s="53">
        <v>0.25</v>
      </c>
      <c r="N1068" s="80">
        <f t="shared" si="61"/>
        <v>4890</v>
      </c>
      <c r="O1068" s="22">
        <f>N1068*[1]TC!$C$4</f>
        <v>97800</v>
      </c>
      <c r="P1068" s="23">
        <v>10000</v>
      </c>
      <c r="Q1068" s="24" t="s">
        <v>34</v>
      </c>
      <c r="R1068" s="135">
        <f t="shared" si="60"/>
        <v>14670</v>
      </c>
      <c r="S1068" s="70">
        <f>R1068*[1]TC!$C$4</f>
        <v>293400</v>
      </c>
      <c r="T1068" s="135">
        <f>[1]TC!$F$4</f>
        <v>1100</v>
      </c>
      <c r="U1068" s="70">
        <f>T1068*[1]TC!$C$4</f>
        <v>22000</v>
      </c>
      <c r="V1068" s="138" t="s">
        <v>1944</v>
      </c>
      <c r="W1068" s="238" t="s">
        <v>1945</v>
      </c>
      <c r="X1068" s="29"/>
    </row>
    <row r="1069" spans="1:24" ht="15.75" customHeight="1">
      <c r="A1069" s="65" t="s">
        <v>481</v>
      </c>
      <c r="B1069" s="40" t="s">
        <v>1968</v>
      </c>
      <c r="C1069" s="51" t="s">
        <v>1973</v>
      </c>
      <c r="D1069" s="41" t="s">
        <v>26</v>
      </c>
      <c r="E1069" s="41" t="s">
        <v>27</v>
      </c>
      <c r="F1069" s="14" t="s">
        <v>38</v>
      </c>
      <c r="G1069" s="14" t="s">
        <v>29</v>
      </c>
      <c r="H1069" s="41" t="s">
        <v>30</v>
      </c>
      <c r="I1069" s="41" t="s">
        <v>1942</v>
      </c>
      <c r="J1069" s="41" t="s">
        <v>1943</v>
      </c>
      <c r="K1069" s="31">
        <v>19560</v>
      </c>
      <c r="L1069" s="43" t="s">
        <v>189</v>
      </c>
      <c r="M1069" s="53">
        <v>0.25</v>
      </c>
      <c r="N1069" s="80">
        <f t="shared" si="61"/>
        <v>4890</v>
      </c>
      <c r="O1069" s="22">
        <f>N1069*[1]TC!$C$4</f>
        <v>97800</v>
      </c>
      <c r="P1069" s="23">
        <v>10000</v>
      </c>
      <c r="Q1069" s="24" t="s">
        <v>34</v>
      </c>
      <c r="R1069" s="135">
        <f t="shared" si="60"/>
        <v>14670</v>
      </c>
      <c r="S1069" s="70">
        <f>R1069*[1]TC!$C$4</f>
        <v>293400</v>
      </c>
      <c r="T1069" s="135">
        <f>[1]TC!F4</f>
        <v>1100</v>
      </c>
      <c r="U1069" s="70">
        <f>T1069*[1]TC!C4</f>
        <v>22000</v>
      </c>
      <c r="V1069" s="138" t="s">
        <v>1944</v>
      </c>
      <c r="W1069" s="238" t="s">
        <v>1945</v>
      </c>
      <c r="X1069" s="29"/>
    </row>
    <row r="1070" spans="1:24" ht="15.75" customHeight="1">
      <c r="A1070" s="65" t="s">
        <v>481</v>
      </c>
      <c r="B1070" s="40" t="s">
        <v>1968</v>
      </c>
      <c r="C1070" s="51" t="s">
        <v>1946</v>
      </c>
      <c r="D1070" s="41" t="s">
        <v>26</v>
      </c>
      <c r="E1070" s="41" t="s">
        <v>27</v>
      </c>
      <c r="F1070" s="14" t="s">
        <v>38</v>
      </c>
      <c r="G1070" s="14" t="s">
        <v>42</v>
      </c>
      <c r="H1070" s="41" t="s">
        <v>1012</v>
      </c>
      <c r="I1070" s="41" t="s">
        <v>1942</v>
      </c>
      <c r="J1070" s="41" t="s">
        <v>1943</v>
      </c>
      <c r="K1070" s="31">
        <v>24450</v>
      </c>
      <c r="L1070" s="43" t="s">
        <v>189</v>
      </c>
      <c r="M1070" s="53">
        <v>0.25</v>
      </c>
      <c r="N1070" s="80">
        <f t="shared" si="61"/>
        <v>6112.5</v>
      </c>
      <c r="O1070" s="22">
        <f>N1070*[1]TC!$C$4</f>
        <v>122250</v>
      </c>
      <c r="P1070" s="23">
        <v>10000</v>
      </c>
      <c r="Q1070" s="24" t="s">
        <v>34</v>
      </c>
      <c r="R1070" s="135">
        <f t="shared" si="60"/>
        <v>18337.5</v>
      </c>
      <c r="S1070" s="70">
        <f>R1070*[1]TC!$C$4</f>
        <v>366750</v>
      </c>
      <c r="T1070" s="135">
        <f>[1]TC!F4</f>
        <v>1100</v>
      </c>
      <c r="U1070" s="70">
        <f>T1070*[1]TC!$C$4</f>
        <v>22000</v>
      </c>
      <c r="V1070" s="138" t="s">
        <v>1944</v>
      </c>
      <c r="W1070" s="238" t="s">
        <v>1947</v>
      </c>
      <c r="X1070" s="29"/>
    </row>
    <row r="1071" spans="1:24" ht="15.75" customHeight="1">
      <c r="A1071" s="65" t="s">
        <v>481</v>
      </c>
      <c r="B1071" s="40" t="s">
        <v>1968</v>
      </c>
      <c r="C1071" s="127" t="s">
        <v>1949</v>
      </c>
      <c r="D1071" s="15" t="s">
        <v>49</v>
      </c>
      <c r="E1071" s="41" t="s">
        <v>27</v>
      </c>
      <c r="F1071" s="14" t="s">
        <v>164</v>
      </c>
      <c r="G1071" s="14" t="s">
        <v>572</v>
      </c>
      <c r="H1071" s="66" t="s">
        <v>296</v>
      </c>
      <c r="I1071" s="41" t="s">
        <v>1950</v>
      </c>
      <c r="J1071" s="41" t="s">
        <v>1951</v>
      </c>
      <c r="K1071" s="31">
        <f t="shared" ref="K1071:K1077" si="62">15400*4</f>
        <v>61600</v>
      </c>
      <c r="L1071" s="158" t="s">
        <v>189</v>
      </c>
      <c r="M1071" s="53">
        <v>0.25</v>
      </c>
      <c r="N1071" s="80">
        <f t="shared" si="61"/>
        <v>15400</v>
      </c>
      <c r="O1071" s="22">
        <f>N1071*[1]TC!C4</f>
        <v>308000</v>
      </c>
      <c r="P1071" s="23">
        <v>10000</v>
      </c>
      <c r="Q1071" s="24" t="s">
        <v>1955</v>
      </c>
      <c r="R1071" s="135">
        <f t="shared" si="60"/>
        <v>46200</v>
      </c>
      <c r="S1071" s="70">
        <f>R1071*[1]TC!$C$4</f>
        <v>924000</v>
      </c>
      <c r="T1071" s="135">
        <f>[1]TC!F4</f>
        <v>1100</v>
      </c>
      <c r="U1071" s="70">
        <f>T1071*[1]TC!C4</f>
        <v>22000</v>
      </c>
      <c r="V1071" s="71" t="s">
        <v>1952</v>
      </c>
      <c r="W1071" s="248" t="s">
        <v>1953</v>
      </c>
      <c r="X1071" s="29"/>
    </row>
    <row r="1072" spans="1:24" ht="15.75" customHeight="1">
      <c r="A1072" s="65" t="s">
        <v>481</v>
      </c>
      <c r="B1072" s="40" t="s">
        <v>1968</v>
      </c>
      <c r="C1072" s="127" t="s">
        <v>1954</v>
      </c>
      <c r="D1072" s="15" t="s">
        <v>49</v>
      </c>
      <c r="E1072" s="41" t="s">
        <v>27</v>
      </c>
      <c r="F1072" s="14" t="s">
        <v>42</v>
      </c>
      <c r="G1072" s="14" t="s">
        <v>116</v>
      </c>
      <c r="H1072" s="66" t="s">
        <v>296</v>
      </c>
      <c r="I1072" s="41" t="s">
        <v>1950</v>
      </c>
      <c r="J1072" s="41" t="s">
        <v>1951</v>
      </c>
      <c r="K1072" s="31">
        <f t="shared" si="62"/>
        <v>61600</v>
      </c>
      <c r="L1072" s="43" t="s">
        <v>189</v>
      </c>
      <c r="M1072" s="53">
        <v>0.25</v>
      </c>
      <c r="N1072" s="80">
        <f t="shared" si="61"/>
        <v>15400</v>
      </c>
      <c r="O1072" s="22">
        <f>N1072*[1]TC!$C$4</f>
        <v>308000</v>
      </c>
      <c r="P1072" s="23">
        <v>10000</v>
      </c>
      <c r="Q1072" s="24" t="s">
        <v>1955</v>
      </c>
      <c r="R1072" s="135">
        <f t="shared" si="60"/>
        <v>46200</v>
      </c>
      <c r="S1072" s="70">
        <f>R1072*[1]TC!$C$4</f>
        <v>924000</v>
      </c>
      <c r="T1072" s="135">
        <f>[1]TC!F4</f>
        <v>1100</v>
      </c>
      <c r="U1072" s="70">
        <f>T1072*[1]TC!C4</f>
        <v>22000</v>
      </c>
      <c r="V1072" s="71" t="s">
        <v>1952</v>
      </c>
      <c r="W1072" s="72" t="s">
        <v>1956</v>
      </c>
      <c r="X1072" s="29"/>
    </row>
    <row r="1073" spans="1:24" ht="15.75" customHeight="1">
      <c r="A1073" s="65" t="s">
        <v>481</v>
      </c>
      <c r="B1073" s="51" t="s">
        <v>1968</v>
      </c>
      <c r="C1073" s="127" t="s">
        <v>1964</v>
      </c>
      <c r="D1073" s="15" t="s">
        <v>49</v>
      </c>
      <c r="E1073" s="249" t="s">
        <v>27</v>
      </c>
      <c r="F1073" s="14" t="s">
        <v>42</v>
      </c>
      <c r="G1073" s="14" t="s">
        <v>116</v>
      </c>
      <c r="H1073" s="66" t="s">
        <v>296</v>
      </c>
      <c r="I1073" s="41" t="s">
        <v>1950</v>
      </c>
      <c r="J1073" s="41" t="s">
        <v>1951</v>
      </c>
      <c r="K1073" s="31">
        <f t="shared" si="62"/>
        <v>61600</v>
      </c>
      <c r="L1073" s="43" t="s">
        <v>189</v>
      </c>
      <c r="M1073" s="53">
        <v>0.25</v>
      </c>
      <c r="N1073" s="80">
        <f t="shared" si="61"/>
        <v>15400</v>
      </c>
      <c r="O1073" s="22">
        <f>N1073*[1]TC!C4</f>
        <v>308000</v>
      </c>
      <c r="P1073" s="23">
        <v>10000</v>
      </c>
      <c r="Q1073" s="24" t="s">
        <v>1955</v>
      </c>
      <c r="R1073" s="135">
        <f t="shared" si="60"/>
        <v>46200</v>
      </c>
      <c r="S1073" s="70">
        <f>R1073*[1]TC!$C$4</f>
        <v>924000</v>
      </c>
      <c r="T1073" s="135">
        <f>[1]TC!F4</f>
        <v>1100</v>
      </c>
      <c r="U1073" s="70">
        <f>T1073*[1]TC!C4</f>
        <v>22000</v>
      </c>
      <c r="V1073" s="71" t="s">
        <v>1952</v>
      </c>
      <c r="W1073" s="72" t="s">
        <v>1965</v>
      </c>
      <c r="X1073" s="29"/>
    </row>
    <row r="1074" spans="1:24" ht="15.75" customHeight="1">
      <c r="A1074" s="65" t="s">
        <v>481</v>
      </c>
      <c r="B1074" s="51" t="s">
        <v>1968</v>
      </c>
      <c r="C1074" s="65" t="s">
        <v>1957</v>
      </c>
      <c r="D1074" s="15" t="s">
        <v>49</v>
      </c>
      <c r="E1074" s="41" t="s">
        <v>27</v>
      </c>
      <c r="F1074" s="14" t="s">
        <v>195</v>
      </c>
      <c r="G1074" s="14" t="s">
        <v>42</v>
      </c>
      <c r="H1074" s="66" t="s">
        <v>296</v>
      </c>
      <c r="I1074" s="41" t="s">
        <v>1950</v>
      </c>
      <c r="J1074" s="41"/>
      <c r="K1074" s="31">
        <f t="shared" si="62"/>
        <v>61600</v>
      </c>
      <c r="L1074" s="43" t="s">
        <v>189</v>
      </c>
      <c r="M1074" s="53">
        <v>0.25</v>
      </c>
      <c r="N1074" s="80">
        <f t="shared" si="61"/>
        <v>15400</v>
      </c>
      <c r="O1074" s="22">
        <f>N1074*[1]TC!$C$4</f>
        <v>308000</v>
      </c>
      <c r="P1074" s="23">
        <v>10000</v>
      </c>
      <c r="Q1074" s="24" t="s">
        <v>1955</v>
      </c>
      <c r="R1074" s="135">
        <f t="shared" si="60"/>
        <v>46200</v>
      </c>
      <c r="S1074" s="70">
        <f>R1074*[1]TC!$C$4</f>
        <v>924000</v>
      </c>
      <c r="T1074" s="135">
        <f>[1]TC!F4</f>
        <v>1100</v>
      </c>
      <c r="U1074" s="70">
        <f>[1]TC!$G$4</f>
        <v>22000</v>
      </c>
      <c r="V1074" s="71" t="s">
        <v>1952</v>
      </c>
      <c r="W1074" s="73" t="s">
        <v>1958</v>
      </c>
      <c r="X1074" s="29"/>
    </row>
    <row r="1075" spans="1:24" ht="15.75" customHeight="1">
      <c r="A1075" s="65" t="s">
        <v>481</v>
      </c>
      <c r="B1075" s="51" t="s">
        <v>1968</v>
      </c>
      <c r="C1075" s="127" t="s">
        <v>1962</v>
      </c>
      <c r="D1075" s="15" t="s">
        <v>49</v>
      </c>
      <c r="E1075" s="41" t="s">
        <v>27</v>
      </c>
      <c r="F1075" s="14" t="s">
        <v>56</v>
      </c>
      <c r="G1075" s="14" t="s">
        <v>29</v>
      </c>
      <c r="H1075" s="66" t="s">
        <v>296</v>
      </c>
      <c r="I1075" s="41" t="s">
        <v>1950</v>
      </c>
      <c r="J1075" s="41"/>
      <c r="K1075" s="31">
        <f t="shared" si="62"/>
        <v>61600</v>
      </c>
      <c r="L1075" s="43" t="s">
        <v>189</v>
      </c>
      <c r="M1075" s="53">
        <v>0.25</v>
      </c>
      <c r="N1075" s="80">
        <f t="shared" si="61"/>
        <v>15400</v>
      </c>
      <c r="O1075" s="22">
        <f>N1075*[1]TC!$C$4</f>
        <v>308000</v>
      </c>
      <c r="P1075" s="23">
        <v>10000</v>
      </c>
      <c r="Q1075" s="24" t="s">
        <v>1955</v>
      </c>
      <c r="R1075" s="135">
        <f t="shared" si="60"/>
        <v>46200</v>
      </c>
      <c r="S1075" s="70">
        <f>R1075*[1]TC!$C$4</f>
        <v>924000</v>
      </c>
      <c r="T1075" s="135">
        <f>[1]TC!$F$4</f>
        <v>1100</v>
      </c>
      <c r="U1075" s="70">
        <f>[1]TC!$G$4</f>
        <v>22000</v>
      </c>
      <c r="V1075" s="71" t="s">
        <v>1952</v>
      </c>
      <c r="W1075" s="242"/>
      <c r="X1075" s="29"/>
    </row>
    <row r="1076" spans="1:24" ht="15.75" customHeight="1">
      <c r="A1076" s="65" t="s">
        <v>481</v>
      </c>
      <c r="B1076" s="51" t="s">
        <v>1968</v>
      </c>
      <c r="C1076" s="127" t="s">
        <v>1963</v>
      </c>
      <c r="D1076" s="15" t="s">
        <v>49</v>
      </c>
      <c r="E1076" s="41" t="s">
        <v>27</v>
      </c>
      <c r="F1076" s="14" t="s">
        <v>457</v>
      </c>
      <c r="G1076" s="14" t="s">
        <v>1541</v>
      </c>
      <c r="H1076" s="66" t="s">
        <v>296</v>
      </c>
      <c r="I1076" s="41" t="s">
        <v>1950</v>
      </c>
      <c r="J1076" s="41"/>
      <c r="K1076" s="31">
        <f t="shared" si="62"/>
        <v>61600</v>
      </c>
      <c r="L1076" s="43" t="s">
        <v>189</v>
      </c>
      <c r="M1076" s="53">
        <v>0.25</v>
      </c>
      <c r="N1076" s="80">
        <f t="shared" si="61"/>
        <v>15400</v>
      </c>
      <c r="O1076" s="22">
        <f>N1076*[1]TC!$C$4</f>
        <v>308000</v>
      </c>
      <c r="P1076" s="23">
        <v>10000</v>
      </c>
      <c r="Q1076" s="24" t="s">
        <v>1955</v>
      </c>
      <c r="R1076" s="135">
        <f t="shared" si="60"/>
        <v>46200</v>
      </c>
      <c r="S1076" s="70">
        <f>R1076*[1]TC!$C$4</f>
        <v>924000</v>
      </c>
      <c r="T1076" s="135">
        <f>[1]TC!$F$4</f>
        <v>1100</v>
      </c>
      <c r="U1076" s="70">
        <f>[1]TC!$G$4</f>
        <v>22000</v>
      </c>
      <c r="V1076" s="71" t="s">
        <v>1952</v>
      </c>
      <c r="W1076" s="242"/>
      <c r="X1076" s="29"/>
    </row>
    <row r="1077" spans="1:24" ht="15.75" customHeight="1">
      <c r="A1077" s="65" t="s">
        <v>481</v>
      </c>
      <c r="B1077" s="51" t="s">
        <v>1968</v>
      </c>
      <c r="C1077" s="127" t="s">
        <v>1966</v>
      </c>
      <c r="D1077" s="15" t="s">
        <v>49</v>
      </c>
      <c r="E1077" s="41" t="s">
        <v>27</v>
      </c>
      <c r="F1077" s="14" t="s">
        <v>28</v>
      </c>
      <c r="G1077" s="14" t="s">
        <v>42</v>
      </c>
      <c r="H1077" s="66" t="s">
        <v>296</v>
      </c>
      <c r="I1077" s="41" t="s">
        <v>1950</v>
      </c>
      <c r="J1077" s="41"/>
      <c r="K1077" s="31">
        <f t="shared" si="62"/>
        <v>61600</v>
      </c>
      <c r="L1077" s="43" t="s">
        <v>189</v>
      </c>
      <c r="M1077" s="53">
        <v>0.25</v>
      </c>
      <c r="N1077" s="80">
        <f t="shared" si="61"/>
        <v>15400</v>
      </c>
      <c r="O1077" s="22">
        <f>N1077*[1]TC!$C$4</f>
        <v>308000</v>
      </c>
      <c r="P1077" s="23">
        <v>10000</v>
      </c>
      <c r="Q1077" s="24" t="s">
        <v>1955</v>
      </c>
      <c r="R1077" s="135">
        <f t="shared" si="60"/>
        <v>46200</v>
      </c>
      <c r="S1077" s="70">
        <f>R1077*[1]TC!$C$4</f>
        <v>924000</v>
      </c>
      <c r="T1077" s="135">
        <f>[1]TC!$F$4</f>
        <v>1100</v>
      </c>
      <c r="U1077" s="70">
        <f>[1]TC!$G$4</f>
        <v>22000</v>
      </c>
      <c r="V1077" s="71" t="s">
        <v>1952</v>
      </c>
      <c r="W1077" s="238" t="s">
        <v>1967</v>
      </c>
      <c r="X1077" s="29"/>
    </row>
    <row r="1078" spans="1:24" ht="15.75" customHeight="1">
      <c r="A1078" s="250" t="s">
        <v>289</v>
      </c>
      <c r="B1078" s="76" t="s">
        <v>1974</v>
      </c>
      <c r="C1078" s="51" t="s">
        <v>1961</v>
      </c>
      <c r="D1078" s="41" t="s">
        <v>26</v>
      </c>
      <c r="E1078" s="41" t="s">
        <v>27</v>
      </c>
      <c r="F1078" s="14" t="s">
        <v>38</v>
      </c>
      <c r="G1078" s="14" t="s">
        <v>295</v>
      </c>
      <c r="H1078" s="41" t="s">
        <v>30</v>
      </c>
      <c r="I1078" s="41" t="s">
        <v>1942</v>
      </c>
      <c r="J1078" s="41"/>
      <c r="K1078" s="31">
        <v>21560</v>
      </c>
      <c r="L1078" s="43" t="s">
        <v>189</v>
      </c>
      <c r="M1078" s="53">
        <v>0.25</v>
      </c>
      <c r="N1078" s="80">
        <f t="shared" si="61"/>
        <v>5390</v>
      </c>
      <c r="O1078" s="22">
        <f>N1078*[1]TC!$C$4</f>
        <v>107800</v>
      </c>
      <c r="P1078" s="23">
        <v>10000</v>
      </c>
      <c r="Q1078" s="24" t="s">
        <v>34</v>
      </c>
      <c r="R1078" s="135">
        <f t="shared" si="60"/>
        <v>16170</v>
      </c>
      <c r="S1078" s="70">
        <f>R1078*[1]TC!$C$4</f>
        <v>323400</v>
      </c>
      <c r="T1078" s="135">
        <f>[1]TC!$F$4</f>
        <v>1100</v>
      </c>
      <c r="U1078" s="70">
        <f>T1078*[1]TC!$C$4</f>
        <v>22000</v>
      </c>
      <c r="V1078" s="138" t="s">
        <v>1944</v>
      </c>
      <c r="W1078" s="251"/>
      <c r="X1078" s="29"/>
    </row>
    <row r="1079" spans="1:24" ht="15.75" customHeight="1">
      <c r="A1079" s="250" t="s">
        <v>289</v>
      </c>
      <c r="B1079" s="76" t="s">
        <v>1974</v>
      </c>
      <c r="C1079" s="51" t="s">
        <v>1969</v>
      </c>
      <c r="D1079" s="41" t="s">
        <v>26</v>
      </c>
      <c r="E1079" s="41" t="s">
        <v>27</v>
      </c>
      <c r="F1079" s="14" t="s">
        <v>295</v>
      </c>
      <c r="G1079" s="14" t="s">
        <v>29</v>
      </c>
      <c r="H1079" s="41" t="s">
        <v>880</v>
      </c>
      <c r="I1079" s="41" t="s">
        <v>1942</v>
      </c>
      <c r="J1079" s="41"/>
      <c r="K1079" s="31">
        <v>16300</v>
      </c>
      <c r="L1079" s="43" t="s">
        <v>189</v>
      </c>
      <c r="M1079" s="53">
        <v>0.25</v>
      </c>
      <c r="N1079" s="80">
        <f t="shared" si="61"/>
        <v>4075</v>
      </c>
      <c r="O1079" s="22">
        <f>N1079*[1]TC!$C$4</f>
        <v>81500</v>
      </c>
      <c r="P1079" s="23">
        <v>10000</v>
      </c>
      <c r="Q1079" s="24" t="s">
        <v>34</v>
      </c>
      <c r="R1079" s="135">
        <f t="shared" si="60"/>
        <v>12225</v>
      </c>
      <c r="S1079" s="70">
        <f>R1079*[1]TC!$C$4</f>
        <v>244500</v>
      </c>
      <c r="T1079" s="135">
        <f>[1]TC!$F$4</f>
        <v>1100</v>
      </c>
      <c r="U1079" s="70">
        <f>T1079*[1]TC!$C$4</f>
        <v>22000</v>
      </c>
      <c r="V1079" s="138" t="s">
        <v>1944</v>
      </c>
      <c r="W1079" s="251"/>
      <c r="X1079" s="29"/>
    </row>
    <row r="1080" spans="1:24" ht="15.75" customHeight="1">
      <c r="A1080" s="250" t="s">
        <v>289</v>
      </c>
      <c r="B1080" s="76" t="s">
        <v>1974</v>
      </c>
      <c r="C1080" s="51" t="s">
        <v>1970</v>
      </c>
      <c r="D1080" s="41" t="s">
        <v>26</v>
      </c>
      <c r="E1080" s="41" t="s">
        <v>27</v>
      </c>
      <c r="F1080" s="14" t="s">
        <v>28</v>
      </c>
      <c r="G1080" s="14" t="s">
        <v>1304</v>
      </c>
      <c r="H1080" s="41" t="s">
        <v>30</v>
      </c>
      <c r="I1080" s="41" t="s">
        <v>1942</v>
      </c>
      <c r="J1080" s="41"/>
      <c r="K1080" s="31">
        <v>19560</v>
      </c>
      <c r="L1080" s="43" t="s">
        <v>189</v>
      </c>
      <c r="M1080" s="53">
        <v>0.25</v>
      </c>
      <c r="N1080" s="80">
        <f t="shared" si="61"/>
        <v>4890</v>
      </c>
      <c r="O1080" s="22">
        <f>N1080*[1]TC!$C$4</f>
        <v>97800</v>
      </c>
      <c r="P1080" s="23">
        <v>10000</v>
      </c>
      <c r="Q1080" s="24" t="s">
        <v>34</v>
      </c>
      <c r="R1080" s="135">
        <f t="shared" si="60"/>
        <v>14670</v>
      </c>
      <c r="S1080" s="70">
        <f>R1080*[1]TC!$C$4</f>
        <v>293400</v>
      </c>
      <c r="T1080" s="135">
        <f>[1]TC!$F$4</f>
        <v>1100</v>
      </c>
      <c r="U1080" s="70">
        <f>T1080*[1]TC!$C$4</f>
        <v>22000</v>
      </c>
      <c r="V1080" s="138" t="s">
        <v>1944</v>
      </c>
      <c r="W1080" s="251"/>
      <c r="X1080" s="29"/>
    </row>
    <row r="1081" spans="1:24" ht="15.75" customHeight="1">
      <c r="A1081" s="250" t="s">
        <v>289</v>
      </c>
      <c r="B1081" s="76" t="s">
        <v>1974</v>
      </c>
      <c r="C1081" s="51" t="s">
        <v>1971</v>
      </c>
      <c r="D1081" s="41" t="s">
        <v>26</v>
      </c>
      <c r="E1081" s="139" t="s">
        <v>27</v>
      </c>
      <c r="F1081" s="14" t="s">
        <v>116</v>
      </c>
      <c r="G1081" s="14" t="s">
        <v>42</v>
      </c>
      <c r="H1081" s="41" t="s">
        <v>30</v>
      </c>
      <c r="I1081" s="41" t="s">
        <v>1942</v>
      </c>
      <c r="J1081" s="41"/>
      <c r="K1081" s="31">
        <v>19560</v>
      </c>
      <c r="L1081" s="43" t="s">
        <v>189</v>
      </c>
      <c r="M1081" s="53">
        <v>0.25</v>
      </c>
      <c r="N1081" s="80">
        <f t="shared" si="61"/>
        <v>4890</v>
      </c>
      <c r="O1081" s="22">
        <f>N1081*[1]TC!$C$4</f>
        <v>97800</v>
      </c>
      <c r="P1081" s="23">
        <v>10000</v>
      </c>
      <c r="Q1081" s="24" t="s">
        <v>34</v>
      </c>
      <c r="R1081" s="135">
        <f t="shared" si="60"/>
        <v>14670</v>
      </c>
      <c r="S1081" s="70">
        <f>R1081*[1]TC!$C$4</f>
        <v>293400</v>
      </c>
      <c r="T1081" s="135">
        <f>[1]TC!$F$4</f>
        <v>1100</v>
      </c>
      <c r="U1081" s="70">
        <f>T1081*[1]TC!$C$4</f>
        <v>22000</v>
      </c>
      <c r="V1081" s="138" t="s">
        <v>1944</v>
      </c>
      <c r="W1081" s="251"/>
      <c r="X1081" s="61"/>
    </row>
    <row r="1082" spans="1:24" ht="15.75" customHeight="1">
      <c r="A1082" s="250" t="s">
        <v>289</v>
      </c>
      <c r="B1082" s="76" t="s">
        <v>1974</v>
      </c>
      <c r="C1082" s="51" t="s">
        <v>1972</v>
      </c>
      <c r="D1082" s="41" t="s">
        <v>26</v>
      </c>
      <c r="E1082" s="139" t="s">
        <v>27</v>
      </c>
      <c r="F1082" s="14" t="s">
        <v>519</v>
      </c>
      <c r="G1082" s="14" t="s">
        <v>29</v>
      </c>
      <c r="H1082" s="41" t="s">
        <v>880</v>
      </c>
      <c r="I1082" s="41" t="s">
        <v>1942</v>
      </c>
      <c r="J1082" s="41"/>
      <c r="K1082" s="31">
        <v>16300</v>
      </c>
      <c r="L1082" s="43" t="s">
        <v>189</v>
      </c>
      <c r="M1082" s="53">
        <v>0.25</v>
      </c>
      <c r="N1082" s="80">
        <f t="shared" si="61"/>
        <v>4075</v>
      </c>
      <c r="O1082" s="22">
        <f>N1082*[1]TC!$C$4</f>
        <v>81500</v>
      </c>
      <c r="P1082" s="23">
        <v>10000</v>
      </c>
      <c r="Q1082" s="24" t="s">
        <v>34</v>
      </c>
      <c r="R1082" s="135">
        <f t="shared" si="60"/>
        <v>12225</v>
      </c>
      <c r="S1082" s="70">
        <f>R1082*[1]TC!$C$4</f>
        <v>244500</v>
      </c>
      <c r="T1082" s="135">
        <f>[1]TC!$F$4</f>
        <v>1100</v>
      </c>
      <c r="U1082" s="70">
        <f>T1082*[1]TC!$C$4</f>
        <v>22000</v>
      </c>
      <c r="V1082" s="138" t="s">
        <v>1944</v>
      </c>
      <c r="W1082" s="251"/>
      <c r="X1082" s="29"/>
    </row>
    <row r="1083" spans="1:24" ht="15.75" customHeight="1">
      <c r="A1083" s="250" t="s">
        <v>289</v>
      </c>
      <c r="B1083" s="76" t="s">
        <v>1974</v>
      </c>
      <c r="C1083" s="51" t="s">
        <v>38</v>
      </c>
      <c r="D1083" s="41" t="s">
        <v>26</v>
      </c>
      <c r="E1083" s="139" t="s">
        <v>27</v>
      </c>
      <c r="F1083" s="14" t="s">
        <v>38</v>
      </c>
      <c r="G1083" s="14" t="s">
        <v>29</v>
      </c>
      <c r="H1083" s="139" t="s">
        <v>30</v>
      </c>
      <c r="I1083" s="41" t="s">
        <v>1942</v>
      </c>
      <c r="J1083" s="41" t="s">
        <v>1943</v>
      </c>
      <c r="K1083" s="31">
        <v>19560</v>
      </c>
      <c r="L1083" s="155" t="s">
        <v>189</v>
      </c>
      <c r="M1083" s="53">
        <v>0.25</v>
      </c>
      <c r="N1083" s="80">
        <f t="shared" si="61"/>
        <v>4890</v>
      </c>
      <c r="O1083" s="22">
        <f>N1083*[1]TC!$C$4</f>
        <v>97800</v>
      </c>
      <c r="P1083" s="23">
        <v>10000</v>
      </c>
      <c r="Q1083" s="24" t="s">
        <v>34</v>
      </c>
      <c r="R1083" s="135">
        <f t="shared" si="60"/>
        <v>14670</v>
      </c>
      <c r="S1083" s="70">
        <f>R1083*[1]TC!$C$4</f>
        <v>293400</v>
      </c>
      <c r="T1083" s="135">
        <f>[1]TC!F4</f>
        <v>1100</v>
      </c>
      <c r="U1083" s="70">
        <f>T1083*[1]TC!$C$4</f>
        <v>22000</v>
      </c>
      <c r="V1083" s="138" t="s">
        <v>1944</v>
      </c>
      <c r="W1083" s="238" t="s">
        <v>1945</v>
      </c>
      <c r="X1083" s="29"/>
    </row>
    <row r="1084" spans="1:24" ht="15.75" customHeight="1">
      <c r="A1084" s="250" t="s">
        <v>289</v>
      </c>
      <c r="B1084" s="76" t="s">
        <v>1974</v>
      </c>
      <c r="C1084" s="51" t="s">
        <v>1946</v>
      </c>
      <c r="D1084" s="41" t="s">
        <v>26</v>
      </c>
      <c r="E1084" s="41" t="s">
        <v>27</v>
      </c>
      <c r="F1084" s="14" t="s">
        <v>38</v>
      </c>
      <c r="G1084" s="14" t="s">
        <v>42</v>
      </c>
      <c r="H1084" s="41" t="s">
        <v>1012</v>
      </c>
      <c r="I1084" s="41" t="s">
        <v>1942</v>
      </c>
      <c r="J1084" s="41" t="s">
        <v>1943</v>
      </c>
      <c r="K1084" s="31">
        <v>24450</v>
      </c>
      <c r="L1084" s="158" t="s">
        <v>189</v>
      </c>
      <c r="M1084" s="53">
        <v>0.25</v>
      </c>
      <c r="N1084" s="80">
        <f t="shared" si="61"/>
        <v>6112.5</v>
      </c>
      <c r="O1084" s="22">
        <f>N1084*[1]TC!C6</f>
        <v>122250</v>
      </c>
      <c r="P1084" s="252">
        <v>10000</v>
      </c>
      <c r="Q1084" s="24" t="s">
        <v>34</v>
      </c>
      <c r="R1084" s="135">
        <f t="shared" si="60"/>
        <v>18337.5</v>
      </c>
      <c r="S1084" s="70">
        <f>R1084*[1]TC!$C$4</f>
        <v>366750</v>
      </c>
      <c r="T1084" s="135">
        <f>[1]TC!F4</f>
        <v>1100</v>
      </c>
      <c r="U1084" s="70">
        <f>T1084*[1]TC!$C$4</f>
        <v>22000</v>
      </c>
      <c r="V1084" s="138" t="s">
        <v>1944</v>
      </c>
      <c r="W1084" s="244" t="s">
        <v>1947</v>
      </c>
      <c r="X1084" s="29"/>
    </row>
    <row r="1085" spans="1:24" ht="15.75" customHeight="1">
      <c r="A1085" s="250" t="s">
        <v>289</v>
      </c>
      <c r="B1085" s="76" t="s">
        <v>1974</v>
      </c>
      <c r="C1085" s="51" t="s">
        <v>1948</v>
      </c>
      <c r="D1085" s="41" t="s">
        <v>26</v>
      </c>
      <c r="E1085" s="139" t="s">
        <v>27</v>
      </c>
      <c r="F1085" s="14" t="s">
        <v>164</v>
      </c>
      <c r="G1085" s="14" t="s">
        <v>572</v>
      </c>
      <c r="H1085" s="139" t="s">
        <v>30</v>
      </c>
      <c r="I1085" s="41" t="s">
        <v>1942</v>
      </c>
      <c r="J1085" s="41" t="s">
        <v>1943</v>
      </c>
      <c r="K1085" s="31">
        <v>19560</v>
      </c>
      <c r="L1085" s="155" t="s">
        <v>189</v>
      </c>
      <c r="M1085" s="53">
        <v>0.25</v>
      </c>
      <c r="N1085" s="80">
        <f t="shared" si="61"/>
        <v>4890</v>
      </c>
      <c r="O1085" s="22">
        <f>N1085*[1]TC!$C$4</f>
        <v>97800</v>
      </c>
      <c r="P1085" s="252">
        <v>10000</v>
      </c>
      <c r="Q1085" s="24" t="s">
        <v>34</v>
      </c>
      <c r="R1085" s="135">
        <f t="shared" si="60"/>
        <v>14670</v>
      </c>
      <c r="S1085" s="70">
        <f>R1085*[1]TC!$C$4</f>
        <v>293400</v>
      </c>
      <c r="T1085" s="135">
        <f>[1]TC!F4</f>
        <v>1100</v>
      </c>
      <c r="U1085" s="70">
        <f>T1085*[1]TC!$C$4</f>
        <v>22000</v>
      </c>
      <c r="V1085" s="138" t="s">
        <v>1944</v>
      </c>
      <c r="W1085" s="245" t="s">
        <v>1960</v>
      </c>
      <c r="X1085" s="29"/>
    </row>
    <row r="1086" spans="1:24" ht="15.75" customHeight="1">
      <c r="A1086" s="65" t="s">
        <v>289</v>
      </c>
      <c r="B1086" s="40" t="s">
        <v>1974</v>
      </c>
      <c r="C1086" s="127" t="s">
        <v>1949</v>
      </c>
      <c r="D1086" s="15" t="s">
        <v>49</v>
      </c>
      <c r="E1086" s="41" t="s">
        <v>27</v>
      </c>
      <c r="F1086" s="14" t="s">
        <v>164</v>
      </c>
      <c r="G1086" s="14" t="s">
        <v>572</v>
      </c>
      <c r="H1086" s="66" t="s">
        <v>296</v>
      </c>
      <c r="I1086" s="41" t="s">
        <v>1950</v>
      </c>
      <c r="J1086" s="41" t="s">
        <v>1951</v>
      </c>
      <c r="K1086" s="31">
        <f>15400*4</f>
        <v>61600</v>
      </c>
      <c r="L1086" s="43" t="s">
        <v>189</v>
      </c>
      <c r="M1086" s="53">
        <v>0.25</v>
      </c>
      <c r="N1086" s="80">
        <f t="shared" si="61"/>
        <v>15400</v>
      </c>
      <c r="O1086" s="22">
        <f>N1086*[1]TC!C4</f>
        <v>308000</v>
      </c>
      <c r="P1086" s="23">
        <v>10000</v>
      </c>
      <c r="Q1086" s="24" t="s">
        <v>34</v>
      </c>
      <c r="R1086" s="135">
        <f t="shared" si="60"/>
        <v>46200</v>
      </c>
      <c r="S1086" s="70">
        <f>R1086*[1]TC!$C$4</f>
        <v>924000</v>
      </c>
      <c r="T1086" s="135">
        <f>[1]TC!F4</f>
        <v>1100</v>
      </c>
      <c r="U1086" s="70">
        <f>T1086*[1]TC!C4</f>
        <v>22000</v>
      </c>
      <c r="V1086" s="71" t="s">
        <v>1952</v>
      </c>
      <c r="W1086" s="238" t="s">
        <v>1953</v>
      </c>
      <c r="X1086" s="29"/>
    </row>
    <row r="1087" spans="1:24" ht="15.75" customHeight="1">
      <c r="A1087" s="65" t="s">
        <v>289</v>
      </c>
      <c r="B1087" s="40" t="s">
        <v>1974</v>
      </c>
      <c r="C1087" s="127" t="s">
        <v>1954</v>
      </c>
      <c r="D1087" s="15" t="s">
        <v>49</v>
      </c>
      <c r="E1087" s="41" t="s">
        <v>27</v>
      </c>
      <c r="F1087" s="14" t="s">
        <v>42</v>
      </c>
      <c r="G1087" s="14" t="s">
        <v>116</v>
      </c>
      <c r="H1087" s="66" t="s">
        <v>296</v>
      </c>
      <c r="I1087" s="41" t="s">
        <v>1950</v>
      </c>
      <c r="J1087" s="41" t="s">
        <v>1951</v>
      </c>
      <c r="K1087" s="31">
        <f>15400*4</f>
        <v>61600</v>
      </c>
      <c r="L1087" s="43" t="s">
        <v>189</v>
      </c>
      <c r="M1087" s="53">
        <v>0.25</v>
      </c>
      <c r="N1087" s="80">
        <f t="shared" si="61"/>
        <v>15400</v>
      </c>
      <c r="O1087" s="22">
        <f>N1087*[1]TC!$C$4</f>
        <v>308000</v>
      </c>
      <c r="P1087" s="23">
        <v>10000</v>
      </c>
      <c r="Q1087" s="24" t="s">
        <v>1955</v>
      </c>
      <c r="R1087" s="135">
        <f t="shared" si="60"/>
        <v>46200</v>
      </c>
      <c r="S1087" s="70">
        <f>R1087*[1]TC!$C$4</f>
        <v>924000</v>
      </c>
      <c r="T1087" s="135">
        <f>[1]TC!F4</f>
        <v>1100</v>
      </c>
      <c r="U1087" s="70">
        <f>T1087*[1]TC!C4</f>
        <v>22000</v>
      </c>
      <c r="V1087" s="71" t="s">
        <v>1952</v>
      </c>
      <c r="W1087" s="72" t="s">
        <v>1956</v>
      </c>
      <c r="X1087" s="29"/>
    </row>
    <row r="1088" spans="1:24" ht="15.75" customHeight="1">
      <c r="A1088" s="65" t="s">
        <v>289</v>
      </c>
      <c r="B1088" s="76" t="s">
        <v>1974</v>
      </c>
      <c r="C1088" s="65" t="s">
        <v>1957</v>
      </c>
      <c r="D1088" s="15" t="s">
        <v>49</v>
      </c>
      <c r="E1088" s="41" t="s">
        <v>27</v>
      </c>
      <c r="F1088" s="14" t="s">
        <v>195</v>
      </c>
      <c r="G1088" s="14" t="s">
        <v>42</v>
      </c>
      <c r="H1088" s="66" t="s">
        <v>296</v>
      </c>
      <c r="I1088" s="41" t="s">
        <v>1950</v>
      </c>
      <c r="J1088" s="41"/>
      <c r="K1088" s="31">
        <f>15400*4</f>
        <v>61600</v>
      </c>
      <c r="L1088" s="43" t="s">
        <v>189</v>
      </c>
      <c r="M1088" s="53">
        <v>0.25</v>
      </c>
      <c r="N1088" s="80">
        <f t="shared" si="61"/>
        <v>15400</v>
      </c>
      <c r="O1088" s="22">
        <f>N1088*[1]TC!$C$4</f>
        <v>308000</v>
      </c>
      <c r="P1088" s="23">
        <v>10000</v>
      </c>
      <c r="Q1088" s="24" t="s">
        <v>1955</v>
      </c>
      <c r="R1088" s="135">
        <f t="shared" si="60"/>
        <v>46200</v>
      </c>
      <c r="S1088" s="70">
        <f>R1088*[1]TC!$C$4</f>
        <v>924000</v>
      </c>
      <c r="T1088" s="135">
        <f>T848</f>
        <v>0</v>
      </c>
      <c r="U1088" s="70">
        <f>T1088*[1]TC!$C$4</f>
        <v>0</v>
      </c>
      <c r="V1088" s="71" t="s">
        <v>1952</v>
      </c>
      <c r="W1088" s="73" t="s">
        <v>1958</v>
      </c>
      <c r="X1088" s="29"/>
    </row>
    <row r="1089" spans="1:24" ht="15.75" customHeight="1">
      <c r="A1089" s="250" t="s">
        <v>289</v>
      </c>
      <c r="B1089" s="76" t="s">
        <v>1974</v>
      </c>
      <c r="C1089" s="51" t="s">
        <v>1959</v>
      </c>
      <c r="D1089" s="41" t="s">
        <v>26</v>
      </c>
      <c r="E1089" s="139" t="s">
        <v>27</v>
      </c>
      <c r="F1089" s="14" t="s">
        <v>164</v>
      </c>
      <c r="G1089" s="14" t="s">
        <v>572</v>
      </c>
      <c r="H1089" s="41" t="s">
        <v>1012</v>
      </c>
      <c r="I1089" s="41" t="s">
        <v>1942</v>
      </c>
      <c r="J1089" s="41"/>
      <c r="K1089" s="31">
        <v>24450</v>
      </c>
      <c r="L1089" s="155" t="s">
        <v>189</v>
      </c>
      <c r="M1089" s="53">
        <v>0.25</v>
      </c>
      <c r="N1089" s="80">
        <f t="shared" si="61"/>
        <v>6112.5</v>
      </c>
      <c r="O1089" s="22">
        <f>N1089*[1]TC!C4</f>
        <v>122250</v>
      </c>
      <c r="P1089" s="252">
        <v>10000</v>
      </c>
      <c r="Q1089" s="24" t="s">
        <v>34</v>
      </c>
      <c r="R1089" s="135">
        <f t="shared" si="60"/>
        <v>18337.5</v>
      </c>
      <c r="S1089" s="70">
        <f>R1089*[1]TC!$C$4</f>
        <v>366750</v>
      </c>
      <c r="T1089" s="70">
        <f>[1]TC!F4</f>
        <v>1100</v>
      </c>
      <c r="U1089" s="70">
        <f>T1089*[1]TC!$C$4</f>
        <v>22000</v>
      </c>
      <c r="V1089" s="138" t="s">
        <v>1944</v>
      </c>
      <c r="W1089" s="248" t="s">
        <v>1960</v>
      </c>
      <c r="X1089" s="29"/>
    </row>
    <row r="1090" spans="1:24" ht="15.75" customHeight="1">
      <c r="A1090" s="65" t="s">
        <v>289</v>
      </c>
      <c r="B1090" s="40" t="s">
        <v>1974</v>
      </c>
      <c r="C1090" s="127" t="s">
        <v>1962</v>
      </c>
      <c r="D1090" s="15" t="s">
        <v>49</v>
      </c>
      <c r="E1090" s="41" t="s">
        <v>27</v>
      </c>
      <c r="F1090" s="14" t="s">
        <v>56</v>
      </c>
      <c r="G1090" s="14" t="s">
        <v>29</v>
      </c>
      <c r="H1090" s="66" t="s">
        <v>296</v>
      </c>
      <c r="I1090" s="41" t="s">
        <v>1950</v>
      </c>
      <c r="J1090" s="41"/>
      <c r="K1090" s="31">
        <f>15400*4</f>
        <v>61600</v>
      </c>
      <c r="L1090" s="43" t="s">
        <v>189</v>
      </c>
      <c r="M1090" s="53">
        <v>0.25</v>
      </c>
      <c r="N1090" s="80">
        <f t="shared" si="61"/>
        <v>15400</v>
      </c>
      <c r="O1090" s="22">
        <f>N1090*[1]TC!$C$4</f>
        <v>308000</v>
      </c>
      <c r="P1090" s="23">
        <v>10000</v>
      </c>
      <c r="Q1090" s="24" t="s">
        <v>1955</v>
      </c>
      <c r="R1090" s="135">
        <f t="shared" si="60"/>
        <v>46200</v>
      </c>
      <c r="S1090" s="70">
        <f>R1090*[1]TC!$C$4</f>
        <v>924000</v>
      </c>
      <c r="T1090" s="135">
        <f>[1]TC!$F$4</f>
        <v>1100</v>
      </c>
      <c r="U1090" s="70">
        <f>T1090*[1]TC!$C$4</f>
        <v>22000</v>
      </c>
      <c r="V1090" s="71" t="s">
        <v>1952</v>
      </c>
      <c r="W1090" s="74"/>
      <c r="X1090" s="29"/>
    </row>
    <row r="1091" spans="1:24" ht="15.75" customHeight="1">
      <c r="A1091" s="65" t="s">
        <v>289</v>
      </c>
      <c r="B1091" s="40" t="s">
        <v>1974</v>
      </c>
      <c r="C1091" s="127" t="s">
        <v>1963</v>
      </c>
      <c r="D1091" s="15" t="s">
        <v>49</v>
      </c>
      <c r="E1091" s="41" t="s">
        <v>27</v>
      </c>
      <c r="F1091" s="14" t="s">
        <v>457</v>
      </c>
      <c r="G1091" s="14" t="s">
        <v>1541</v>
      </c>
      <c r="H1091" s="66" t="s">
        <v>296</v>
      </c>
      <c r="I1091" s="41" t="s">
        <v>1950</v>
      </c>
      <c r="J1091" s="41"/>
      <c r="K1091" s="31">
        <f>15400*4</f>
        <v>61600</v>
      </c>
      <c r="L1091" s="43" t="s">
        <v>189</v>
      </c>
      <c r="M1091" s="53">
        <v>0.25</v>
      </c>
      <c r="N1091" s="80">
        <f t="shared" si="61"/>
        <v>15400</v>
      </c>
      <c r="O1091" s="22">
        <f>N1091*[1]TC!$C$4</f>
        <v>308000</v>
      </c>
      <c r="P1091" s="23">
        <v>10000</v>
      </c>
      <c r="Q1091" s="24" t="s">
        <v>1955</v>
      </c>
      <c r="R1091" s="135">
        <f t="shared" ref="R1091:R1108" si="63">K1091-N1091</f>
        <v>46200</v>
      </c>
      <c r="S1091" s="70">
        <f>R1091*[1]TC!$C$4</f>
        <v>924000</v>
      </c>
      <c r="T1091" s="135">
        <f>[1]TC!$F$4</f>
        <v>1100</v>
      </c>
      <c r="U1091" s="70">
        <f>T1091*[1]TC!$C$4</f>
        <v>22000</v>
      </c>
      <c r="V1091" s="71" t="s">
        <v>1952</v>
      </c>
      <c r="W1091" s="74"/>
      <c r="X1091" s="29"/>
    </row>
    <row r="1092" spans="1:24" ht="15.75" customHeight="1">
      <c r="A1092" s="65" t="s">
        <v>289</v>
      </c>
      <c r="B1092" s="40" t="s">
        <v>1974</v>
      </c>
      <c r="C1092" s="127" t="s">
        <v>1964</v>
      </c>
      <c r="D1092" s="15" t="s">
        <v>49</v>
      </c>
      <c r="E1092" s="41" t="s">
        <v>27</v>
      </c>
      <c r="F1092" s="14" t="s">
        <v>120</v>
      </c>
      <c r="G1092" s="14" t="s">
        <v>998</v>
      </c>
      <c r="H1092" s="66" t="s">
        <v>296</v>
      </c>
      <c r="I1092" s="41" t="s">
        <v>1950</v>
      </c>
      <c r="J1092" s="41"/>
      <c r="K1092" s="31">
        <f>15400*4</f>
        <v>61600</v>
      </c>
      <c r="L1092" s="43" t="s">
        <v>189</v>
      </c>
      <c r="M1092" s="53">
        <v>0.25</v>
      </c>
      <c r="N1092" s="80">
        <f t="shared" si="61"/>
        <v>15400</v>
      </c>
      <c r="O1092" s="22">
        <f>N1092*[1]TC!$C$4</f>
        <v>308000</v>
      </c>
      <c r="P1092" s="23">
        <v>10000</v>
      </c>
      <c r="Q1092" s="24" t="s">
        <v>1955</v>
      </c>
      <c r="R1092" s="135">
        <f t="shared" si="63"/>
        <v>46200</v>
      </c>
      <c r="S1092" s="70">
        <f>R1092*[1]TC!$C$4</f>
        <v>924000</v>
      </c>
      <c r="T1092" s="135">
        <f>[1]TC!$F$4</f>
        <v>1100</v>
      </c>
      <c r="U1092" s="70">
        <f>T1092*[1]TC!$C$4</f>
        <v>22000</v>
      </c>
      <c r="V1092" s="71" t="s">
        <v>1952</v>
      </c>
      <c r="W1092" s="72" t="s">
        <v>1965</v>
      </c>
      <c r="X1092" s="29"/>
    </row>
    <row r="1093" spans="1:24" ht="15.75" customHeight="1">
      <c r="A1093" s="65" t="s">
        <v>289</v>
      </c>
      <c r="B1093" s="40" t="s">
        <v>1974</v>
      </c>
      <c r="C1093" s="127" t="s">
        <v>1966</v>
      </c>
      <c r="D1093" s="15" t="s">
        <v>49</v>
      </c>
      <c r="E1093" s="41" t="s">
        <v>27</v>
      </c>
      <c r="F1093" s="14" t="s">
        <v>28</v>
      </c>
      <c r="G1093" s="14" t="s">
        <v>42</v>
      </c>
      <c r="H1093" s="66" t="s">
        <v>296</v>
      </c>
      <c r="I1093" s="41" t="s">
        <v>1950</v>
      </c>
      <c r="J1093" s="41"/>
      <c r="K1093" s="31">
        <f>15400*4</f>
        <v>61600</v>
      </c>
      <c r="L1093" s="43" t="s">
        <v>189</v>
      </c>
      <c r="M1093" s="53">
        <v>0.25</v>
      </c>
      <c r="N1093" s="80">
        <f t="shared" si="61"/>
        <v>15400</v>
      </c>
      <c r="O1093" s="22">
        <f>N1093*[1]TC!$C$4</f>
        <v>308000</v>
      </c>
      <c r="P1093" s="23">
        <v>10000</v>
      </c>
      <c r="Q1093" s="24" t="s">
        <v>1955</v>
      </c>
      <c r="R1093" s="135">
        <f t="shared" si="63"/>
        <v>46200</v>
      </c>
      <c r="S1093" s="70">
        <f>R1093*[1]TC!$C$4</f>
        <v>924000</v>
      </c>
      <c r="T1093" s="135">
        <f>[1]TC!$F$4</f>
        <v>1100</v>
      </c>
      <c r="U1093" s="70">
        <f>T1093*[1]TC!$C$4</f>
        <v>22000</v>
      </c>
      <c r="V1093" s="71" t="s">
        <v>1952</v>
      </c>
      <c r="W1093" s="72" t="s">
        <v>1967</v>
      </c>
      <c r="X1093" s="29"/>
    </row>
    <row r="1094" spans="1:24" ht="15.75" customHeight="1">
      <c r="A1094" s="14" t="s">
        <v>645</v>
      </c>
      <c r="B1094" s="40" t="s">
        <v>1975</v>
      </c>
      <c r="C1094" s="51" t="s">
        <v>38</v>
      </c>
      <c r="D1094" s="41" t="s">
        <v>26</v>
      </c>
      <c r="E1094" s="41" t="s">
        <v>27</v>
      </c>
      <c r="F1094" s="14" t="s">
        <v>38</v>
      </c>
      <c r="G1094" s="14" t="s">
        <v>29</v>
      </c>
      <c r="H1094" s="41" t="s">
        <v>30</v>
      </c>
      <c r="I1094" s="41" t="s">
        <v>1942</v>
      </c>
      <c r="J1094" s="41" t="s">
        <v>1943</v>
      </c>
      <c r="K1094" s="194">
        <v>21600</v>
      </c>
      <c r="L1094" s="43" t="s">
        <v>370</v>
      </c>
      <c r="M1094" s="53">
        <v>0.25</v>
      </c>
      <c r="N1094" s="67">
        <f t="shared" si="61"/>
        <v>5400</v>
      </c>
      <c r="O1094" s="22">
        <f>N1094*[1]TC!$C$6</f>
        <v>108000</v>
      </c>
      <c r="P1094" s="23">
        <v>10000</v>
      </c>
      <c r="Q1094" s="24" t="s">
        <v>34</v>
      </c>
      <c r="R1094" s="70">
        <f t="shared" si="63"/>
        <v>16200</v>
      </c>
      <c r="S1094" s="70">
        <f>R1094*[1]TC!$C$6</f>
        <v>324000</v>
      </c>
      <c r="T1094" s="70">
        <f>[1]TC!$F$6</f>
        <v>1000</v>
      </c>
      <c r="U1094" s="70">
        <f>T1094*[1]TC!$C$6</f>
        <v>20000</v>
      </c>
      <c r="V1094" s="138" t="s">
        <v>1944</v>
      </c>
      <c r="W1094" s="238" t="s">
        <v>1945</v>
      </c>
      <c r="X1094" s="29"/>
    </row>
    <row r="1095" spans="1:24" ht="15.75" customHeight="1">
      <c r="A1095" s="14" t="s">
        <v>645</v>
      </c>
      <c r="B1095" s="40" t="s">
        <v>1975</v>
      </c>
      <c r="C1095" s="127" t="s">
        <v>1948</v>
      </c>
      <c r="D1095" s="41" t="s">
        <v>26</v>
      </c>
      <c r="E1095" s="41" t="s">
        <v>27</v>
      </c>
      <c r="F1095" s="14" t="s">
        <v>164</v>
      </c>
      <c r="G1095" s="14" t="s">
        <v>572</v>
      </c>
      <c r="H1095" s="41" t="s">
        <v>30</v>
      </c>
      <c r="I1095" s="41" t="s">
        <v>1942</v>
      </c>
      <c r="J1095" s="41" t="s">
        <v>1943</v>
      </c>
      <c r="K1095" s="194">
        <v>21600</v>
      </c>
      <c r="L1095" s="158" t="s">
        <v>370</v>
      </c>
      <c r="M1095" s="53">
        <v>0.25</v>
      </c>
      <c r="N1095" s="67">
        <f t="shared" si="61"/>
        <v>5400</v>
      </c>
      <c r="O1095" s="22">
        <f>N1095*[1]TC!$C$6</f>
        <v>108000</v>
      </c>
      <c r="P1095" s="23">
        <v>10000</v>
      </c>
      <c r="Q1095" s="24" t="s">
        <v>34</v>
      </c>
      <c r="R1095" s="70">
        <f t="shared" si="63"/>
        <v>16200</v>
      </c>
      <c r="S1095" s="70">
        <f>R1095*[1]TC!$C$6</f>
        <v>324000</v>
      </c>
      <c r="T1095" s="70">
        <f>[1]TC!$F$6</f>
        <v>1000</v>
      </c>
      <c r="U1095" s="70">
        <f>T1095*[1]TC!$C$6</f>
        <v>20000</v>
      </c>
      <c r="V1095" s="138" t="s">
        <v>1944</v>
      </c>
      <c r="W1095" s="253" t="s">
        <v>1960</v>
      </c>
      <c r="X1095" s="29"/>
    </row>
    <row r="1096" spans="1:24" ht="15.75" customHeight="1">
      <c r="A1096" s="14" t="s">
        <v>645</v>
      </c>
      <c r="B1096" s="40" t="s">
        <v>1975</v>
      </c>
      <c r="C1096" s="51" t="s">
        <v>1959</v>
      </c>
      <c r="D1096" s="41" t="s">
        <v>26</v>
      </c>
      <c r="E1096" s="139" t="s">
        <v>27</v>
      </c>
      <c r="F1096" s="14" t="s">
        <v>164</v>
      </c>
      <c r="G1096" s="14" t="s">
        <v>572</v>
      </c>
      <c r="H1096" s="41" t="s">
        <v>1012</v>
      </c>
      <c r="I1096" s="41" t="s">
        <v>1942</v>
      </c>
      <c r="J1096" s="41"/>
      <c r="K1096" s="194">
        <v>27000</v>
      </c>
      <c r="L1096" s="158" t="s">
        <v>370</v>
      </c>
      <c r="M1096" s="53">
        <v>0.25</v>
      </c>
      <c r="N1096" s="67">
        <f t="shared" si="61"/>
        <v>6750</v>
      </c>
      <c r="O1096" s="22">
        <f>N1096*[1]TC!$C$6</f>
        <v>135000</v>
      </c>
      <c r="P1096" s="252">
        <v>10000</v>
      </c>
      <c r="Q1096" s="24" t="s">
        <v>34</v>
      </c>
      <c r="R1096" s="70">
        <f t="shared" si="63"/>
        <v>20250</v>
      </c>
      <c r="S1096" s="70">
        <f>R1096*[1]TC!$C$6</f>
        <v>405000</v>
      </c>
      <c r="T1096" s="70">
        <f>[1]TC!$F$6</f>
        <v>1000</v>
      </c>
      <c r="U1096" s="70">
        <f>T1096*[1]TC!$C$6</f>
        <v>20000</v>
      </c>
      <c r="V1096" s="138" t="s">
        <v>1944</v>
      </c>
      <c r="W1096" s="253" t="s">
        <v>1960</v>
      </c>
      <c r="X1096" s="29"/>
    </row>
    <row r="1097" spans="1:24" ht="15.75" customHeight="1">
      <c r="A1097" s="14" t="s">
        <v>645</v>
      </c>
      <c r="B1097" s="40" t="s">
        <v>1975</v>
      </c>
      <c r="C1097" s="51" t="s">
        <v>1961</v>
      </c>
      <c r="D1097" s="41" t="s">
        <v>26</v>
      </c>
      <c r="E1097" s="139" t="s">
        <v>27</v>
      </c>
      <c r="F1097" s="14" t="s">
        <v>38</v>
      </c>
      <c r="G1097" s="14" t="s">
        <v>295</v>
      </c>
      <c r="H1097" s="41" t="s">
        <v>30</v>
      </c>
      <c r="I1097" s="41" t="s">
        <v>1942</v>
      </c>
      <c r="J1097" s="41"/>
      <c r="K1097" s="194">
        <v>23700</v>
      </c>
      <c r="L1097" s="158" t="s">
        <v>370</v>
      </c>
      <c r="M1097" s="53">
        <v>0.25</v>
      </c>
      <c r="N1097" s="67">
        <f t="shared" si="61"/>
        <v>5925</v>
      </c>
      <c r="O1097" s="22">
        <f>N1097*[1]TC!$C$6</f>
        <v>118500</v>
      </c>
      <c r="P1097" s="23">
        <v>10000</v>
      </c>
      <c r="Q1097" s="24" t="s">
        <v>34</v>
      </c>
      <c r="R1097" s="70">
        <f t="shared" si="63"/>
        <v>17775</v>
      </c>
      <c r="S1097" s="70">
        <f>R1097*[1]TC!$C$6</f>
        <v>355500</v>
      </c>
      <c r="T1097" s="70">
        <f>[1]TC!$F$6</f>
        <v>1000</v>
      </c>
      <c r="U1097" s="70">
        <f>T1097*[1]TC!$C$6</f>
        <v>20000</v>
      </c>
      <c r="V1097" s="138" t="s">
        <v>1944</v>
      </c>
      <c r="W1097" s="242"/>
      <c r="X1097" s="29"/>
    </row>
    <row r="1098" spans="1:24" ht="15.75" customHeight="1">
      <c r="A1098" s="14" t="s">
        <v>645</v>
      </c>
      <c r="B1098" s="40" t="s">
        <v>1975</v>
      </c>
      <c r="C1098" s="51" t="s">
        <v>1970</v>
      </c>
      <c r="D1098" s="41" t="s">
        <v>26</v>
      </c>
      <c r="E1098" s="139" t="s">
        <v>27</v>
      </c>
      <c r="F1098" s="14" t="s">
        <v>28</v>
      </c>
      <c r="G1098" s="14" t="s">
        <v>1304</v>
      </c>
      <c r="H1098" s="41" t="s">
        <v>30</v>
      </c>
      <c r="I1098" s="41" t="s">
        <v>1942</v>
      </c>
      <c r="J1098" s="41"/>
      <c r="K1098" s="194">
        <v>21600</v>
      </c>
      <c r="L1098" s="158" t="s">
        <v>370</v>
      </c>
      <c r="M1098" s="53">
        <v>0.25</v>
      </c>
      <c r="N1098" s="67">
        <f t="shared" si="61"/>
        <v>5400</v>
      </c>
      <c r="O1098" s="22">
        <f>N1098*[1]TC!$C$6</f>
        <v>108000</v>
      </c>
      <c r="P1098" s="23">
        <v>10000</v>
      </c>
      <c r="Q1098" s="24" t="s">
        <v>34</v>
      </c>
      <c r="R1098" s="70">
        <f t="shared" si="63"/>
        <v>16200</v>
      </c>
      <c r="S1098" s="70">
        <f>R1098*[1]TC!$C$6</f>
        <v>324000</v>
      </c>
      <c r="T1098" s="70">
        <f>[1]TC!$F$6</f>
        <v>1000</v>
      </c>
      <c r="U1098" s="70">
        <f>T1098*[1]TC!$C$6</f>
        <v>20000</v>
      </c>
      <c r="V1098" s="138" t="s">
        <v>1944</v>
      </c>
      <c r="W1098" s="242"/>
      <c r="X1098" s="29"/>
    </row>
    <row r="1099" spans="1:24" ht="15.75" customHeight="1">
      <c r="A1099" s="65" t="s">
        <v>645</v>
      </c>
      <c r="B1099" s="40" t="s">
        <v>1975</v>
      </c>
      <c r="C1099" s="127" t="s">
        <v>1976</v>
      </c>
      <c r="D1099" s="15" t="s">
        <v>49</v>
      </c>
      <c r="E1099" s="41" t="s">
        <v>27</v>
      </c>
      <c r="F1099" s="14" t="s">
        <v>42</v>
      </c>
      <c r="G1099" s="14" t="s">
        <v>116</v>
      </c>
      <c r="H1099" s="66" t="s">
        <v>296</v>
      </c>
      <c r="I1099" s="41" t="s">
        <v>1950</v>
      </c>
      <c r="J1099" s="41"/>
      <c r="K1099" s="194">
        <f>17100*4</f>
        <v>68400</v>
      </c>
      <c r="L1099" s="43" t="s">
        <v>370</v>
      </c>
      <c r="M1099" s="53">
        <v>0.25</v>
      </c>
      <c r="N1099" s="67">
        <f t="shared" si="61"/>
        <v>17100</v>
      </c>
      <c r="O1099" s="22">
        <f>N1099*[1]TC!C6</f>
        <v>342000</v>
      </c>
      <c r="P1099" s="23">
        <v>10000</v>
      </c>
      <c r="Q1099" s="24" t="s">
        <v>34</v>
      </c>
      <c r="R1099" s="70">
        <f t="shared" si="63"/>
        <v>51300</v>
      </c>
      <c r="S1099" s="70">
        <f>R1099*[1]TC!C6</f>
        <v>1026000</v>
      </c>
      <c r="T1099" s="70">
        <f>[1]TC!F6</f>
        <v>1000</v>
      </c>
      <c r="U1099" s="70">
        <f>T1099*[1]TC!C6</f>
        <v>20000</v>
      </c>
      <c r="V1099" s="71" t="s">
        <v>1952</v>
      </c>
      <c r="W1099" s="72" t="s">
        <v>1956</v>
      </c>
      <c r="X1099" s="29"/>
    </row>
    <row r="1100" spans="1:24" ht="15.75" customHeight="1">
      <c r="A1100" s="65" t="s">
        <v>481</v>
      </c>
      <c r="B1100" s="40" t="s">
        <v>1977</v>
      </c>
      <c r="C1100" s="51" t="s">
        <v>38</v>
      </c>
      <c r="D1100" s="41" t="s">
        <v>26</v>
      </c>
      <c r="E1100" s="41" t="s">
        <v>232</v>
      </c>
      <c r="F1100" s="14" t="s">
        <v>38</v>
      </c>
      <c r="G1100" s="14" t="s">
        <v>29</v>
      </c>
      <c r="H1100" s="41" t="s">
        <v>30</v>
      </c>
      <c r="I1100" s="41" t="s">
        <v>1942</v>
      </c>
      <c r="J1100" s="41" t="s">
        <v>1943</v>
      </c>
      <c r="K1100" s="194">
        <v>10800</v>
      </c>
      <c r="L1100" s="43" t="s">
        <v>370</v>
      </c>
      <c r="M1100" s="53">
        <v>0</v>
      </c>
      <c r="N1100" s="67">
        <f t="shared" si="61"/>
        <v>0</v>
      </c>
      <c r="O1100" s="22">
        <f>N1100*[1]TC!$C$6</f>
        <v>0</v>
      </c>
      <c r="P1100" s="23">
        <v>0</v>
      </c>
      <c r="Q1100" s="24" t="s">
        <v>34</v>
      </c>
      <c r="R1100" s="70">
        <f t="shared" si="63"/>
        <v>10800</v>
      </c>
      <c r="S1100" s="70">
        <f>R1100*[1]TC!$C$6</f>
        <v>216000</v>
      </c>
      <c r="T1100" s="70">
        <v>0</v>
      </c>
      <c r="U1100" s="70">
        <v>0</v>
      </c>
      <c r="V1100" s="138" t="s">
        <v>1978</v>
      </c>
      <c r="W1100" s="238" t="s">
        <v>1945</v>
      </c>
      <c r="X1100" s="29"/>
    </row>
    <row r="1101" spans="1:24" ht="15.75" customHeight="1">
      <c r="A1101" s="65" t="s">
        <v>481</v>
      </c>
      <c r="B1101" s="40" t="s">
        <v>1977</v>
      </c>
      <c r="C1101" s="127" t="s">
        <v>1954</v>
      </c>
      <c r="D1101" s="15" t="s">
        <v>49</v>
      </c>
      <c r="E1101" s="41" t="s">
        <v>232</v>
      </c>
      <c r="F1101" s="14" t="s">
        <v>42</v>
      </c>
      <c r="G1101" s="14" t="s">
        <v>116</v>
      </c>
      <c r="H1101" s="66" t="s">
        <v>296</v>
      </c>
      <c r="I1101" s="41" t="s">
        <v>1950</v>
      </c>
      <c r="J1101" s="41" t="s">
        <v>1951</v>
      </c>
      <c r="K1101" s="194">
        <f>8500</f>
        <v>8500</v>
      </c>
      <c r="L1101" s="43" t="s">
        <v>370</v>
      </c>
      <c r="M1101" s="254">
        <v>0</v>
      </c>
      <c r="N1101" s="67">
        <f t="shared" si="61"/>
        <v>0</v>
      </c>
      <c r="O1101" s="22">
        <f>N1101*[1]TC!C6</f>
        <v>0</v>
      </c>
      <c r="P1101" s="23">
        <v>0</v>
      </c>
      <c r="Q1101" s="24" t="s">
        <v>34</v>
      </c>
      <c r="R1101" s="70">
        <f t="shared" si="63"/>
        <v>8500</v>
      </c>
      <c r="S1101" s="70">
        <f>R1101*[1]TC!C6</f>
        <v>170000</v>
      </c>
      <c r="T1101" s="70">
        <v>0</v>
      </c>
      <c r="U1101" s="70">
        <v>0</v>
      </c>
      <c r="V1101" s="71" t="s">
        <v>1979</v>
      </c>
      <c r="W1101" s="72" t="s">
        <v>1956</v>
      </c>
      <c r="X1101" s="29"/>
    </row>
    <row r="1102" spans="1:24" ht="15.75" customHeight="1">
      <c r="A1102" s="65" t="s">
        <v>481</v>
      </c>
      <c r="B1102" s="40" t="s">
        <v>1977</v>
      </c>
      <c r="C1102" s="40" t="s">
        <v>1961</v>
      </c>
      <c r="D1102" s="41" t="s">
        <v>26</v>
      </c>
      <c r="E1102" s="41" t="s">
        <v>232</v>
      </c>
      <c r="F1102" s="63" t="s">
        <v>38</v>
      </c>
      <c r="G1102" s="63" t="s">
        <v>295</v>
      </c>
      <c r="H1102" s="41" t="s">
        <v>30</v>
      </c>
      <c r="I1102" s="41" t="s">
        <v>1942</v>
      </c>
      <c r="J1102" s="41"/>
      <c r="K1102" s="255">
        <v>12900</v>
      </c>
      <c r="L1102" s="43" t="s">
        <v>370</v>
      </c>
      <c r="M1102" s="190">
        <v>0</v>
      </c>
      <c r="N1102" s="69">
        <f t="shared" si="61"/>
        <v>0</v>
      </c>
      <c r="O1102" s="158">
        <f>N1102*[1]TC!$C$6</f>
        <v>0</v>
      </c>
      <c r="P1102" s="252">
        <v>0</v>
      </c>
      <c r="Q1102" s="43" t="s">
        <v>34</v>
      </c>
      <c r="R1102" s="69">
        <f t="shared" si="63"/>
        <v>12900</v>
      </c>
      <c r="S1102" s="69">
        <f>R1102*[1]TC!$C$6</f>
        <v>258000</v>
      </c>
      <c r="T1102" s="69">
        <v>0</v>
      </c>
      <c r="U1102" s="69">
        <v>0</v>
      </c>
      <c r="V1102" s="135" t="s">
        <v>1978</v>
      </c>
      <c r="W1102" s="41"/>
      <c r="X1102" s="29"/>
    </row>
    <row r="1103" spans="1:24" ht="15.75" customHeight="1">
      <c r="A1103" s="15" t="s">
        <v>1667</v>
      </c>
      <c r="B1103" s="15" t="s">
        <v>1980</v>
      </c>
      <c r="C1103" s="15" t="s">
        <v>1981</v>
      </c>
      <c r="D1103" s="41" t="s">
        <v>26</v>
      </c>
      <c r="E1103" s="15" t="s">
        <v>27</v>
      </c>
      <c r="F1103" s="15" t="s">
        <v>170</v>
      </c>
      <c r="G1103" s="15" t="s">
        <v>29</v>
      </c>
      <c r="H1103" s="15" t="s">
        <v>30</v>
      </c>
      <c r="I1103" s="19" t="s">
        <v>870</v>
      </c>
      <c r="J1103" s="15"/>
      <c r="K1103" s="31">
        <v>28000</v>
      </c>
      <c r="L1103" s="43" t="s">
        <v>189</v>
      </c>
      <c r="M1103" s="53">
        <v>0.5</v>
      </c>
      <c r="N1103" s="211">
        <f t="shared" si="61"/>
        <v>14000</v>
      </c>
      <c r="O1103" s="256">
        <f>N1103*[1]TC!C4</f>
        <v>280000</v>
      </c>
      <c r="P1103" s="15" t="s">
        <v>1670</v>
      </c>
      <c r="Q1103" s="15" t="s">
        <v>1370</v>
      </c>
      <c r="R1103" s="134">
        <f t="shared" si="63"/>
        <v>14000</v>
      </c>
      <c r="S1103" s="257">
        <f>R1103*[1]TC!C4</f>
        <v>280000</v>
      </c>
      <c r="T1103" s="152">
        <f>[1]TC!F4</f>
        <v>1100</v>
      </c>
      <c r="U1103" s="256">
        <f>[1]TC!G4</f>
        <v>22000</v>
      </c>
      <c r="V1103" s="15" t="s">
        <v>1982</v>
      </c>
      <c r="W1103" s="181" t="s">
        <v>1983</v>
      </c>
      <c r="X1103" s="29"/>
    </row>
    <row r="1104" spans="1:24" ht="15.75" customHeight="1">
      <c r="A1104" s="15" t="s">
        <v>1667</v>
      </c>
      <c r="B1104" s="15" t="s">
        <v>1980</v>
      </c>
      <c r="C1104" s="15" t="s">
        <v>1984</v>
      </c>
      <c r="D1104" s="41" t="s">
        <v>26</v>
      </c>
      <c r="E1104" s="15" t="s">
        <v>27</v>
      </c>
      <c r="F1104" s="63" t="s">
        <v>96</v>
      </c>
      <c r="G1104" s="63" t="s">
        <v>29</v>
      </c>
      <c r="H1104" s="76" t="s">
        <v>229</v>
      </c>
      <c r="I1104" s="155" t="s">
        <v>31</v>
      </c>
      <c r="J1104" s="155"/>
      <c r="K1104" s="156">
        <v>40000</v>
      </c>
      <c r="L1104" s="43" t="s">
        <v>189</v>
      </c>
      <c r="M1104" s="258">
        <v>0.5</v>
      </c>
      <c r="N1104" s="157">
        <f t="shared" si="61"/>
        <v>20000</v>
      </c>
      <c r="O1104" s="158">
        <f>N1104*[1]TC!C4</f>
        <v>400000</v>
      </c>
      <c r="P1104" s="15" t="s">
        <v>1670</v>
      </c>
      <c r="Q1104" s="15" t="s">
        <v>1370</v>
      </c>
      <c r="R1104" s="134">
        <f t="shared" si="63"/>
        <v>20000</v>
      </c>
      <c r="S1104" s="257">
        <f>R1104*[1]TC!C4</f>
        <v>400000</v>
      </c>
      <c r="T1104" s="152">
        <f>[1]TC!F4</f>
        <v>1100</v>
      </c>
      <c r="U1104" s="256">
        <f>[1]TC!G4</f>
        <v>22000</v>
      </c>
      <c r="V1104" s="15" t="s">
        <v>1982</v>
      </c>
      <c r="W1104" s="139" t="s">
        <v>1985</v>
      </c>
      <c r="X1104" s="29"/>
    </row>
    <row r="1105" spans="1:24" ht="15.75" customHeight="1">
      <c r="A1105" s="15" t="s">
        <v>1667</v>
      </c>
      <c r="B1105" s="15" t="s">
        <v>1980</v>
      </c>
      <c r="C1105" s="15" t="s">
        <v>1986</v>
      </c>
      <c r="D1105" s="41" t="s">
        <v>26</v>
      </c>
      <c r="E1105" s="15" t="s">
        <v>27</v>
      </c>
      <c r="F1105" s="63" t="s">
        <v>29</v>
      </c>
      <c r="G1105" s="63" t="s">
        <v>29</v>
      </c>
      <c r="H1105" s="76" t="s">
        <v>229</v>
      </c>
      <c r="I1105" s="19" t="s">
        <v>308</v>
      </c>
      <c r="J1105" s="155"/>
      <c r="K1105" s="156">
        <v>30000</v>
      </c>
      <c r="L1105" s="43" t="s">
        <v>189</v>
      </c>
      <c r="M1105" s="258">
        <v>0.25</v>
      </c>
      <c r="N1105" s="157">
        <f t="shared" si="61"/>
        <v>7500</v>
      </c>
      <c r="O1105" s="158">
        <f>N1105*[1]TC!C4</f>
        <v>150000</v>
      </c>
      <c r="P1105" s="15" t="s">
        <v>1670</v>
      </c>
      <c r="Q1105" s="15" t="s">
        <v>1370</v>
      </c>
      <c r="R1105" s="134">
        <f t="shared" si="63"/>
        <v>22500</v>
      </c>
      <c r="S1105" s="257">
        <f>R1105*[1]TC!C4</f>
        <v>450000</v>
      </c>
      <c r="T1105" s="152">
        <f>[1]TC!F4</f>
        <v>1100</v>
      </c>
      <c r="U1105" s="256">
        <f>[1]TC!G4</f>
        <v>22000</v>
      </c>
      <c r="V1105" s="15" t="s">
        <v>1982</v>
      </c>
      <c r="W1105" s="139" t="s">
        <v>1987</v>
      </c>
      <c r="X1105" s="29"/>
    </row>
    <row r="1106" spans="1:24" ht="15.75" customHeight="1">
      <c r="A1106" s="15" t="s">
        <v>1667</v>
      </c>
      <c r="B1106" s="15" t="s">
        <v>1980</v>
      </c>
      <c r="C1106" s="15" t="s">
        <v>1988</v>
      </c>
      <c r="D1106" s="41" t="s">
        <v>26</v>
      </c>
      <c r="E1106" s="15" t="s">
        <v>27</v>
      </c>
      <c r="F1106" s="63" t="s">
        <v>116</v>
      </c>
      <c r="G1106" s="63" t="s">
        <v>29</v>
      </c>
      <c r="H1106" s="15" t="s">
        <v>30</v>
      </c>
      <c r="I1106" s="155" t="s">
        <v>308</v>
      </c>
      <c r="J1106" s="155"/>
      <c r="K1106" s="156">
        <v>36000</v>
      </c>
      <c r="L1106" s="43" t="s">
        <v>189</v>
      </c>
      <c r="M1106" s="258">
        <v>0.55000000000000004</v>
      </c>
      <c r="N1106" s="157">
        <f t="shared" ref="N1106:N1169" si="64">K1106*M1106</f>
        <v>19800</v>
      </c>
      <c r="O1106" s="158">
        <f>N1106*[1]TC!C4</f>
        <v>396000</v>
      </c>
      <c r="P1106" s="15" t="s">
        <v>1670</v>
      </c>
      <c r="Q1106" s="15" t="s">
        <v>1370</v>
      </c>
      <c r="R1106" s="134">
        <f t="shared" si="63"/>
        <v>16200</v>
      </c>
      <c r="S1106" s="257">
        <f>R1106*[1]TC!C4</f>
        <v>324000</v>
      </c>
      <c r="T1106" s="152">
        <f>[1]TC!F4</f>
        <v>1100</v>
      </c>
      <c r="U1106" s="256">
        <f>[1]TC!G4</f>
        <v>22000</v>
      </c>
      <c r="V1106" s="15" t="s">
        <v>1982</v>
      </c>
      <c r="W1106" s="139" t="s">
        <v>1989</v>
      </c>
      <c r="X1106" s="29"/>
    </row>
    <row r="1107" spans="1:24" ht="15.75" customHeight="1">
      <c r="A1107" s="15" t="s">
        <v>1667</v>
      </c>
      <c r="B1107" s="15" t="s">
        <v>1980</v>
      </c>
      <c r="C1107" s="15" t="s">
        <v>1990</v>
      </c>
      <c r="D1107" s="41" t="s">
        <v>26</v>
      </c>
      <c r="E1107" s="15" t="s">
        <v>27</v>
      </c>
      <c r="F1107" s="63" t="s">
        <v>829</v>
      </c>
      <c r="G1107" s="63" t="s">
        <v>42</v>
      </c>
      <c r="H1107" s="76" t="s">
        <v>229</v>
      </c>
      <c r="I1107" s="19" t="s">
        <v>308</v>
      </c>
      <c r="J1107" s="155"/>
      <c r="K1107" s="156">
        <v>30000</v>
      </c>
      <c r="L1107" s="43" t="s">
        <v>189</v>
      </c>
      <c r="M1107" s="258">
        <v>0.5</v>
      </c>
      <c r="N1107" s="157">
        <f t="shared" si="64"/>
        <v>15000</v>
      </c>
      <c r="O1107" s="158">
        <f>N1107*[1]TC!C4</f>
        <v>300000</v>
      </c>
      <c r="P1107" s="15" t="s">
        <v>1670</v>
      </c>
      <c r="Q1107" s="15" t="s">
        <v>1370</v>
      </c>
      <c r="R1107" s="134">
        <f t="shared" si="63"/>
        <v>15000</v>
      </c>
      <c r="S1107" s="257">
        <f>R1107*[1]TC!C4</f>
        <v>300000</v>
      </c>
      <c r="T1107" s="152">
        <f>[1]TC!F4</f>
        <v>1100</v>
      </c>
      <c r="U1107" s="256">
        <f>[1]TC!G4</f>
        <v>22000</v>
      </c>
      <c r="V1107" s="15" t="s">
        <v>1982</v>
      </c>
      <c r="W1107" s="139" t="s">
        <v>1991</v>
      </c>
      <c r="X1107" s="29"/>
    </row>
    <row r="1108" spans="1:24" ht="15.75" customHeight="1">
      <c r="A1108" s="15" t="s">
        <v>1667</v>
      </c>
      <c r="B1108" s="15" t="s">
        <v>1980</v>
      </c>
      <c r="C1108" s="15" t="s">
        <v>1992</v>
      </c>
      <c r="D1108" s="41" t="s">
        <v>26</v>
      </c>
      <c r="E1108" s="15" t="s">
        <v>27</v>
      </c>
      <c r="F1108" s="63" t="s">
        <v>29</v>
      </c>
      <c r="G1108" s="63" t="s">
        <v>29</v>
      </c>
      <c r="H1108" s="76" t="s">
        <v>229</v>
      </c>
      <c r="I1108" s="155" t="s">
        <v>308</v>
      </c>
      <c r="J1108" s="155"/>
      <c r="K1108" s="156">
        <v>30000</v>
      </c>
      <c r="L1108" s="43" t="s">
        <v>189</v>
      </c>
      <c r="M1108" s="258">
        <v>0.5</v>
      </c>
      <c r="N1108" s="157">
        <f t="shared" si="64"/>
        <v>15000</v>
      </c>
      <c r="O1108" s="158">
        <f>N1108*[1]TC!C4</f>
        <v>300000</v>
      </c>
      <c r="P1108" s="15" t="s">
        <v>1670</v>
      </c>
      <c r="Q1108" s="15" t="s">
        <v>1370</v>
      </c>
      <c r="R1108" s="134">
        <f t="shared" si="63"/>
        <v>15000</v>
      </c>
      <c r="S1108" s="257">
        <f>R1108*[1]TC!C4</f>
        <v>300000</v>
      </c>
      <c r="T1108" s="152">
        <f>[1]TC!F4</f>
        <v>1100</v>
      </c>
      <c r="U1108" s="256">
        <f>[1]TC!G4</f>
        <v>22000</v>
      </c>
      <c r="V1108" s="15" t="s">
        <v>1982</v>
      </c>
      <c r="W1108" s="139" t="s">
        <v>1993</v>
      </c>
      <c r="X1108" s="29"/>
    </row>
    <row r="1109" spans="1:24" ht="15.75" customHeight="1">
      <c r="A1109" s="14" t="s">
        <v>481</v>
      </c>
      <c r="B1109" s="15" t="s">
        <v>1994</v>
      </c>
      <c r="C1109" s="32" t="s">
        <v>1995</v>
      </c>
      <c r="D1109" s="14" t="s">
        <v>26</v>
      </c>
      <c r="E1109" s="14" t="s">
        <v>232</v>
      </c>
      <c r="F1109" s="14" t="s">
        <v>921</v>
      </c>
      <c r="G1109" s="14" t="s">
        <v>76</v>
      </c>
      <c r="H1109" s="15" t="s">
        <v>30</v>
      </c>
      <c r="I1109" s="15" t="s">
        <v>498</v>
      </c>
      <c r="J1109" s="15" t="s">
        <v>31</v>
      </c>
      <c r="K1109" s="31">
        <v>5350</v>
      </c>
      <c r="L1109" s="19" t="s">
        <v>189</v>
      </c>
      <c r="M1109" s="20">
        <v>0.4</v>
      </c>
      <c r="N1109" s="78">
        <f t="shared" si="64"/>
        <v>2140</v>
      </c>
      <c r="O1109" s="22">
        <f>N1109*[1]TC!$C$4</f>
        <v>42800</v>
      </c>
      <c r="P1109" s="24" t="s">
        <v>34</v>
      </c>
      <c r="Q1109" s="24" t="s">
        <v>34</v>
      </c>
      <c r="R1109" s="134">
        <f t="shared" ref="R1109:R1116" si="65">K1109-N1109+150</f>
        <v>3360</v>
      </c>
      <c r="S1109" s="26">
        <f>R1109*[1]TC!$C$4</f>
        <v>67200</v>
      </c>
      <c r="T1109" s="256">
        <v>0</v>
      </c>
      <c r="U1109" s="26">
        <f>T1109</f>
        <v>0</v>
      </c>
      <c r="V1109" s="15" t="s">
        <v>36</v>
      </c>
      <c r="W1109" s="37" t="s">
        <v>1996</v>
      </c>
      <c r="X1109" s="29"/>
    </row>
    <row r="1110" spans="1:24" ht="15.75" customHeight="1">
      <c r="A1110" s="14" t="s">
        <v>481</v>
      </c>
      <c r="B1110" s="15" t="s">
        <v>1994</v>
      </c>
      <c r="C1110" s="32" t="s">
        <v>1997</v>
      </c>
      <c r="D1110" s="14" t="s">
        <v>26</v>
      </c>
      <c r="E1110" s="14" t="s">
        <v>232</v>
      </c>
      <c r="F1110" s="14" t="s">
        <v>38</v>
      </c>
      <c r="G1110" s="14" t="s">
        <v>29</v>
      </c>
      <c r="H1110" s="15" t="s">
        <v>30</v>
      </c>
      <c r="I1110" s="15" t="s">
        <v>498</v>
      </c>
      <c r="J1110" s="15" t="s">
        <v>31</v>
      </c>
      <c r="K1110" s="31">
        <v>5350</v>
      </c>
      <c r="L1110" s="19" t="s">
        <v>189</v>
      </c>
      <c r="M1110" s="20">
        <v>0.4</v>
      </c>
      <c r="N1110" s="78">
        <f t="shared" si="64"/>
        <v>2140</v>
      </c>
      <c r="O1110" s="22">
        <f>N1110*[1]TC!$C$4</f>
        <v>42800</v>
      </c>
      <c r="P1110" s="24" t="s">
        <v>34</v>
      </c>
      <c r="Q1110" s="24" t="s">
        <v>34</v>
      </c>
      <c r="R1110" s="134">
        <f t="shared" si="65"/>
        <v>3360</v>
      </c>
      <c r="S1110" s="26">
        <f>R1110*[1]TC!$C$4</f>
        <v>67200</v>
      </c>
      <c r="T1110" s="256">
        <v>0</v>
      </c>
      <c r="U1110" s="26">
        <f>T1110</f>
        <v>0</v>
      </c>
      <c r="V1110" s="15" t="s">
        <v>36</v>
      </c>
      <c r="W1110" s="37" t="s">
        <v>1998</v>
      </c>
      <c r="X1110" s="29"/>
    </row>
    <row r="1111" spans="1:24" ht="15.75" customHeight="1">
      <c r="A1111" s="14" t="s">
        <v>481</v>
      </c>
      <c r="B1111" s="15" t="s">
        <v>1994</v>
      </c>
      <c r="C1111" s="32" t="s">
        <v>1999</v>
      </c>
      <c r="D1111" s="14" t="s">
        <v>26</v>
      </c>
      <c r="E1111" s="14" t="s">
        <v>232</v>
      </c>
      <c r="F1111" s="14" t="s">
        <v>28</v>
      </c>
      <c r="G1111" s="14" t="s">
        <v>506</v>
      </c>
      <c r="H1111" s="15" t="s">
        <v>30</v>
      </c>
      <c r="I1111" s="15" t="s">
        <v>498</v>
      </c>
      <c r="J1111" s="15" t="s">
        <v>31</v>
      </c>
      <c r="K1111" s="31">
        <v>5350</v>
      </c>
      <c r="L1111" s="19" t="s">
        <v>189</v>
      </c>
      <c r="M1111" s="20">
        <v>0.4</v>
      </c>
      <c r="N1111" s="78">
        <f t="shared" si="64"/>
        <v>2140</v>
      </c>
      <c r="O1111" s="22">
        <f>N1111*[1]TC!$C$4</f>
        <v>42800</v>
      </c>
      <c r="P1111" s="24" t="s">
        <v>34</v>
      </c>
      <c r="Q1111" s="24" t="s">
        <v>34</v>
      </c>
      <c r="R1111" s="134">
        <f t="shared" si="65"/>
        <v>3360</v>
      </c>
      <c r="S1111" s="26">
        <f>R1111*[1]TC!$C$4</f>
        <v>67200</v>
      </c>
      <c r="T1111" s="256">
        <v>0</v>
      </c>
      <c r="U1111" s="26">
        <f>T1111</f>
        <v>0</v>
      </c>
      <c r="V1111" s="15" t="s">
        <v>36</v>
      </c>
      <c r="W1111" s="37" t="s">
        <v>2000</v>
      </c>
      <c r="X1111" s="29"/>
    </row>
    <row r="1112" spans="1:24" ht="15.75" customHeight="1">
      <c r="A1112" s="14" t="s">
        <v>481</v>
      </c>
      <c r="B1112" s="15" t="s">
        <v>1994</v>
      </c>
      <c r="C1112" s="32" t="s">
        <v>2001</v>
      </c>
      <c r="D1112" s="14" t="s">
        <v>26</v>
      </c>
      <c r="E1112" s="14" t="s">
        <v>232</v>
      </c>
      <c r="F1112" s="14" t="s">
        <v>328</v>
      </c>
      <c r="G1112" s="14" t="s">
        <v>648</v>
      </c>
      <c r="H1112" s="15" t="s">
        <v>30</v>
      </c>
      <c r="I1112" s="15" t="s">
        <v>498</v>
      </c>
      <c r="J1112" s="15" t="s">
        <v>31</v>
      </c>
      <c r="K1112" s="31">
        <v>5350</v>
      </c>
      <c r="L1112" s="19" t="s">
        <v>189</v>
      </c>
      <c r="M1112" s="20">
        <v>0.4</v>
      </c>
      <c r="N1112" s="78">
        <f t="shared" si="64"/>
        <v>2140</v>
      </c>
      <c r="O1112" s="22">
        <f>N1112*[1]TC!$C$4</f>
        <v>42800</v>
      </c>
      <c r="P1112" s="24" t="s">
        <v>34</v>
      </c>
      <c r="Q1112" s="24" t="s">
        <v>34</v>
      </c>
      <c r="R1112" s="134">
        <f t="shared" si="65"/>
        <v>3360</v>
      </c>
      <c r="S1112" s="26">
        <f>R1112*[1]TC!$C$4</f>
        <v>67200</v>
      </c>
      <c r="T1112" s="256">
        <v>0</v>
      </c>
      <c r="U1112" s="26">
        <f>T1112</f>
        <v>0</v>
      </c>
      <c r="V1112" s="15" t="s">
        <v>36</v>
      </c>
      <c r="W1112" s="37" t="s">
        <v>2002</v>
      </c>
      <c r="X1112" s="29"/>
    </row>
    <row r="1113" spans="1:24" ht="15.75" customHeight="1">
      <c r="A1113" s="14" t="s">
        <v>481</v>
      </c>
      <c r="B1113" s="15" t="s">
        <v>1994</v>
      </c>
      <c r="C1113" s="32" t="s">
        <v>1995</v>
      </c>
      <c r="D1113" s="14" t="s">
        <v>26</v>
      </c>
      <c r="E1113" s="15" t="s">
        <v>357</v>
      </c>
      <c r="F1113" s="14" t="s">
        <v>921</v>
      </c>
      <c r="G1113" s="14" t="s">
        <v>204</v>
      </c>
      <c r="H1113" s="15" t="s">
        <v>30</v>
      </c>
      <c r="I1113" s="15" t="s">
        <v>498</v>
      </c>
      <c r="J1113" s="15" t="s">
        <v>31</v>
      </c>
      <c r="K1113" s="31">
        <v>6500</v>
      </c>
      <c r="L1113" s="19" t="s">
        <v>189</v>
      </c>
      <c r="M1113" s="20">
        <v>0.3</v>
      </c>
      <c r="N1113" s="78">
        <f t="shared" si="64"/>
        <v>1950</v>
      </c>
      <c r="O1113" s="22">
        <f>N1113*[1]TC!$C$4</f>
        <v>39000</v>
      </c>
      <c r="P1113" s="24" t="s">
        <v>34</v>
      </c>
      <c r="Q1113" s="24" t="s">
        <v>34</v>
      </c>
      <c r="R1113" s="134">
        <f t="shared" si="65"/>
        <v>4700</v>
      </c>
      <c r="S1113" s="26">
        <f>R1113*[1]TC!$C$4</f>
        <v>94000</v>
      </c>
      <c r="T1113" s="256">
        <f>[1]TC!$F$4</f>
        <v>1100</v>
      </c>
      <c r="U1113" s="26">
        <f>T1113*[1]TC!$C$4</f>
        <v>22000</v>
      </c>
      <c r="V1113" s="15" t="s">
        <v>36</v>
      </c>
      <c r="W1113" s="37" t="s">
        <v>2003</v>
      </c>
      <c r="X1113" s="29"/>
    </row>
    <row r="1114" spans="1:24" ht="15.75" customHeight="1">
      <c r="A1114" s="14" t="s">
        <v>481</v>
      </c>
      <c r="B1114" s="15" t="s">
        <v>1994</v>
      </c>
      <c r="C1114" s="32" t="s">
        <v>2004</v>
      </c>
      <c r="D1114" s="14" t="s">
        <v>26</v>
      </c>
      <c r="E1114" s="15" t="s">
        <v>357</v>
      </c>
      <c r="F1114" s="14" t="s">
        <v>38</v>
      </c>
      <c r="G1114" s="14" t="s">
        <v>29</v>
      </c>
      <c r="H1114" s="15" t="s">
        <v>30</v>
      </c>
      <c r="I1114" s="15" t="s">
        <v>498</v>
      </c>
      <c r="J1114" s="15" t="s">
        <v>31</v>
      </c>
      <c r="K1114" s="31">
        <v>6500</v>
      </c>
      <c r="L1114" s="19" t="s">
        <v>189</v>
      </c>
      <c r="M1114" s="20">
        <v>0.3</v>
      </c>
      <c r="N1114" s="78">
        <f t="shared" si="64"/>
        <v>1950</v>
      </c>
      <c r="O1114" s="22">
        <f>N1114*[1]TC!$C$4</f>
        <v>39000</v>
      </c>
      <c r="P1114" s="24" t="s">
        <v>34</v>
      </c>
      <c r="Q1114" s="24" t="s">
        <v>34</v>
      </c>
      <c r="R1114" s="134">
        <f t="shared" si="65"/>
        <v>4700</v>
      </c>
      <c r="S1114" s="26">
        <f>R1114*[1]TC!$C$4</f>
        <v>94000</v>
      </c>
      <c r="T1114" s="256">
        <f>[1]TC!$F$4</f>
        <v>1100</v>
      </c>
      <c r="U1114" s="26">
        <f>T1114*[1]TC!$C$4</f>
        <v>22000</v>
      </c>
      <c r="V1114" s="15" t="s">
        <v>36</v>
      </c>
      <c r="W1114" s="37" t="s">
        <v>2005</v>
      </c>
      <c r="X1114" s="29"/>
    </row>
    <row r="1115" spans="1:24" ht="15.75" customHeight="1">
      <c r="A1115" s="14" t="s">
        <v>481</v>
      </c>
      <c r="B1115" s="15" t="s">
        <v>1994</v>
      </c>
      <c r="C1115" s="32" t="s">
        <v>1999</v>
      </c>
      <c r="D1115" s="14" t="s">
        <v>26</v>
      </c>
      <c r="E1115" s="15" t="s">
        <v>357</v>
      </c>
      <c r="F1115" s="14" t="s">
        <v>28</v>
      </c>
      <c r="G1115" s="14" t="s">
        <v>506</v>
      </c>
      <c r="H1115" s="15" t="s">
        <v>30</v>
      </c>
      <c r="I1115" s="15" t="s">
        <v>498</v>
      </c>
      <c r="J1115" s="15" t="s">
        <v>31</v>
      </c>
      <c r="K1115" s="31">
        <v>6500</v>
      </c>
      <c r="L1115" s="19" t="s">
        <v>189</v>
      </c>
      <c r="M1115" s="20">
        <v>0.3</v>
      </c>
      <c r="N1115" s="78">
        <f t="shared" si="64"/>
        <v>1950</v>
      </c>
      <c r="O1115" s="22">
        <f>N1115*[1]TC!$C$4</f>
        <v>39000</v>
      </c>
      <c r="P1115" s="24" t="s">
        <v>34</v>
      </c>
      <c r="Q1115" s="24" t="s">
        <v>34</v>
      </c>
      <c r="R1115" s="134">
        <f t="shared" si="65"/>
        <v>4700</v>
      </c>
      <c r="S1115" s="26">
        <f>R1115*[1]TC!$C$4</f>
        <v>94000</v>
      </c>
      <c r="T1115" s="256">
        <f>[1]TC!$F$4</f>
        <v>1100</v>
      </c>
      <c r="U1115" s="26">
        <f>T1115*[1]TC!$C$4</f>
        <v>22000</v>
      </c>
      <c r="V1115" s="15" t="s">
        <v>36</v>
      </c>
      <c r="W1115" s="37" t="s">
        <v>2006</v>
      </c>
      <c r="X1115" s="29"/>
    </row>
    <row r="1116" spans="1:24" ht="15.75" customHeight="1">
      <c r="A1116" s="14" t="s">
        <v>481</v>
      </c>
      <c r="B1116" s="15" t="s">
        <v>1994</v>
      </c>
      <c r="C1116" s="32" t="s">
        <v>2001</v>
      </c>
      <c r="D1116" s="14" t="s">
        <v>26</v>
      </c>
      <c r="E1116" s="15" t="s">
        <v>357</v>
      </c>
      <c r="F1116" s="14" t="s">
        <v>328</v>
      </c>
      <c r="G1116" s="14" t="s">
        <v>648</v>
      </c>
      <c r="H1116" s="15" t="s">
        <v>30</v>
      </c>
      <c r="I1116" s="15" t="s">
        <v>498</v>
      </c>
      <c r="J1116" s="15" t="s">
        <v>31</v>
      </c>
      <c r="K1116" s="31">
        <v>6500</v>
      </c>
      <c r="L1116" s="19" t="s">
        <v>189</v>
      </c>
      <c r="M1116" s="20">
        <v>0.3</v>
      </c>
      <c r="N1116" s="78">
        <f t="shared" si="64"/>
        <v>1950</v>
      </c>
      <c r="O1116" s="22">
        <f>N1116*[1]TC!$C$4</f>
        <v>39000</v>
      </c>
      <c r="P1116" s="24" t="s">
        <v>34</v>
      </c>
      <c r="Q1116" s="24" t="s">
        <v>34</v>
      </c>
      <c r="R1116" s="134">
        <f t="shared" si="65"/>
        <v>4700</v>
      </c>
      <c r="S1116" s="26">
        <f>R1116*[1]TC!$C$4</f>
        <v>94000</v>
      </c>
      <c r="T1116" s="256">
        <f>[1]TC!$F$4</f>
        <v>1100</v>
      </c>
      <c r="U1116" s="26">
        <f>T1116*[1]TC!$C$4</f>
        <v>22000</v>
      </c>
      <c r="V1116" s="15" t="s">
        <v>36</v>
      </c>
      <c r="W1116" s="37" t="s">
        <v>2007</v>
      </c>
      <c r="X1116" s="29"/>
    </row>
    <row r="1117" spans="1:24" ht="15.75" customHeight="1">
      <c r="A1117" s="40" t="s">
        <v>2008</v>
      </c>
      <c r="B1117" s="32" t="s">
        <v>2009</v>
      </c>
      <c r="C1117" s="16" t="s">
        <v>2010</v>
      </c>
      <c r="D1117" s="41" t="s">
        <v>26</v>
      </c>
      <c r="E1117" s="15" t="s">
        <v>27</v>
      </c>
      <c r="F1117" s="14" t="s">
        <v>170</v>
      </c>
      <c r="G1117" s="14" t="s">
        <v>46</v>
      </c>
      <c r="H1117" s="40" t="s">
        <v>113</v>
      </c>
      <c r="I1117" s="41" t="s">
        <v>2011</v>
      </c>
      <c r="J1117" s="41" t="s">
        <v>2012</v>
      </c>
      <c r="K1117" s="31">
        <v>30000</v>
      </c>
      <c r="L1117" s="43" t="s">
        <v>189</v>
      </c>
      <c r="M1117" s="53">
        <v>0.1</v>
      </c>
      <c r="N1117" s="259">
        <f t="shared" si="64"/>
        <v>3000</v>
      </c>
      <c r="O1117" s="55">
        <f>N1117*[1]TC!$C$4</f>
        <v>60000</v>
      </c>
      <c r="P1117" s="23">
        <v>10000</v>
      </c>
      <c r="Q1117" s="46" t="s">
        <v>34</v>
      </c>
      <c r="R1117" s="260">
        <f t="shared" ref="R1117:R1180" si="66">K1117-N1117</f>
        <v>27000</v>
      </c>
      <c r="S1117" s="70">
        <f>R1117*[1]TC!$C$4</f>
        <v>540000</v>
      </c>
      <c r="T1117" s="260">
        <v>1500</v>
      </c>
      <c r="U1117" s="70">
        <f>T1117*[1]TC!$C$4</f>
        <v>30000</v>
      </c>
      <c r="V1117" s="33" t="s">
        <v>2013</v>
      </c>
      <c r="W1117" s="154" t="s">
        <v>2014</v>
      </c>
      <c r="X1117" s="29"/>
    </row>
    <row r="1118" spans="1:24" ht="15.75" customHeight="1">
      <c r="A1118" s="40" t="s">
        <v>2008</v>
      </c>
      <c r="B1118" s="32" t="s">
        <v>2009</v>
      </c>
      <c r="C1118" s="16" t="s">
        <v>2015</v>
      </c>
      <c r="D1118" s="41" t="s">
        <v>26</v>
      </c>
      <c r="E1118" s="15" t="s">
        <v>27</v>
      </c>
      <c r="F1118" s="14" t="s">
        <v>389</v>
      </c>
      <c r="G1118" s="14" t="s">
        <v>389</v>
      </c>
      <c r="H1118" s="40" t="s">
        <v>113</v>
      </c>
      <c r="I1118" s="41" t="s">
        <v>2011</v>
      </c>
      <c r="J1118" s="41" t="s">
        <v>2012</v>
      </c>
      <c r="K1118" s="261">
        <v>30000</v>
      </c>
      <c r="L1118" s="43" t="s">
        <v>189</v>
      </c>
      <c r="M1118" s="53">
        <v>0.1</v>
      </c>
      <c r="N1118" s="259">
        <f t="shared" si="64"/>
        <v>3000</v>
      </c>
      <c r="O1118" s="55">
        <f>N1118*[1]TC!$C$4</f>
        <v>60000</v>
      </c>
      <c r="P1118" s="23">
        <v>10000</v>
      </c>
      <c r="Q1118" s="46" t="s">
        <v>34</v>
      </c>
      <c r="R1118" s="260">
        <f t="shared" si="66"/>
        <v>27000</v>
      </c>
      <c r="S1118" s="70">
        <f>R1118*[1]TC!$C$4</f>
        <v>540000</v>
      </c>
      <c r="T1118" s="260">
        <v>1500</v>
      </c>
      <c r="U1118" s="70">
        <f>T1118*[1]TC!$C$4</f>
        <v>30000</v>
      </c>
      <c r="V1118" s="33" t="s">
        <v>2013</v>
      </c>
      <c r="W1118" s="154" t="s">
        <v>2016</v>
      </c>
      <c r="X1118" s="29"/>
    </row>
    <row r="1119" spans="1:24" ht="15.75" customHeight="1">
      <c r="A1119" s="40" t="s">
        <v>2008</v>
      </c>
      <c r="B1119" s="32" t="s">
        <v>2009</v>
      </c>
      <c r="C1119" s="16" t="s">
        <v>2017</v>
      </c>
      <c r="D1119" s="41" t="s">
        <v>26</v>
      </c>
      <c r="E1119" s="15" t="s">
        <v>27</v>
      </c>
      <c r="F1119" s="14" t="s">
        <v>907</v>
      </c>
      <c r="G1119" s="14" t="s">
        <v>46</v>
      </c>
      <c r="H1119" s="40" t="s">
        <v>113</v>
      </c>
      <c r="I1119" s="41" t="s">
        <v>2011</v>
      </c>
      <c r="J1119" s="41" t="s">
        <v>2012</v>
      </c>
      <c r="K1119" s="261">
        <v>30000</v>
      </c>
      <c r="L1119" s="43" t="s">
        <v>189</v>
      </c>
      <c r="M1119" s="53">
        <v>0.1</v>
      </c>
      <c r="N1119" s="259">
        <f t="shared" si="64"/>
        <v>3000</v>
      </c>
      <c r="O1119" s="55">
        <f>N1119*[1]TC!$C$4</f>
        <v>60000</v>
      </c>
      <c r="P1119" s="23">
        <v>10000</v>
      </c>
      <c r="Q1119" s="46" t="s">
        <v>34</v>
      </c>
      <c r="R1119" s="260">
        <f t="shared" si="66"/>
        <v>27000</v>
      </c>
      <c r="S1119" s="70">
        <f>R1119*[1]TC!$C$4</f>
        <v>540000</v>
      </c>
      <c r="T1119" s="260">
        <v>1500</v>
      </c>
      <c r="U1119" s="70">
        <f>T1119*[1]TC!$C$4</f>
        <v>30000</v>
      </c>
      <c r="V1119" s="33" t="s">
        <v>2013</v>
      </c>
      <c r="W1119" s="154" t="s">
        <v>2018</v>
      </c>
      <c r="X1119" s="241"/>
    </row>
    <row r="1120" spans="1:24" ht="15.75" customHeight="1">
      <c r="A1120" s="40" t="s">
        <v>2008</v>
      </c>
      <c r="B1120" s="32" t="s">
        <v>2009</v>
      </c>
      <c r="C1120" s="16" t="s">
        <v>2019</v>
      </c>
      <c r="D1120" s="41" t="s">
        <v>26</v>
      </c>
      <c r="E1120" s="15" t="s">
        <v>27</v>
      </c>
      <c r="F1120" s="14" t="s">
        <v>673</v>
      </c>
      <c r="G1120" s="14" t="s">
        <v>135</v>
      </c>
      <c r="H1120" s="40" t="s">
        <v>113</v>
      </c>
      <c r="I1120" s="41" t="s">
        <v>2011</v>
      </c>
      <c r="J1120" s="41" t="s">
        <v>2012</v>
      </c>
      <c r="K1120" s="261">
        <v>30000</v>
      </c>
      <c r="L1120" s="43" t="s">
        <v>189</v>
      </c>
      <c r="M1120" s="53">
        <v>0.1</v>
      </c>
      <c r="N1120" s="259">
        <f t="shared" si="64"/>
        <v>3000</v>
      </c>
      <c r="O1120" s="55">
        <f>N1120*[1]TC!$C$4</f>
        <v>60000</v>
      </c>
      <c r="P1120" s="23">
        <v>10000</v>
      </c>
      <c r="Q1120" s="46" t="s">
        <v>34</v>
      </c>
      <c r="R1120" s="260">
        <f t="shared" si="66"/>
        <v>27000</v>
      </c>
      <c r="S1120" s="70">
        <f>R1120*[1]TC!$C$4</f>
        <v>540000</v>
      </c>
      <c r="T1120" s="260">
        <v>1500</v>
      </c>
      <c r="U1120" s="70">
        <f>T1120*[1]TC!$C$4</f>
        <v>30000</v>
      </c>
      <c r="V1120" s="33" t="s">
        <v>2013</v>
      </c>
      <c r="W1120" s="154" t="s">
        <v>2020</v>
      </c>
      <c r="X1120" s="241"/>
    </row>
    <row r="1121" spans="1:24" ht="15.75" customHeight="1">
      <c r="A1121" s="40" t="s">
        <v>2008</v>
      </c>
      <c r="B1121" s="32" t="s">
        <v>2009</v>
      </c>
      <c r="C1121" s="16" t="s">
        <v>2021</v>
      </c>
      <c r="D1121" s="41" t="s">
        <v>26</v>
      </c>
      <c r="E1121" s="15" t="s">
        <v>27</v>
      </c>
      <c r="F1121" s="14" t="s">
        <v>105</v>
      </c>
      <c r="G1121" s="14" t="s">
        <v>46</v>
      </c>
      <c r="H1121" s="40" t="s">
        <v>113</v>
      </c>
      <c r="I1121" s="41" t="s">
        <v>2011</v>
      </c>
      <c r="J1121" s="41" t="s">
        <v>2012</v>
      </c>
      <c r="K1121" s="261">
        <v>30000</v>
      </c>
      <c r="L1121" s="43" t="s">
        <v>189</v>
      </c>
      <c r="M1121" s="53">
        <v>0.1</v>
      </c>
      <c r="N1121" s="259">
        <f t="shared" si="64"/>
        <v>3000</v>
      </c>
      <c r="O1121" s="55">
        <f>N1121*[1]TC!$C$4</f>
        <v>60000</v>
      </c>
      <c r="P1121" s="23">
        <v>10000</v>
      </c>
      <c r="Q1121" s="46" t="s">
        <v>34</v>
      </c>
      <c r="R1121" s="260">
        <f t="shared" si="66"/>
        <v>27000</v>
      </c>
      <c r="S1121" s="70">
        <f>R1121*[1]TC!$C$4</f>
        <v>540000</v>
      </c>
      <c r="T1121" s="260">
        <v>1500</v>
      </c>
      <c r="U1121" s="70">
        <f>T1121*[1]TC!$C$4</f>
        <v>30000</v>
      </c>
      <c r="V1121" s="33" t="s">
        <v>2013</v>
      </c>
      <c r="W1121" s="154" t="s">
        <v>2022</v>
      </c>
      <c r="X1121" s="241"/>
    </row>
    <row r="1122" spans="1:24" ht="15.75" customHeight="1">
      <c r="A1122" s="40" t="s">
        <v>2008</v>
      </c>
      <c r="B1122" s="32" t="s">
        <v>2009</v>
      </c>
      <c r="C1122" s="16" t="s">
        <v>2023</v>
      </c>
      <c r="D1122" s="41" t="s">
        <v>26</v>
      </c>
      <c r="E1122" s="15" t="s">
        <v>27</v>
      </c>
      <c r="F1122" s="14" t="s">
        <v>402</v>
      </c>
      <c r="G1122" s="14" t="s">
        <v>105</v>
      </c>
      <c r="H1122" s="40" t="s">
        <v>113</v>
      </c>
      <c r="I1122" s="41" t="s">
        <v>2011</v>
      </c>
      <c r="J1122" s="41" t="s">
        <v>2012</v>
      </c>
      <c r="K1122" s="31">
        <v>30000</v>
      </c>
      <c r="L1122" s="43" t="s">
        <v>189</v>
      </c>
      <c r="M1122" s="53">
        <v>0.1</v>
      </c>
      <c r="N1122" s="259">
        <f t="shared" si="64"/>
        <v>3000</v>
      </c>
      <c r="O1122" s="55">
        <f>N1122*[1]TC!$C$4</f>
        <v>60000</v>
      </c>
      <c r="P1122" s="23">
        <v>10000</v>
      </c>
      <c r="Q1122" s="46" t="s">
        <v>34</v>
      </c>
      <c r="R1122" s="260">
        <f t="shared" si="66"/>
        <v>27000</v>
      </c>
      <c r="S1122" s="70">
        <f>R1122*[1]TC!$C$4</f>
        <v>540000</v>
      </c>
      <c r="T1122" s="260">
        <v>1500</v>
      </c>
      <c r="U1122" s="70">
        <f>T1122*[1]TC!$C$4</f>
        <v>30000</v>
      </c>
      <c r="V1122" s="33" t="s">
        <v>2013</v>
      </c>
      <c r="W1122" s="154" t="s">
        <v>2024</v>
      </c>
      <c r="X1122" s="241"/>
    </row>
    <row r="1123" spans="1:24" ht="15.75" customHeight="1">
      <c r="A1123" s="40" t="s">
        <v>2008</v>
      </c>
      <c r="B1123" s="32" t="s">
        <v>2009</v>
      </c>
      <c r="C1123" s="16" t="s">
        <v>2025</v>
      </c>
      <c r="D1123" s="41" t="s">
        <v>26</v>
      </c>
      <c r="E1123" s="15" t="s">
        <v>27</v>
      </c>
      <c r="F1123" s="14" t="s">
        <v>402</v>
      </c>
      <c r="G1123" s="14" t="s">
        <v>46</v>
      </c>
      <c r="H1123" s="40" t="s">
        <v>113</v>
      </c>
      <c r="I1123" s="41" t="s">
        <v>2011</v>
      </c>
      <c r="J1123" s="41" t="s">
        <v>2012</v>
      </c>
      <c r="K1123" s="31">
        <v>30000</v>
      </c>
      <c r="L1123" s="43" t="s">
        <v>189</v>
      </c>
      <c r="M1123" s="53">
        <v>0.1</v>
      </c>
      <c r="N1123" s="259">
        <f t="shared" si="64"/>
        <v>3000</v>
      </c>
      <c r="O1123" s="55">
        <f>N1123*[1]TC!$C$4</f>
        <v>60000</v>
      </c>
      <c r="P1123" s="23">
        <v>10000</v>
      </c>
      <c r="Q1123" s="46" t="s">
        <v>34</v>
      </c>
      <c r="R1123" s="260">
        <f t="shared" si="66"/>
        <v>27000</v>
      </c>
      <c r="S1123" s="70">
        <f>R1123*[1]TC!$C$4</f>
        <v>540000</v>
      </c>
      <c r="T1123" s="260">
        <v>1500</v>
      </c>
      <c r="U1123" s="70">
        <f>T1123*[1]TC!$C$4</f>
        <v>30000</v>
      </c>
      <c r="V1123" s="33" t="s">
        <v>2013</v>
      </c>
      <c r="W1123" s="154" t="s">
        <v>2026</v>
      </c>
      <c r="X1123" s="241"/>
    </row>
    <row r="1124" spans="1:24" ht="15.75" customHeight="1">
      <c r="A1124" s="40" t="s">
        <v>2008</v>
      </c>
      <c r="B1124" s="32" t="s">
        <v>2009</v>
      </c>
      <c r="C1124" s="16" t="s">
        <v>2027</v>
      </c>
      <c r="D1124" s="41" t="s">
        <v>26</v>
      </c>
      <c r="E1124" s="15" t="s">
        <v>27</v>
      </c>
      <c r="F1124" s="14" t="s">
        <v>402</v>
      </c>
      <c r="G1124" s="14" t="s">
        <v>46</v>
      </c>
      <c r="H1124" s="40" t="s">
        <v>113</v>
      </c>
      <c r="I1124" s="41" t="s">
        <v>2011</v>
      </c>
      <c r="J1124" s="41" t="s">
        <v>2012</v>
      </c>
      <c r="K1124" s="31">
        <v>30000</v>
      </c>
      <c r="L1124" s="43" t="s">
        <v>189</v>
      </c>
      <c r="M1124" s="53">
        <v>0.1</v>
      </c>
      <c r="N1124" s="259">
        <f t="shared" si="64"/>
        <v>3000</v>
      </c>
      <c r="O1124" s="55">
        <f>N1124*[1]TC!$C$4</f>
        <v>60000</v>
      </c>
      <c r="P1124" s="23">
        <v>10000</v>
      </c>
      <c r="Q1124" s="46" t="s">
        <v>34</v>
      </c>
      <c r="R1124" s="260">
        <f t="shared" si="66"/>
        <v>27000</v>
      </c>
      <c r="S1124" s="70">
        <f>R1124*[1]TC!$C$4</f>
        <v>540000</v>
      </c>
      <c r="T1124" s="260">
        <v>1500</v>
      </c>
      <c r="U1124" s="70">
        <f>T1124*[1]TC!$C$4</f>
        <v>30000</v>
      </c>
      <c r="V1124" s="33" t="s">
        <v>2013</v>
      </c>
      <c r="W1124" s="154" t="s">
        <v>2028</v>
      </c>
      <c r="X1124" s="241"/>
    </row>
    <row r="1125" spans="1:24" ht="15.75" customHeight="1">
      <c r="A1125" s="40" t="s">
        <v>2008</v>
      </c>
      <c r="B1125" s="32" t="s">
        <v>2009</v>
      </c>
      <c r="C1125" s="16" t="s">
        <v>2029</v>
      </c>
      <c r="D1125" s="41" t="s">
        <v>26</v>
      </c>
      <c r="E1125" s="15" t="s">
        <v>27</v>
      </c>
      <c r="F1125" s="14" t="s">
        <v>29</v>
      </c>
      <c r="G1125" s="14" t="s">
        <v>921</v>
      </c>
      <c r="H1125" s="40" t="s">
        <v>113</v>
      </c>
      <c r="I1125" s="41" t="s">
        <v>2011</v>
      </c>
      <c r="J1125" s="41" t="s">
        <v>2012</v>
      </c>
      <c r="K1125" s="261">
        <v>30000</v>
      </c>
      <c r="L1125" s="43" t="s">
        <v>189</v>
      </c>
      <c r="M1125" s="53">
        <v>0.1</v>
      </c>
      <c r="N1125" s="259">
        <f t="shared" si="64"/>
        <v>3000</v>
      </c>
      <c r="O1125" s="55">
        <f>N1125*[1]TC!$C$4</f>
        <v>60000</v>
      </c>
      <c r="P1125" s="23">
        <v>10000</v>
      </c>
      <c r="Q1125" s="46" t="s">
        <v>34</v>
      </c>
      <c r="R1125" s="260">
        <f t="shared" si="66"/>
        <v>27000</v>
      </c>
      <c r="S1125" s="70">
        <f>R1125*[1]TC!$C$4</f>
        <v>540000</v>
      </c>
      <c r="T1125" s="260">
        <v>1500</v>
      </c>
      <c r="U1125" s="70">
        <f>T1125*[1]TC!$C$4</f>
        <v>30000</v>
      </c>
      <c r="V1125" s="33" t="s">
        <v>2013</v>
      </c>
      <c r="W1125" s="154" t="s">
        <v>2030</v>
      </c>
      <c r="X1125" s="241"/>
    </row>
    <row r="1126" spans="1:24" ht="15.75" customHeight="1">
      <c r="A1126" s="40" t="s">
        <v>2008</v>
      </c>
      <c r="B1126" s="32" t="s">
        <v>2009</v>
      </c>
      <c r="C1126" s="16" t="s">
        <v>2031</v>
      </c>
      <c r="D1126" s="41" t="s">
        <v>26</v>
      </c>
      <c r="E1126" s="15" t="s">
        <v>27</v>
      </c>
      <c r="F1126" s="14" t="s">
        <v>389</v>
      </c>
      <c r="G1126" s="14" t="s">
        <v>46</v>
      </c>
      <c r="H1126" s="40" t="s">
        <v>113</v>
      </c>
      <c r="I1126" s="41" t="s">
        <v>2011</v>
      </c>
      <c r="J1126" s="41" t="s">
        <v>2012</v>
      </c>
      <c r="K1126" s="261">
        <v>30000</v>
      </c>
      <c r="L1126" s="43" t="s">
        <v>189</v>
      </c>
      <c r="M1126" s="53">
        <v>0.1</v>
      </c>
      <c r="N1126" s="259">
        <f t="shared" si="64"/>
        <v>3000</v>
      </c>
      <c r="O1126" s="55">
        <f>N1126*[1]TC!$C$4</f>
        <v>60000</v>
      </c>
      <c r="P1126" s="23">
        <v>10000</v>
      </c>
      <c r="Q1126" s="46" t="s">
        <v>34</v>
      </c>
      <c r="R1126" s="260">
        <f t="shared" si="66"/>
        <v>27000</v>
      </c>
      <c r="S1126" s="70">
        <f>R1126*[1]TC!$C$4</f>
        <v>540000</v>
      </c>
      <c r="T1126" s="260">
        <v>1500</v>
      </c>
      <c r="U1126" s="70">
        <f>T1126*[1]TC!$C$4</f>
        <v>30000</v>
      </c>
      <c r="V1126" s="33" t="s">
        <v>2013</v>
      </c>
      <c r="W1126" s="154" t="s">
        <v>2032</v>
      </c>
      <c r="X1126" s="241"/>
    </row>
    <row r="1127" spans="1:24" ht="15.75" customHeight="1">
      <c r="A1127" s="40" t="s">
        <v>2008</v>
      </c>
      <c r="B1127" s="32" t="s">
        <v>2009</v>
      </c>
      <c r="C1127" s="16" t="s">
        <v>134</v>
      </c>
      <c r="D1127" s="41" t="s">
        <v>26</v>
      </c>
      <c r="E1127" s="15" t="s">
        <v>27</v>
      </c>
      <c r="F1127" s="14" t="s">
        <v>135</v>
      </c>
      <c r="G1127" s="14" t="s">
        <v>135</v>
      </c>
      <c r="H1127" s="40" t="s">
        <v>113</v>
      </c>
      <c r="I1127" s="41" t="s">
        <v>2011</v>
      </c>
      <c r="J1127" s="41" t="s">
        <v>2012</v>
      </c>
      <c r="K1127" s="261">
        <v>30000</v>
      </c>
      <c r="L1127" s="43" t="s">
        <v>189</v>
      </c>
      <c r="M1127" s="53">
        <v>0.1</v>
      </c>
      <c r="N1127" s="259">
        <f t="shared" si="64"/>
        <v>3000</v>
      </c>
      <c r="O1127" s="55">
        <f>N1127*[1]TC!$C$4</f>
        <v>60000</v>
      </c>
      <c r="P1127" s="23">
        <v>10000</v>
      </c>
      <c r="Q1127" s="46" t="s">
        <v>34</v>
      </c>
      <c r="R1127" s="260">
        <f t="shared" si="66"/>
        <v>27000</v>
      </c>
      <c r="S1127" s="70">
        <f>R1127*[1]TC!$C$4</f>
        <v>540000</v>
      </c>
      <c r="T1127" s="260">
        <v>1500</v>
      </c>
      <c r="U1127" s="70">
        <f>T1127*[1]TC!$C$4</f>
        <v>30000</v>
      </c>
      <c r="V1127" s="33" t="s">
        <v>2013</v>
      </c>
      <c r="W1127" s="154" t="s">
        <v>2033</v>
      </c>
      <c r="X1127" s="241"/>
    </row>
    <row r="1128" spans="1:24" ht="15.75" customHeight="1">
      <c r="A1128" s="40" t="s">
        <v>2008</v>
      </c>
      <c r="B1128" s="32" t="s">
        <v>2009</v>
      </c>
      <c r="C1128" s="16" t="s">
        <v>2034</v>
      </c>
      <c r="D1128" s="41" t="s">
        <v>26</v>
      </c>
      <c r="E1128" s="15" t="s">
        <v>27</v>
      </c>
      <c r="F1128" s="14" t="s">
        <v>120</v>
      </c>
      <c r="G1128" s="14" t="s">
        <v>76</v>
      </c>
      <c r="H1128" s="40" t="s">
        <v>113</v>
      </c>
      <c r="I1128" s="41" t="s">
        <v>2011</v>
      </c>
      <c r="J1128" s="41" t="s">
        <v>2012</v>
      </c>
      <c r="K1128" s="261">
        <v>30000</v>
      </c>
      <c r="L1128" s="43" t="s">
        <v>189</v>
      </c>
      <c r="M1128" s="53">
        <v>0.1</v>
      </c>
      <c r="N1128" s="259">
        <f t="shared" si="64"/>
        <v>3000</v>
      </c>
      <c r="O1128" s="55">
        <f>N1128*[1]TC!$C$4</f>
        <v>60000</v>
      </c>
      <c r="P1128" s="23">
        <v>10000</v>
      </c>
      <c r="Q1128" s="24" t="s">
        <v>34</v>
      </c>
      <c r="R1128" s="260">
        <f t="shared" si="66"/>
        <v>27000</v>
      </c>
      <c r="S1128" s="70">
        <f>R1128*[1]TC!$C$4</f>
        <v>540000</v>
      </c>
      <c r="T1128" s="260">
        <v>1500</v>
      </c>
      <c r="U1128" s="70">
        <f>T1128*[1]TC!$C$4</f>
        <v>30000</v>
      </c>
      <c r="V1128" s="33" t="s">
        <v>2013</v>
      </c>
      <c r="W1128" s="154" t="s">
        <v>2035</v>
      </c>
      <c r="X1128" s="241"/>
    </row>
    <row r="1129" spans="1:24" ht="15.75" customHeight="1">
      <c r="A1129" s="40" t="s">
        <v>2008</v>
      </c>
      <c r="B1129" s="32" t="s">
        <v>2009</v>
      </c>
      <c r="C1129" s="16" t="s">
        <v>2036</v>
      </c>
      <c r="D1129" s="41" t="s">
        <v>26</v>
      </c>
      <c r="E1129" s="15" t="s">
        <v>27</v>
      </c>
      <c r="F1129" s="14" t="s">
        <v>120</v>
      </c>
      <c r="G1129" s="14" t="s">
        <v>76</v>
      </c>
      <c r="H1129" s="40" t="s">
        <v>113</v>
      </c>
      <c r="I1129" s="41" t="s">
        <v>2011</v>
      </c>
      <c r="J1129" s="41" t="s">
        <v>2012</v>
      </c>
      <c r="K1129" s="261">
        <v>30000</v>
      </c>
      <c r="L1129" s="43" t="s">
        <v>189</v>
      </c>
      <c r="M1129" s="53">
        <v>0.1</v>
      </c>
      <c r="N1129" s="259">
        <f t="shared" si="64"/>
        <v>3000</v>
      </c>
      <c r="O1129" s="55">
        <f>N1129*[1]TC!$C$4</f>
        <v>60000</v>
      </c>
      <c r="P1129" s="23">
        <v>10000</v>
      </c>
      <c r="Q1129" s="24" t="s">
        <v>34</v>
      </c>
      <c r="R1129" s="260">
        <f t="shared" si="66"/>
        <v>27000</v>
      </c>
      <c r="S1129" s="70">
        <f>R1129*[1]TC!$C$4</f>
        <v>540000</v>
      </c>
      <c r="T1129" s="260">
        <v>1500</v>
      </c>
      <c r="U1129" s="70">
        <f>T1129*[1]TC!$C$4</f>
        <v>30000</v>
      </c>
      <c r="V1129" s="33" t="s">
        <v>2013</v>
      </c>
      <c r="W1129" s="154" t="s">
        <v>2037</v>
      </c>
      <c r="X1129" s="241"/>
    </row>
    <row r="1130" spans="1:24" ht="15.75" customHeight="1">
      <c r="A1130" s="40" t="s">
        <v>2008</v>
      </c>
      <c r="B1130" s="32" t="s">
        <v>2009</v>
      </c>
      <c r="C1130" s="16" t="s">
        <v>2038</v>
      </c>
      <c r="D1130" s="41" t="s">
        <v>26</v>
      </c>
      <c r="E1130" s="15" t="s">
        <v>27</v>
      </c>
      <c r="F1130" s="14" t="s">
        <v>105</v>
      </c>
      <c r="G1130" s="14" t="s">
        <v>120</v>
      </c>
      <c r="H1130" s="40" t="s">
        <v>113</v>
      </c>
      <c r="I1130" s="41" t="s">
        <v>2011</v>
      </c>
      <c r="J1130" s="41" t="s">
        <v>2012</v>
      </c>
      <c r="K1130" s="261">
        <v>30000</v>
      </c>
      <c r="L1130" s="43" t="s">
        <v>189</v>
      </c>
      <c r="M1130" s="53">
        <v>0.1</v>
      </c>
      <c r="N1130" s="259">
        <f t="shared" si="64"/>
        <v>3000</v>
      </c>
      <c r="O1130" s="55">
        <f>N1130*[1]TC!$C$4</f>
        <v>60000</v>
      </c>
      <c r="P1130" s="23">
        <v>10000</v>
      </c>
      <c r="Q1130" s="46" t="s">
        <v>34</v>
      </c>
      <c r="R1130" s="260">
        <f t="shared" si="66"/>
        <v>27000</v>
      </c>
      <c r="S1130" s="70">
        <f>R1130*[1]TC!$C$4</f>
        <v>540000</v>
      </c>
      <c r="T1130" s="260">
        <v>1500</v>
      </c>
      <c r="U1130" s="70">
        <f>T1130*[1]TC!$C$4</f>
        <v>30000</v>
      </c>
      <c r="V1130" s="33" t="s">
        <v>2013</v>
      </c>
      <c r="W1130" s="154" t="s">
        <v>2039</v>
      </c>
      <c r="X1130" s="241"/>
    </row>
    <row r="1131" spans="1:24" ht="15.75" customHeight="1">
      <c r="A1131" s="40" t="s">
        <v>2008</v>
      </c>
      <c r="B1131" s="32" t="s">
        <v>2009</v>
      </c>
      <c r="C1131" s="16" t="s">
        <v>2040</v>
      </c>
      <c r="D1131" s="41" t="s">
        <v>26</v>
      </c>
      <c r="E1131" s="15" t="s">
        <v>27</v>
      </c>
      <c r="F1131" s="14" t="s">
        <v>2041</v>
      </c>
      <c r="G1131" s="14" t="s">
        <v>105</v>
      </c>
      <c r="H1131" s="40" t="s">
        <v>113</v>
      </c>
      <c r="I1131" s="41" t="s">
        <v>2011</v>
      </c>
      <c r="J1131" s="41" t="s">
        <v>2012</v>
      </c>
      <c r="K1131" s="261">
        <v>30000</v>
      </c>
      <c r="L1131" s="43" t="s">
        <v>189</v>
      </c>
      <c r="M1131" s="53">
        <v>0.1</v>
      </c>
      <c r="N1131" s="259">
        <f t="shared" si="64"/>
        <v>3000</v>
      </c>
      <c r="O1131" s="55">
        <f>N1131*[1]TC!$C$4</f>
        <v>60000</v>
      </c>
      <c r="P1131" s="23">
        <v>10000</v>
      </c>
      <c r="Q1131" s="46" t="s">
        <v>34</v>
      </c>
      <c r="R1131" s="260">
        <f t="shared" si="66"/>
        <v>27000</v>
      </c>
      <c r="S1131" s="70">
        <f>R1131*[1]TC!$C$4</f>
        <v>540000</v>
      </c>
      <c r="T1131" s="260">
        <v>1500</v>
      </c>
      <c r="U1131" s="70">
        <f>T1131*[1]TC!$C$4</f>
        <v>30000</v>
      </c>
      <c r="V1131" s="33" t="s">
        <v>2013</v>
      </c>
      <c r="W1131" s="154" t="s">
        <v>2042</v>
      </c>
      <c r="X1131" s="241"/>
    </row>
    <row r="1132" spans="1:24" ht="15.75" customHeight="1">
      <c r="A1132" s="40" t="s">
        <v>2008</v>
      </c>
      <c r="B1132" s="32" t="s">
        <v>2009</v>
      </c>
      <c r="C1132" s="16" t="s">
        <v>2043</v>
      </c>
      <c r="D1132" s="41" t="s">
        <v>26</v>
      </c>
      <c r="E1132" s="15" t="s">
        <v>27</v>
      </c>
      <c r="F1132" s="14" t="s">
        <v>127</v>
      </c>
      <c r="G1132" s="14" t="s">
        <v>127</v>
      </c>
      <c r="H1132" s="40" t="s">
        <v>113</v>
      </c>
      <c r="I1132" s="41" t="s">
        <v>2011</v>
      </c>
      <c r="J1132" s="41" t="s">
        <v>2012</v>
      </c>
      <c r="K1132" s="261">
        <v>30000</v>
      </c>
      <c r="L1132" s="43" t="s">
        <v>189</v>
      </c>
      <c r="M1132" s="53">
        <v>0.1</v>
      </c>
      <c r="N1132" s="259">
        <f t="shared" si="64"/>
        <v>3000</v>
      </c>
      <c r="O1132" s="55">
        <f>N1132*[1]TC!$C$4</f>
        <v>60000</v>
      </c>
      <c r="P1132" s="23">
        <v>10000</v>
      </c>
      <c r="Q1132" s="46" t="s">
        <v>34</v>
      </c>
      <c r="R1132" s="260">
        <f t="shared" si="66"/>
        <v>27000</v>
      </c>
      <c r="S1132" s="70">
        <f>R1132*[1]TC!$C$4</f>
        <v>540000</v>
      </c>
      <c r="T1132" s="260">
        <v>1500</v>
      </c>
      <c r="U1132" s="70">
        <f>T1132*[1]TC!$C$4</f>
        <v>30000</v>
      </c>
      <c r="V1132" s="33" t="s">
        <v>2013</v>
      </c>
      <c r="W1132" s="154" t="s">
        <v>2044</v>
      </c>
      <c r="X1132" s="241"/>
    </row>
    <row r="1133" spans="1:24" ht="15.75" customHeight="1">
      <c r="A1133" s="40" t="s">
        <v>2008</v>
      </c>
      <c r="B1133" s="32" t="s">
        <v>2009</v>
      </c>
      <c r="C1133" s="16" t="s">
        <v>2045</v>
      </c>
      <c r="D1133" s="41" t="s">
        <v>26</v>
      </c>
      <c r="E1133" s="15" t="s">
        <v>27</v>
      </c>
      <c r="F1133" s="14" t="s">
        <v>46</v>
      </c>
      <c r="G1133" s="14" t="s">
        <v>2046</v>
      </c>
      <c r="H1133" s="40" t="s">
        <v>113</v>
      </c>
      <c r="I1133" s="41" t="s">
        <v>2011</v>
      </c>
      <c r="J1133" s="41" t="s">
        <v>2012</v>
      </c>
      <c r="K1133" s="261">
        <v>30000</v>
      </c>
      <c r="L1133" s="43" t="s">
        <v>189</v>
      </c>
      <c r="M1133" s="53">
        <v>0.1</v>
      </c>
      <c r="N1133" s="259">
        <f t="shared" si="64"/>
        <v>3000</v>
      </c>
      <c r="O1133" s="55">
        <f>N1133*[1]TC!$C$4</f>
        <v>60000</v>
      </c>
      <c r="P1133" s="23">
        <v>10000</v>
      </c>
      <c r="Q1133" s="46" t="s">
        <v>34</v>
      </c>
      <c r="R1133" s="260">
        <f t="shared" si="66"/>
        <v>27000</v>
      </c>
      <c r="S1133" s="70">
        <f>R1133*[1]TC!$C$4</f>
        <v>540000</v>
      </c>
      <c r="T1133" s="260">
        <v>1500</v>
      </c>
      <c r="U1133" s="70">
        <f>T1133*[1]TC!$C$4</f>
        <v>30000</v>
      </c>
      <c r="V1133" s="33" t="s">
        <v>2013</v>
      </c>
      <c r="W1133" s="154" t="s">
        <v>2047</v>
      </c>
      <c r="X1133" s="241"/>
    </row>
    <row r="1134" spans="1:24" ht="15.75" customHeight="1">
      <c r="A1134" s="40" t="s">
        <v>2008</v>
      </c>
      <c r="B1134" s="32" t="s">
        <v>2009</v>
      </c>
      <c r="C1134" s="16" t="s">
        <v>2048</v>
      </c>
      <c r="D1134" s="41" t="s">
        <v>26</v>
      </c>
      <c r="E1134" s="15" t="s">
        <v>27</v>
      </c>
      <c r="F1134" s="14" t="s">
        <v>350</v>
      </c>
      <c r="G1134" s="14" t="s">
        <v>46</v>
      </c>
      <c r="H1134" s="40" t="s">
        <v>113</v>
      </c>
      <c r="I1134" s="41" t="s">
        <v>31</v>
      </c>
      <c r="J1134" s="41" t="s">
        <v>32</v>
      </c>
      <c r="K1134" s="261">
        <v>30000</v>
      </c>
      <c r="L1134" s="43" t="s">
        <v>189</v>
      </c>
      <c r="M1134" s="53">
        <v>0.1</v>
      </c>
      <c r="N1134" s="259">
        <f t="shared" si="64"/>
        <v>3000</v>
      </c>
      <c r="O1134" s="55">
        <f>N1134*[1]TC!$C$4</f>
        <v>60000</v>
      </c>
      <c r="P1134" s="23">
        <v>10000</v>
      </c>
      <c r="Q1134" s="46" t="s">
        <v>34</v>
      </c>
      <c r="R1134" s="260">
        <f t="shared" si="66"/>
        <v>27000</v>
      </c>
      <c r="S1134" s="70">
        <f>R1134*[1]TC!$C$4</f>
        <v>540000</v>
      </c>
      <c r="T1134" s="260">
        <v>1500</v>
      </c>
      <c r="U1134" s="70">
        <f>T1134*[1]TC!$C$4</f>
        <v>30000</v>
      </c>
      <c r="V1134" s="33" t="s">
        <v>2013</v>
      </c>
      <c r="W1134" s="154" t="s">
        <v>2049</v>
      </c>
      <c r="X1134" s="241"/>
    </row>
    <row r="1135" spans="1:24" ht="15.75" customHeight="1">
      <c r="A1135" s="40" t="s">
        <v>2008</v>
      </c>
      <c r="B1135" s="32" t="s">
        <v>2009</v>
      </c>
      <c r="C1135" s="16" t="s">
        <v>2050</v>
      </c>
      <c r="D1135" s="41" t="s">
        <v>26</v>
      </c>
      <c r="E1135" s="15" t="s">
        <v>27</v>
      </c>
      <c r="F1135" s="14" t="s">
        <v>316</v>
      </c>
      <c r="G1135" s="14" t="s">
        <v>46</v>
      </c>
      <c r="H1135" s="40" t="s">
        <v>113</v>
      </c>
      <c r="I1135" s="41" t="s">
        <v>2011</v>
      </c>
      <c r="J1135" s="41" t="s">
        <v>2012</v>
      </c>
      <c r="K1135" s="261">
        <v>30000</v>
      </c>
      <c r="L1135" s="43" t="s">
        <v>189</v>
      </c>
      <c r="M1135" s="53">
        <v>0.1</v>
      </c>
      <c r="N1135" s="259">
        <f t="shared" si="64"/>
        <v>3000</v>
      </c>
      <c r="O1135" s="55">
        <f>N1135*[1]TC!C4</f>
        <v>60000</v>
      </c>
      <c r="P1135" s="23">
        <v>10000</v>
      </c>
      <c r="Q1135" s="46" t="s">
        <v>34</v>
      </c>
      <c r="R1135" s="260">
        <f t="shared" si="66"/>
        <v>27000</v>
      </c>
      <c r="S1135" s="70">
        <f>R1135*[1]TC!$C$4</f>
        <v>540000</v>
      </c>
      <c r="T1135" s="260">
        <v>1500</v>
      </c>
      <c r="U1135" s="70">
        <f>T1135*[1]TC!$C$4</f>
        <v>30000</v>
      </c>
      <c r="V1135" s="33" t="s">
        <v>2013</v>
      </c>
      <c r="W1135" s="154" t="s">
        <v>2051</v>
      </c>
      <c r="X1135" s="74"/>
    </row>
    <row r="1136" spans="1:24" ht="15.75" customHeight="1">
      <c r="A1136" s="40" t="s">
        <v>2008</v>
      </c>
      <c r="B1136" s="32" t="s">
        <v>2009</v>
      </c>
      <c r="C1136" s="16" t="s">
        <v>2052</v>
      </c>
      <c r="D1136" s="41" t="s">
        <v>26</v>
      </c>
      <c r="E1136" s="15" t="s">
        <v>27</v>
      </c>
      <c r="F1136" s="14" t="s">
        <v>170</v>
      </c>
      <c r="G1136" s="14" t="s">
        <v>105</v>
      </c>
      <c r="H1136" s="40" t="s">
        <v>113</v>
      </c>
      <c r="I1136" s="41" t="s">
        <v>2011</v>
      </c>
      <c r="J1136" s="41" t="s">
        <v>2012</v>
      </c>
      <c r="K1136" s="31">
        <v>30000</v>
      </c>
      <c r="L1136" s="43" t="s">
        <v>189</v>
      </c>
      <c r="M1136" s="53">
        <v>0.1</v>
      </c>
      <c r="N1136" s="259">
        <f t="shared" si="64"/>
        <v>3000</v>
      </c>
      <c r="O1136" s="55">
        <f>N1136*[1]TC!$C$4</f>
        <v>60000</v>
      </c>
      <c r="P1136" s="23">
        <v>10000</v>
      </c>
      <c r="Q1136" s="46" t="s">
        <v>34</v>
      </c>
      <c r="R1136" s="260">
        <f t="shared" si="66"/>
        <v>27000</v>
      </c>
      <c r="S1136" s="70">
        <f>R1136*[1]TC!$C$4</f>
        <v>540000</v>
      </c>
      <c r="T1136" s="260">
        <v>1500</v>
      </c>
      <c r="U1136" s="70">
        <f>T1136*[1]TC!$C$4</f>
        <v>30000</v>
      </c>
      <c r="V1136" s="33" t="s">
        <v>2013</v>
      </c>
      <c r="W1136" s="154" t="s">
        <v>2053</v>
      </c>
      <c r="X1136" s="29"/>
    </row>
    <row r="1137" spans="1:24" ht="15.75" customHeight="1">
      <c r="A1137" s="40" t="s">
        <v>2008</v>
      </c>
      <c r="B1137" s="32" t="s">
        <v>2009</v>
      </c>
      <c r="C1137" s="16" t="s">
        <v>2054</v>
      </c>
      <c r="D1137" s="41" t="s">
        <v>26</v>
      </c>
      <c r="E1137" s="15" t="s">
        <v>27</v>
      </c>
      <c r="F1137" s="14" t="s">
        <v>46</v>
      </c>
      <c r="G1137" s="14" t="s">
        <v>29</v>
      </c>
      <c r="H1137" s="40" t="s">
        <v>113</v>
      </c>
      <c r="I1137" s="41" t="s">
        <v>2011</v>
      </c>
      <c r="J1137" s="41" t="s">
        <v>2012</v>
      </c>
      <c r="K1137" s="261">
        <v>30000</v>
      </c>
      <c r="L1137" s="43" t="s">
        <v>189</v>
      </c>
      <c r="M1137" s="53">
        <v>0.1</v>
      </c>
      <c r="N1137" s="259">
        <f t="shared" si="64"/>
        <v>3000</v>
      </c>
      <c r="O1137" s="55">
        <f>N1137*[1]TC!$C$4</f>
        <v>60000</v>
      </c>
      <c r="P1137" s="23">
        <v>10000</v>
      </c>
      <c r="Q1137" s="46" t="s">
        <v>34</v>
      </c>
      <c r="R1137" s="260">
        <f t="shared" si="66"/>
        <v>27000</v>
      </c>
      <c r="S1137" s="70">
        <f>R1137*[1]TC!$C$4</f>
        <v>540000</v>
      </c>
      <c r="T1137" s="260">
        <v>1500</v>
      </c>
      <c r="U1137" s="70">
        <f>T1137*[1]TC!$C$4</f>
        <v>30000</v>
      </c>
      <c r="V1137" s="33" t="s">
        <v>2013</v>
      </c>
      <c r="W1137" s="154" t="s">
        <v>2055</v>
      </c>
      <c r="X1137" s="29"/>
    </row>
    <row r="1138" spans="1:24" ht="15.75" customHeight="1">
      <c r="A1138" s="40" t="s">
        <v>2008</v>
      </c>
      <c r="B1138" s="32" t="s">
        <v>2009</v>
      </c>
      <c r="C1138" s="16" t="s">
        <v>2056</v>
      </c>
      <c r="D1138" s="41" t="s">
        <v>26</v>
      </c>
      <c r="E1138" s="15" t="s">
        <v>27</v>
      </c>
      <c r="F1138" s="14" t="s">
        <v>2057</v>
      </c>
      <c r="G1138" s="14" t="s">
        <v>46</v>
      </c>
      <c r="H1138" s="40" t="s">
        <v>113</v>
      </c>
      <c r="I1138" s="41" t="s">
        <v>2011</v>
      </c>
      <c r="J1138" s="41" t="s">
        <v>2012</v>
      </c>
      <c r="K1138" s="261">
        <v>30000</v>
      </c>
      <c r="L1138" s="43" t="s">
        <v>189</v>
      </c>
      <c r="M1138" s="53">
        <v>0.1</v>
      </c>
      <c r="N1138" s="259">
        <f t="shared" si="64"/>
        <v>3000</v>
      </c>
      <c r="O1138" s="55">
        <f>N1138*[1]TC!$C$4</f>
        <v>60000</v>
      </c>
      <c r="P1138" s="23">
        <v>10000</v>
      </c>
      <c r="Q1138" s="46" t="s">
        <v>34</v>
      </c>
      <c r="R1138" s="260">
        <f t="shared" si="66"/>
        <v>27000</v>
      </c>
      <c r="S1138" s="70">
        <f>R1138*[1]TC!$C$4</f>
        <v>540000</v>
      </c>
      <c r="T1138" s="260">
        <v>1500</v>
      </c>
      <c r="U1138" s="70">
        <f>T1138*[1]TC!$C$4</f>
        <v>30000</v>
      </c>
      <c r="V1138" s="33" t="s">
        <v>2013</v>
      </c>
      <c r="W1138" s="154" t="s">
        <v>2058</v>
      </c>
      <c r="X1138" s="29"/>
    </row>
    <row r="1139" spans="1:24" ht="15.75" customHeight="1">
      <c r="A1139" s="40" t="s">
        <v>2008</v>
      </c>
      <c r="B1139" s="32" t="s">
        <v>2009</v>
      </c>
      <c r="C1139" s="16" t="s">
        <v>2059</v>
      </c>
      <c r="D1139" s="41" t="s">
        <v>26</v>
      </c>
      <c r="E1139" s="15" t="s">
        <v>27</v>
      </c>
      <c r="F1139" s="14" t="s">
        <v>1541</v>
      </c>
      <c r="G1139" s="14" t="s">
        <v>120</v>
      </c>
      <c r="H1139" s="40" t="s">
        <v>113</v>
      </c>
      <c r="I1139" s="41" t="s">
        <v>2011</v>
      </c>
      <c r="J1139" s="41" t="s">
        <v>2012</v>
      </c>
      <c r="K1139" s="261">
        <v>30000</v>
      </c>
      <c r="L1139" s="43" t="s">
        <v>189</v>
      </c>
      <c r="M1139" s="53">
        <v>0.1</v>
      </c>
      <c r="N1139" s="259">
        <f t="shared" si="64"/>
        <v>3000</v>
      </c>
      <c r="O1139" s="55">
        <f>N1139*[1]TC!$C$4</f>
        <v>60000</v>
      </c>
      <c r="P1139" s="23">
        <v>10000</v>
      </c>
      <c r="Q1139" s="46" t="s">
        <v>34</v>
      </c>
      <c r="R1139" s="260">
        <f t="shared" si="66"/>
        <v>27000</v>
      </c>
      <c r="S1139" s="70">
        <f>R1139*[1]TC!$C$4</f>
        <v>540000</v>
      </c>
      <c r="T1139" s="260">
        <v>1500</v>
      </c>
      <c r="U1139" s="70">
        <f>T1139*[1]TC!$C$4</f>
        <v>30000</v>
      </c>
      <c r="V1139" s="33" t="s">
        <v>2013</v>
      </c>
      <c r="W1139" s="154" t="s">
        <v>2060</v>
      </c>
      <c r="X1139" s="29"/>
    </row>
    <row r="1140" spans="1:24" ht="15.75" customHeight="1">
      <c r="A1140" s="40" t="s">
        <v>2008</v>
      </c>
      <c r="B1140" s="32" t="s">
        <v>2009</v>
      </c>
      <c r="C1140" s="16" t="s">
        <v>131</v>
      </c>
      <c r="D1140" s="41" t="s">
        <v>26</v>
      </c>
      <c r="E1140" s="15" t="s">
        <v>27</v>
      </c>
      <c r="F1140" s="14" t="s">
        <v>132</v>
      </c>
      <c r="G1140" s="14" t="s">
        <v>46</v>
      </c>
      <c r="H1140" s="40" t="s">
        <v>113</v>
      </c>
      <c r="I1140" s="41" t="s">
        <v>31</v>
      </c>
      <c r="J1140" s="41" t="s">
        <v>32</v>
      </c>
      <c r="K1140" s="261">
        <v>30000</v>
      </c>
      <c r="L1140" s="43" t="s">
        <v>189</v>
      </c>
      <c r="M1140" s="53">
        <v>0.1</v>
      </c>
      <c r="N1140" s="259">
        <f t="shared" si="64"/>
        <v>3000</v>
      </c>
      <c r="O1140" s="55">
        <f>N1140*[1]TC!$C$4</f>
        <v>60000</v>
      </c>
      <c r="P1140" s="23">
        <v>10000</v>
      </c>
      <c r="Q1140" s="46" t="s">
        <v>34</v>
      </c>
      <c r="R1140" s="260">
        <f t="shared" si="66"/>
        <v>27000</v>
      </c>
      <c r="S1140" s="70">
        <f>R1140*[1]TC!$C$4</f>
        <v>540000</v>
      </c>
      <c r="T1140" s="260">
        <v>1500</v>
      </c>
      <c r="U1140" s="70">
        <f>T1140*[1]TC!$C$4</f>
        <v>30000</v>
      </c>
      <c r="V1140" s="33" t="s">
        <v>2013</v>
      </c>
      <c r="W1140" s="154" t="s">
        <v>2061</v>
      </c>
      <c r="X1140" s="29"/>
    </row>
    <row r="1141" spans="1:24" ht="15.75" customHeight="1">
      <c r="A1141" s="40" t="s">
        <v>2008</v>
      </c>
      <c r="B1141" s="32" t="s">
        <v>2009</v>
      </c>
      <c r="C1141" s="16" t="s">
        <v>2062</v>
      </c>
      <c r="D1141" s="41" t="s">
        <v>26</v>
      </c>
      <c r="E1141" s="15" t="s">
        <v>27</v>
      </c>
      <c r="F1141" s="14" t="s">
        <v>2063</v>
      </c>
      <c r="G1141" s="14" t="s">
        <v>46</v>
      </c>
      <c r="H1141" s="40" t="s">
        <v>113</v>
      </c>
      <c r="I1141" s="41" t="s">
        <v>2011</v>
      </c>
      <c r="J1141" s="41" t="s">
        <v>2012</v>
      </c>
      <c r="K1141" s="261">
        <v>30000</v>
      </c>
      <c r="L1141" s="43" t="s">
        <v>189</v>
      </c>
      <c r="M1141" s="53">
        <v>0.1</v>
      </c>
      <c r="N1141" s="259">
        <f t="shared" si="64"/>
        <v>3000</v>
      </c>
      <c r="O1141" s="55">
        <f>N1141*[1]TC!$C$4</f>
        <v>60000</v>
      </c>
      <c r="P1141" s="23">
        <v>10000</v>
      </c>
      <c r="Q1141" s="24" t="s">
        <v>34</v>
      </c>
      <c r="R1141" s="260">
        <f t="shared" si="66"/>
        <v>27000</v>
      </c>
      <c r="S1141" s="70">
        <f>R1141*[1]TC!$C$4</f>
        <v>540000</v>
      </c>
      <c r="T1141" s="260">
        <v>1500</v>
      </c>
      <c r="U1141" s="70">
        <f>T1141*[1]TC!$C$4</f>
        <v>30000</v>
      </c>
      <c r="V1141" s="33" t="s">
        <v>2013</v>
      </c>
      <c r="W1141" s="154" t="s">
        <v>2064</v>
      </c>
      <c r="X1141" s="29"/>
    </row>
    <row r="1142" spans="1:24" ht="15.75" customHeight="1">
      <c r="A1142" s="40" t="s">
        <v>2008</v>
      </c>
      <c r="B1142" s="32" t="s">
        <v>2009</v>
      </c>
      <c r="C1142" s="16" t="s">
        <v>2065</v>
      </c>
      <c r="D1142" s="41" t="s">
        <v>26</v>
      </c>
      <c r="E1142" s="15" t="s">
        <v>27</v>
      </c>
      <c r="F1142" s="14" t="s">
        <v>1383</v>
      </c>
      <c r="G1142" s="14" t="s">
        <v>46</v>
      </c>
      <c r="H1142" s="40" t="s">
        <v>113</v>
      </c>
      <c r="I1142" s="41" t="s">
        <v>2011</v>
      </c>
      <c r="J1142" s="41" t="s">
        <v>2012</v>
      </c>
      <c r="K1142" s="261">
        <v>30000</v>
      </c>
      <c r="L1142" s="43" t="s">
        <v>189</v>
      </c>
      <c r="M1142" s="53">
        <v>0.1</v>
      </c>
      <c r="N1142" s="259">
        <f t="shared" si="64"/>
        <v>3000</v>
      </c>
      <c r="O1142" s="55">
        <f>N1142*[1]TC!$C$4</f>
        <v>60000</v>
      </c>
      <c r="P1142" s="23">
        <v>10000</v>
      </c>
      <c r="Q1142" s="24" t="s">
        <v>34</v>
      </c>
      <c r="R1142" s="260">
        <f t="shared" si="66"/>
        <v>27000</v>
      </c>
      <c r="S1142" s="70">
        <f>R1142*[1]TC!$C$4</f>
        <v>540000</v>
      </c>
      <c r="T1142" s="260">
        <v>1500</v>
      </c>
      <c r="U1142" s="70">
        <f>T1142*[1]TC!$C$4</f>
        <v>30000</v>
      </c>
      <c r="V1142" s="33" t="s">
        <v>2013</v>
      </c>
      <c r="W1142" s="154" t="s">
        <v>2066</v>
      </c>
      <c r="X1142" s="29"/>
    </row>
    <row r="1143" spans="1:24" ht="15.75" customHeight="1">
      <c r="A1143" s="40" t="s">
        <v>2008</v>
      </c>
      <c r="B1143" s="32" t="s">
        <v>2009</v>
      </c>
      <c r="C1143" s="16" t="s">
        <v>2067</v>
      </c>
      <c r="D1143" s="41" t="s">
        <v>26</v>
      </c>
      <c r="E1143" s="15" t="s">
        <v>27</v>
      </c>
      <c r="F1143" s="14" t="s">
        <v>105</v>
      </c>
      <c r="G1143" s="14" t="s">
        <v>46</v>
      </c>
      <c r="H1143" s="40" t="s">
        <v>113</v>
      </c>
      <c r="I1143" s="41" t="s">
        <v>2011</v>
      </c>
      <c r="J1143" s="41" t="s">
        <v>2012</v>
      </c>
      <c r="K1143" s="261">
        <v>30000</v>
      </c>
      <c r="L1143" s="43" t="s">
        <v>189</v>
      </c>
      <c r="M1143" s="53">
        <v>0.1</v>
      </c>
      <c r="N1143" s="259">
        <f t="shared" si="64"/>
        <v>3000</v>
      </c>
      <c r="O1143" s="55">
        <f>N1143*[1]TC!$C$4</f>
        <v>60000</v>
      </c>
      <c r="P1143" s="23">
        <v>10000</v>
      </c>
      <c r="Q1143" s="46" t="s">
        <v>34</v>
      </c>
      <c r="R1143" s="260">
        <f t="shared" si="66"/>
        <v>27000</v>
      </c>
      <c r="S1143" s="70">
        <f>R1143*[1]TC!$C$4</f>
        <v>540000</v>
      </c>
      <c r="T1143" s="260">
        <v>1500</v>
      </c>
      <c r="U1143" s="70">
        <f>T1143*[1]TC!$C$4</f>
        <v>30000</v>
      </c>
      <c r="V1143" s="33" t="s">
        <v>2013</v>
      </c>
      <c r="W1143" s="154" t="s">
        <v>2068</v>
      </c>
      <c r="X1143" s="29"/>
    </row>
    <row r="1144" spans="1:24" ht="15.75" customHeight="1">
      <c r="A1144" s="40" t="s">
        <v>2008</v>
      </c>
      <c r="B1144" s="32" t="s">
        <v>2009</v>
      </c>
      <c r="C1144" s="16" t="s">
        <v>2069</v>
      </c>
      <c r="D1144" s="41" t="s">
        <v>26</v>
      </c>
      <c r="E1144" s="15" t="s">
        <v>27</v>
      </c>
      <c r="F1144" s="14" t="s">
        <v>2070</v>
      </c>
      <c r="G1144" s="14" t="s">
        <v>46</v>
      </c>
      <c r="H1144" s="40" t="s">
        <v>113</v>
      </c>
      <c r="I1144" s="41" t="s">
        <v>2011</v>
      </c>
      <c r="J1144" s="41" t="s">
        <v>2012</v>
      </c>
      <c r="K1144" s="261">
        <v>30000</v>
      </c>
      <c r="L1144" s="43" t="s">
        <v>189</v>
      </c>
      <c r="M1144" s="53">
        <v>0.1</v>
      </c>
      <c r="N1144" s="259">
        <f t="shared" si="64"/>
        <v>3000</v>
      </c>
      <c r="O1144" s="55">
        <f>N1144*[1]TC!$C$4</f>
        <v>60000</v>
      </c>
      <c r="P1144" s="23">
        <v>10000</v>
      </c>
      <c r="Q1144" s="46" t="s">
        <v>34</v>
      </c>
      <c r="R1144" s="260">
        <f t="shared" si="66"/>
        <v>27000</v>
      </c>
      <c r="S1144" s="70">
        <f>R1144*[1]TC!$C$4</f>
        <v>540000</v>
      </c>
      <c r="T1144" s="260">
        <v>1500</v>
      </c>
      <c r="U1144" s="70">
        <f>T1144*[1]TC!$C$4</f>
        <v>30000</v>
      </c>
      <c r="V1144" s="33" t="s">
        <v>2013</v>
      </c>
      <c r="W1144" s="154" t="s">
        <v>2071</v>
      </c>
      <c r="X1144" s="29"/>
    </row>
    <row r="1145" spans="1:24" ht="15.75" customHeight="1">
      <c r="A1145" s="40" t="s">
        <v>2008</v>
      </c>
      <c r="B1145" s="32" t="s">
        <v>2009</v>
      </c>
      <c r="C1145" s="16" t="s">
        <v>2072</v>
      </c>
      <c r="D1145" s="41" t="s">
        <v>26</v>
      </c>
      <c r="E1145" s="15" t="s">
        <v>27</v>
      </c>
      <c r="F1145" s="14" t="s">
        <v>402</v>
      </c>
      <c r="G1145" s="14" t="s">
        <v>46</v>
      </c>
      <c r="H1145" s="40" t="s">
        <v>113</v>
      </c>
      <c r="I1145" s="41" t="s">
        <v>2011</v>
      </c>
      <c r="J1145" s="41" t="s">
        <v>2012</v>
      </c>
      <c r="K1145" s="31">
        <v>30000</v>
      </c>
      <c r="L1145" s="43" t="s">
        <v>189</v>
      </c>
      <c r="M1145" s="53">
        <v>0.1</v>
      </c>
      <c r="N1145" s="259">
        <f t="shared" si="64"/>
        <v>3000</v>
      </c>
      <c r="O1145" s="55">
        <f>N1145*[1]TC!$C$4</f>
        <v>60000</v>
      </c>
      <c r="P1145" s="23">
        <v>10000</v>
      </c>
      <c r="Q1145" s="46" t="s">
        <v>34</v>
      </c>
      <c r="R1145" s="260">
        <f t="shared" si="66"/>
        <v>27000</v>
      </c>
      <c r="S1145" s="70">
        <f>R1145*[1]TC!$C$4</f>
        <v>540000</v>
      </c>
      <c r="T1145" s="260">
        <v>1500</v>
      </c>
      <c r="U1145" s="70">
        <f>T1145*[1]TC!$C$4</f>
        <v>30000</v>
      </c>
      <c r="V1145" s="33" t="s">
        <v>2013</v>
      </c>
      <c r="W1145" s="154" t="s">
        <v>2073</v>
      </c>
      <c r="X1145" s="29"/>
    </row>
    <row r="1146" spans="1:24" ht="15.75" customHeight="1">
      <c r="A1146" s="40" t="s">
        <v>2008</v>
      </c>
      <c r="B1146" s="32" t="s">
        <v>2009</v>
      </c>
      <c r="C1146" s="16" t="s">
        <v>2074</v>
      </c>
      <c r="D1146" s="41" t="s">
        <v>26</v>
      </c>
      <c r="E1146" s="15" t="s">
        <v>27</v>
      </c>
      <c r="F1146" s="14" t="s">
        <v>519</v>
      </c>
      <c r="G1146" s="14" t="s">
        <v>46</v>
      </c>
      <c r="H1146" s="40" t="s">
        <v>113</v>
      </c>
      <c r="I1146" s="41" t="s">
        <v>2011</v>
      </c>
      <c r="J1146" s="41" t="s">
        <v>2012</v>
      </c>
      <c r="K1146" s="261">
        <v>30000</v>
      </c>
      <c r="L1146" s="43" t="s">
        <v>189</v>
      </c>
      <c r="M1146" s="53">
        <v>0.1</v>
      </c>
      <c r="N1146" s="259">
        <f t="shared" si="64"/>
        <v>3000</v>
      </c>
      <c r="O1146" s="55">
        <f>N1146*[1]TC!$C$4</f>
        <v>60000</v>
      </c>
      <c r="P1146" s="23">
        <v>10000</v>
      </c>
      <c r="Q1146" s="24" t="s">
        <v>34</v>
      </c>
      <c r="R1146" s="260">
        <f t="shared" si="66"/>
        <v>27000</v>
      </c>
      <c r="S1146" s="70">
        <f>R1146*[1]TC!$C$4</f>
        <v>540000</v>
      </c>
      <c r="T1146" s="260">
        <v>1500</v>
      </c>
      <c r="U1146" s="70">
        <f>T1146*[1]TC!$C$4</f>
        <v>30000</v>
      </c>
      <c r="V1146" s="33" t="s">
        <v>2013</v>
      </c>
      <c r="W1146" s="154" t="s">
        <v>2075</v>
      </c>
      <c r="X1146" s="29"/>
    </row>
    <row r="1147" spans="1:24" ht="15.75" customHeight="1">
      <c r="A1147" s="40" t="s">
        <v>2008</v>
      </c>
      <c r="B1147" s="32" t="s">
        <v>2009</v>
      </c>
      <c r="C1147" s="16" t="s">
        <v>2076</v>
      </c>
      <c r="D1147" s="41" t="s">
        <v>26</v>
      </c>
      <c r="E1147" s="15" t="s">
        <v>27</v>
      </c>
      <c r="F1147" s="14" t="s">
        <v>328</v>
      </c>
      <c r="G1147" s="14" t="s">
        <v>29</v>
      </c>
      <c r="H1147" s="40" t="s">
        <v>113</v>
      </c>
      <c r="I1147" s="41" t="s">
        <v>31</v>
      </c>
      <c r="J1147" s="41" t="s">
        <v>32</v>
      </c>
      <c r="K1147" s="261">
        <v>30000</v>
      </c>
      <c r="L1147" s="43" t="s">
        <v>189</v>
      </c>
      <c r="M1147" s="53">
        <v>0.1</v>
      </c>
      <c r="N1147" s="259">
        <f t="shared" si="64"/>
        <v>3000</v>
      </c>
      <c r="O1147" s="55">
        <f>N1147*[1]TC!$C$4</f>
        <v>60000</v>
      </c>
      <c r="P1147" s="23">
        <v>10000</v>
      </c>
      <c r="Q1147" s="24" t="s">
        <v>34</v>
      </c>
      <c r="R1147" s="260">
        <f t="shared" si="66"/>
        <v>27000</v>
      </c>
      <c r="S1147" s="70">
        <f>R1147*[1]TC!$C$4</f>
        <v>540000</v>
      </c>
      <c r="T1147" s="260">
        <v>1500</v>
      </c>
      <c r="U1147" s="70">
        <f>T1147*[1]TC!$C$4</f>
        <v>30000</v>
      </c>
      <c r="V1147" s="33" t="s">
        <v>2013</v>
      </c>
      <c r="W1147" s="154" t="s">
        <v>2077</v>
      </c>
      <c r="X1147" s="29"/>
    </row>
    <row r="1148" spans="1:24" ht="15.75" customHeight="1">
      <c r="A1148" s="40" t="s">
        <v>2008</v>
      </c>
      <c r="B1148" s="32" t="s">
        <v>2009</v>
      </c>
      <c r="C1148" s="16" t="s">
        <v>2078</v>
      </c>
      <c r="D1148" s="41" t="s">
        <v>26</v>
      </c>
      <c r="E1148" s="15" t="s">
        <v>27</v>
      </c>
      <c r="F1148" s="14" t="s">
        <v>2079</v>
      </c>
      <c r="G1148" s="14" t="s">
        <v>29</v>
      </c>
      <c r="H1148" s="40" t="s">
        <v>113</v>
      </c>
      <c r="I1148" s="41" t="s">
        <v>2011</v>
      </c>
      <c r="J1148" s="41" t="s">
        <v>2012</v>
      </c>
      <c r="K1148" s="261">
        <v>30000</v>
      </c>
      <c r="L1148" s="43" t="s">
        <v>189</v>
      </c>
      <c r="M1148" s="53">
        <v>0.1</v>
      </c>
      <c r="N1148" s="259">
        <f t="shared" si="64"/>
        <v>3000</v>
      </c>
      <c r="O1148" s="55">
        <f>N1148*[1]TC!$C$4</f>
        <v>60000</v>
      </c>
      <c r="P1148" s="23">
        <v>10000</v>
      </c>
      <c r="Q1148" s="24" t="s">
        <v>34</v>
      </c>
      <c r="R1148" s="260">
        <f t="shared" si="66"/>
        <v>27000</v>
      </c>
      <c r="S1148" s="70">
        <f>R1148*[1]TC!$C$4</f>
        <v>540000</v>
      </c>
      <c r="T1148" s="260">
        <v>1500</v>
      </c>
      <c r="U1148" s="70">
        <f>T1148*[1]TC!$C$4</f>
        <v>30000</v>
      </c>
      <c r="V1148" s="33" t="s">
        <v>2013</v>
      </c>
      <c r="W1148" s="154" t="s">
        <v>2080</v>
      </c>
      <c r="X1148" s="29"/>
    </row>
    <row r="1149" spans="1:24" ht="15.75" customHeight="1">
      <c r="A1149" s="40" t="s">
        <v>2008</v>
      </c>
      <c r="B1149" s="32" t="s">
        <v>2009</v>
      </c>
      <c r="C1149" s="16" t="s">
        <v>2081</v>
      </c>
      <c r="D1149" s="41" t="s">
        <v>26</v>
      </c>
      <c r="E1149" s="15" t="s">
        <v>27</v>
      </c>
      <c r="F1149" s="14" t="s">
        <v>519</v>
      </c>
      <c r="G1149" s="14" t="s">
        <v>46</v>
      </c>
      <c r="H1149" s="40" t="s">
        <v>113</v>
      </c>
      <c r="I1149" s="41" t="s">
        <v>2011</v>
      </c>
      <c r="J1149" s="41" t="s">
        <v>2012</v>
      </c>
      <c r="K1149" s="261">
        <v>30000</v>
      </c>
      <c r="L1149" s="43" t="s">
        <v>189</v>
      </c>
      <c r="M1149" s="53">
        <v>0.1</v>
      </c>
      <c r="N1149" s="259">
        <f t="shared" si="64"/>
        <v>3000</v>
      </c>
      <c r="O1149" s="55">
        <f>N1149*[1]TC!$C$4</f>
        <v>60000</v>
      </c>
      <c r="P1149" s="23">
        <v>10000</v>
      </c>
      <c r="Q1149" s="24" t="s">
        <v>34</v>
      </c>
      <c r="R1149" s="260">
        <f t="shared" si="66"/>
        <v>27000</v>
      </c>
      <c r="S1149" s="70">
        <f>R1149*[1]TC!$C$4</f>
        <v>540000</v>
      </c>
      <c r="T1149" s="260">
        <v>1500</v>
      </c>
      <c r="U1149" s="70">
        <f>T1149*[1]TC!$C$4</f>
        <v>30000</v>
      </c>
      <c r="V1149" s="33" t="s">
        <v>2013</v>
      </c>
      <c r="W1149" s="154" t="s">
        <v>2082</v>
      </c>
      <c r="X1149" s="29"/>
    </row>
    <row r="1150" spans="1:24" ht="15.75" customHeight="1">
      <c r="A1150" s="76" t="s">
        <v>640</v>
      </c>
      <c r="B1150" s="76" t="s">
        <v>2083</v>
      </c>
      <c r="C1150" s="139" t="s">
        <v>2084</v>
      </c>
      <c r="D1150" s="41" t="s">
        <v>26</v>
      </c>
      <c r="E1150" s="14" t="s">
        <v>232</v>
      </c>
      <c r="F1150" s="14" t="s">
        <v>457</v>
      </c>
      <c r="G1150" s="14" t="s">
        <v>105</v>
      </c>
      <c r="H1150" s="76" t="s">
        <v>862</v>
      </c>
      <c r="I1150" s="41" t="s">
        <v>847</v>
      </c>
      <c r="J1150" s="41"/>
      <c r="K1150" s="55">
        <v>430500</v>
      </c>
      <c r="L1150" s="43" t="s">
        <v>643</v>
      </c>
      <c r="M1150" s="140">
        <v>0.25</v>
      </c>
      <c r="N1150" s="67">
        <f t="shared" si="64"/>
        <v>107625</v>
      </c>
      <c r="O1150" s="67">
        <f t="shared" ref="O1150:O1165" si="67">N1150</f>
        <v>107625</v>
      </c>
      <c r="P1150" s="55">
        <v>0</v>
      </c>
      <c r="Q1150" s="46" t="s">
        <v>34</v>
      </c>
      <c r="R1150" s="69">
        <f t="shared" si="66"/>
        <v>322875</v>
      </c>
      <c r="S1150" s="70">
        <f t="shared" ref="S1150:S1165" si="68">R1150</f>
        <v>322875</v>
      </c>
      <c r="T1150" s="70">
        <f>[1]TC!$F$3</f>
        <v>15000</v>
      </c>
      <c r="U1150" s="70">
        <f t="shared" ref="U1150:U1165" si="69">T1150</f>
        <v>15000</v>
      </c>
      <c r="V1150" s="139" t="s">
        <v>2085</v>
      </c>
      <c r="W1150" s="142" t="s">
        <v>2086</v>
      </c>
      <c r="X1150" s="29"/>
    </row>
    <row r="1151" spans="1:24" ht="15.75" customHeight="1">
      <c r="A1151" s="76" t="s">
        <v>640</v>
      </c>
      <c r="B1151" s="76" t="s">
        <v>2083</v>
      </c>
      <c r="C1151" s="139" t="s">
        <v>2087</v>
      </c>
      <c r="D1151" s="41" t="s">
        <v>26</v>
      </c>
      <c r="E1151" s="14" t="s">
        <v>232</v>
      </c>
      <c r="F1151" s="14" t="s">
        <v>457</v>
      </c>
      <c r="G1151" s="14" t="s">
        <v>105</v>
      </c>
      <c r="H1151" s="76" t="s">
        <v>869</v>
      </c>
      <c r="I1151" s="41" t="s">
        <v>847</v>
      </c>
      <c r="J1151" s="41"/>
      <c r="K1151" s="55">
        <v>215250</v>
      </c>
      <c r="L1151" s="43" t="s">
        <v>643</v>
      </c>
      <c r="M1151" s="140">
        <v>0.25</v>
      </c>
      <c r="N1151" s="67">
        <f t="shared" si="64"/>
        <v>53812.5</v>
      </c>
      <c r="O1151" s="67">
        <f t="shared" si="67"/>
        <v>53812.5</v>
      </c>
      <c r="P1151" s="55">
        <v>0</v>
      </c>
      <c r="Q1151" s="46" t="s">
        <v>34</v>
      </c>
      <c r="R1151" s="69">
        <f t="shared" si="66"/>
        <v>161437.5</v>
      </c>
      <c r="S1151" s="70">
        <f t="shared" si="68"/>
        <v>161437.5</v>
      </c>
      <c r="T1151" s="70">
        <f>[1]TC!$F$3</f>
        <v>15000</v>
      </c>
      <c r="U1151" s="70">
        <f t="shared" si="69"/>
        <v>15000</v>
      </c>
      <c r="V1151" s="139" t="s">
        <v>2088</v>
      </c>
      <c r="W1151" s="262" t="s">
        <v>2089</v>
      </c>
      <c r="X1151" s="29"/>
    </row>
    <row r="1152" spans="1:24" ht="15.75" customHeight="1">
      <c r="A1152" s="76" t="s">
        <v>640</v>
      </c>
      <c r="B1152" s="76" t="s">
        <v>2083</v>
      </c>
      <c r="C1152" s="139" t="s">
        <v>2090</v>
      </c>
      <c r="D1152" s="41" t="s">
        <v>26</v>
      </c>
      <c r="E1152" s="14" t="s">
        <v>232</v>
      </c>
      <c r="F1152" s="14" t="s">
        <v>29</v>
      </c>
      <c r="G1152" s="14" t="s">
        <v>120</v>
      </c>
      <c r="H1152" s="76" t="s">
        <v>862</v>
      </c>
      <c r="I1152" s="41" t="s">
        <v>847</v>
      </c>
      <c r="J1152" s="41"/>
      <c r="K1152" s="55">
        <v>420700</v>
      </c>
      <c r="L1152" s="43" t="s">
        <v>643</v>
      </c>
      <c r="M1152" s="140">
        <v>0.25</v>
      </c>
      <c r="N1152" s="67">
        <f t="shared" si="64"/>
        <v>105175</v>
      </c>
      <c r="O1152" s="67">
        <f t="shared" si="67"/>
        <v>105175</v>
      </c>
      <c r="P1152" s="55">
        <v>0</v>
      </c>
      <c r="Q1152" s="46" t="s">
        <v>34</v>
      </c>
      <c r="R1152" s="69">
        <f t="shared" si="66"/>
        <v>315525</v>
      </c>
      <c r="S1152" s="70">
        <f t="shared" si="68"/>
        <v>315525</v>
      </c>
      <c r="T1152" s="70">
        <f>[1]TC!$F$3</f>
        <v>15000</v>
      </c>
      <c r="U1152" s="70">
        <f t="shared" si="69"/>
        <v>15000</v>
      </c>
      <c r="V1152" s="139" t="s">
        <v>2085</v>
      </c>
      <c r="W1152" s="141" t="s">
        <v>2091</v>
      </c>
      <c r="X1152" s="29"/>
    </row>
    <row r="1153" spans="1:24" ht="15.75" customHeight="1">
      <c r="A1153" s="76" t="s">
        <v>640</v>
      </c>
      <c r="B1153" s="76" t="s">
        <v>2083</v>
      </c>
      <c r="C1153" s="139" t="s">
        <v>2092</v>
      </c>
      <c r="D1153" s="41" t="s">
        <v>26</v>
      </c>
      <c r="E1153" s="14" t="s">
        <v>232</v>
      </c>
      <c r="F1153" s="14" t="s">
        <v>46</v>
      </c>
      <c r="G1153" s="14" t="s">
        <v>918</v>
      </c>
      <c r="H1153" s="76" t="s">
        <v>862</v>
      </c>
      <c r="I1153" s="41" t="s">
        <v>847</v>
      </c>
      <c r="J1153" s="41"/>
      <c r="K1153" s="55">
        <v>359100</v>
      </c>
      <c r="L1153" s="43" t="s">
        <v>643</v>
      </c>
      <c r="M1153" s="140">
        <v>0.25</v>
      </c>
      <c r="N1153" s="67">
        <f t="shared" si="64"/>
        <v>89775</v>
      </c>
      <c r="O1153" s="67">
        <f t="shared" si="67"/>
        <v>89775</v>
      </c>
      <c r="P1153" s="55">
        <v>0</v>
      </c>
      <c r="Q1153" s="46" t="s">
        <v>34</v>
      </c>
      <c r="R1153" s="69">
        <f t="shared" si="66"/>
        <v>269325</v>
      </c>
      <c r="S1153" s="70">
        <f t="shared" si="68"/>
        <v>269325</v>
      </c>
      <c r="T1153" s="70">
        <f>[1]TC!$F$3</f>
        <v>15000</v>
      </c>
      <c r="U1153" s="70">
        <f t="shared" si="69"/>
        <v>15000</v>
      </c>
      <c r="V1153" s="139" t="s">
        <v>2085</v>
      </c>
      <c r="W1153" s="141" t="s">
        <v>2093</v>
      </c>
      <c r="X1153" s="29"/>
    </row>
    <row r="1154" spans="1:24" ht="15.75" customHeight="1">
      <c r="A1154" s="76" t="s">
        <v>640</v>
      </c>
      <c r="B1154" s="76" t="s">
        <v>2083</v>
      </c>
      <c r="C1154" s="139" t="s">
        <v>2094</v>
      </c>
      <c r="D1154" s="41" t="s">
        <v>26</v>
      </c>
      <c r="E1154" s="14" t="s">
        <v>232</v>
      </c>
      <c r="F1154" s="14" t="s">
        <v>29</v>
      </c>
      <c r="G1154" s="14" t="s">
        <v>105</v>
      </c>
      <c r="H1154" s="76" t="s">
        <v>862</v>
      </c>
      <c r="I1154" s="41" t="s">
        <v>847</v>
      </c>
      <c r="J1154" s="41"/>
      <c r="K1154" s="55">
        <v>430500</v>
      </c>
      <c r="L1154" s="43" t="s">
        <v>643</v>
      </c>
      <c r="M1154" s="140">
        <v>0.25</v>
      </c>
      <c r="N1154" s="67">
        <f t="shared" si="64"/>
        <v>107625</v>
      </c>
      <c r="O1154" s="67">
        <f t="shared" si="67"/>
        <v>107625</v>
      </c>
      <c r="P1154" s="55">
        <v>0</v>
      </c>
      <c r="Q1154" s="46" t="s">
        <v>34</v>
      </c>
      <c r="R1154" s="69">
        <f t="shared" si="66"/>
        <v>322875</v>
      </c>
      <c r="S1154" s="70">
        <f t="shared" si="68"/>
        <v>322875</v>
      </c>
      <c r="T1154" s="70">
        <f>[1]TC!$F$3</f>
        <v>15000</v>
      </c>
      <c r="U1154" s="70">
        <f t="shared" si="69"/>
        <v>15000</v>
      </c>
      <c r="V1154" s="139" t="s">
        <v>2085</v>
      </c>
      <c r="W1154" s="141" t="s">
        <v>2095</v>
      </c>
      <c r="X1154" s="29"/>
    </row>
    <row r="1155" spans="1:24" ht="15.75" customHeight="1">
      <c r="A1155" s="76" t="s">
        <v>640</v>
      </c>
      <c r="B1155" s="76" t="s">
        <v>2083</v>
      </c>
      <c r="C1155" s="139" t="s">
        <v>2096</v>
      </c>
      <c r="D1155" s="41" t="s">
        <v>26</v>
      </c>
      <c r="E1155" s="14" t="s">
        <v>232</v>
      </c>
      <c r="F1155" s="14" t="s">
        <v>29</v>
      </c>
      <c r="G1155" s="14" t="s">
        <v>519</v>
      </c>
      <c r="H1155" s="76" t="s">
        <v>862</v>
      </c>
      <c r="I1155" s="41" t="s">
        <v>847</v>
      </c>
      <c r="J1155" s="41"/>
      <c r="K1155" s="55">
        <v>354200</v>
      </c>
      <c r="L1155" s="43" t="s">
        <v>643</v>
      </c>
      <c r="M1155" s="140">
        <v>0.25</v>
      </c>
      <c r="N1155" s="67">
        <f t="shared" si="64"/>
        <v>88550</v>
      </c>
      <c r="O1155" s="67">
        <f t="shared" si="67"/>
        <v>88550</v>
      </c>
      <c r="P1155" s="55">
        <v>0</v>
      </c>
      <c r="Q1155" s="46" t="s">
        <v>34</v>
      </c>
      <c r="R1155" s="69">
        <f t="shared" si="66"/>
        <v>265650</v>
      </c>
      <c r="S1155" s="70">
        <f t="shared" si="68"/>
        <v>265650</v>
      </c>
      <c r="T1155" s="70">
        <f>[1]TC!$F$3</f>
        <v>15000</v>
      </c>
      <c r="U1155" s="70">
        <f t="shared" si="69"/>
        <v>15000</v>
      </c>
      <c r="V1155" s="139" t="s">
        <v>2085</v>
      </c>
      <c r="W1155" s="141" t="s">
        <v>2097</v>
      </c>
      <c r="X1155" s="29"/>
    </row>
    <row r="1156" spans="1:24" ht="15.75" customHeight="1">
      <c r="A1156" s="76" t="s">
        <v>640</v>
      </c>
      <c r="B1156" s="76" t="s">
        <v>2083</v>
      </c>
      <c r="C1156" s="139" t="s">
        <v>2098</v>
      </c>
      <c r="D1156" s="41" t="s">
        <v>26</v>
      </c>
      <c r="E1156" s="14" t="s">
        <v>232</v>
      </c>
      <c r="F1156" s="14" t="s">
        <v>120</v>
      </c>
      <c r="G1156" s="14" t="s">
        <v>411</v>
      </c>
      <c r="H1156" s="76" t="s">
        <v>862</v>
      </c>
      <c r="I1156" s="41" t="s">
        <v>847</v>
      </c>
      <c r="J1156" s="41"/>
      <c r="K1156" s="55">
        <v>420700</v>
      </c>
      <c r="L1156" s="43" t="s">
        <v>643</v>
      </c>
      <c r="M1156" s="140">
        <v>0.25</v>
      </c>
      <c r="N1156" s="67">
        <f t="shared" si="64"/>
        <v>105175</v>
      </c>
      <c r="O1156" s="67">
        <f t="shared" si="67"/>
        <v>105175</v>
      </c>
      <c r="P1156" s="55">
        <v>0</v>
      </c>
      <c r="Q1156" s="46" t="s">
        <v>34</v>
      </c>
      <c r="R1156" s="69">
        <f t="shared" si="66"/>
        <v>315525</v>
      </c>
      <c r="S1156" s="70">
        <f t="shared" si="68"/>
        <v>315525</v>
      </c>
      <c r="T1156" s="70">
        <f>[1]TC!$F$3</f>
        <v>15000</v>
      </c>
      <c r="U1156" s="70">
        <f t="shared" si="69"/>
        <v>15000</v>
      </c>
      <c r="V1156" s="139" t="s">
        <v>2085</v>
      </c>
      <c r="W1156" s="141" t="s">
        <v>2099</v>
      </c>
      <c r="X1156" s="29"/>
    </row>
    <row r="1157" spans="1:24" ht="15.75" customHeight="1">
      <c r="A1157" s="76" t="s">
        <v>640</v>
      </c>
      <c r="B1157" s="76" t="s">
        <v>2083</v>
      </c>
      <c r="C1157" s="139" t="s">
        <v>2100</v>
      </c>
      <c r="D1157" s="41" t="s">
        <v>26</v>
      </c>
      <c r="E1157" s="14" t="s">
        <v>232</v>
      </c>
      <c r="F1157" s="14" t="s">
        <v>29</v>
      </c>
      <c r="G1157" s="14" t="s">
        <v>46</v>
      </c>
      <c r="H1157" s="76" t="s">
        <v>862</v>
      </c>
      <c r="I1157" s="41" t="s">
        <v>847</v>
      </c>
      <c r="J1157" s="41"/>
      <c r="K1157" s="55">
        <v>420700</v>
      </c>
      <c r="L1157" s="43" t="s">
        <v>643</v>
      </c>
      <c r="M1157" s="140">
        <v>0.25</v>
      </c>
      <c r="N1157" s="67">
        <f t="shared" si="64"/>
        <v>105175</v>
      </c>
      <c r="O1157" s="67">
        <f t="shared" si="67"/>
        <v>105175</v>
      </c>
      <c r="P1157" s="55">
        <v>0</v>
      </c>
      <c r="Q1157" s="46" t="s">
        <v>34</v>
      </c>
      <c r="R1157" s="69">
        <f t="shared" si="66"/>
        <v>315525</v>
      </c>
      <c r="S1157" s="70">
        <f t="shared" si="68"/>
        <v>315525</v>
      </c>
      <c r="T1157" s="70">
        <f>[1]TC!$F$3</f>
        <v>15000</v>
      </c>
      <c r="U1157" s="70">
        <f t="shared" si="69"/>
        <v>15000</v>
      </c>
      <c r="V1157" s="139" t="s">
        <v>2085</v>
      </c>
      <c r="W1157" s="141" t="s">
        <v>2101</v>
      </c>
      <c r="X1157" s="29"/>
    </row>
    <row r="1158" spans="1:24" ht="15.75" customHeight="1">
      <c r="A1158" s="76" t="s">
        <v>640</v>
      </c>
      <c r="B1158" s="76" t="s">
        <v>2083</v>
      </c>
      <c r="C1158" s="139" t="s">
        <v>2102</v>
      </c>
      <c r="D1158" s="41" t="s">
        <v>26</v>
      </c>
      <c r="E1158" s="14" t="s">
        <v>27</v>
      </c>
      <c r="F1158" s="14" t="s">
        <v>29</v>
      </c>
      <c r="G1158" s="14" t="s">
        <v>46</v>
      </c>
      <c r="H1158" s="76" t="s">
        <v>862</v>
      </c>
      <c r="I1158" s="41" t="s">
        <v>847</v>
      </c>
      <c r="J1158" s="41"/>
      <c r="K1158" s="55">
        <v>644000</v>
      </c>
      <c r="L1158" s="43" t="s">
        <v>643</v>
      </c>
      <c r="M1158" s="140">
        <v>0.25</v>
      </c>
      <c r="N1158" s="67">
        <f t="shared" si="64"/>
        <v>161000</v>
      </c>
      <c r="O1158" s="67">
        <f t="shared" si="67"/>
        <v>161000</v>
      </c>
      <c r="P1158" s="55">
        <v>0</v>
      </c>
      <c r="Q1158" s="46" t="s">
        <v>34</v>
      </c>
      <c r="R1158" s="69">
        <f t="shared" si="66"/>
        <v>483000</v>
      </c>
      <c r="S1158" s="70">
        <f t="shared" si="68"/>
        <v>483000</v>
      </c>
      <c r="T1158" s="70">
        <f>[1]TC!$F$3</f>
        <v>15000</v>
      </c>
      <c r="U1158" s="70">
        <f t="shared" si="69"/>
        <v>15000</v>
      </c>
      <c r="V1158" s="139" t="s">
        <v>2103</v>
      </c>
      <c r="W1158" s="141" t="s">
        <v>2101</v>
      </c>
      <c r="X1158" s="29"/>
    </row>
    <row r="1159" spans="1:24" ht="15.75" customHeight="1">
      <c r="A1159" s="76" t="s">
        <v>640</v>
      </c>
      <c r="B1159" s="76" t="s">
        <v>2083</v>
      </c>
      <c r="C1159" s="139" t="s">
        <v>2104</v>
      </c>
      <c r="D1159" s="41" t="s">
        <v>26</v>
      </c>
      <c r="E1159" s="14" t="s">
        <v>232</v>
      </c>
      <c r="F1159" s="14" t="s">
        <v>108</v>
      </c>
      <c r="G1159" s="14" t="s">
        <v>648</v>
      </c>
      <c r="H1159" s="76" t="s">
        <v>869</v>
      </c>
      <c r="I1159" s="41" t="s">
        <v>847</v>
      </c>
      <c r="J1159" s="41"/>
      <c r="K1159" s="55">
        <v>157150</v>
      </c>
      <c r="L1159" s="43" t="s">
        <v>643</v>
      </c>
      <c r="M1159" s="140">
        <v>0.25</v>
      </c>
      <c r="N1159" s="67">
        <f t="shared" si="64"/>
        <v>39287.5</v>
      </c>
      <c r="O1159" s="67">
        <f t="shared" si="67"/>
        <v>39287.5</v>
      </c>
      <c r="P1159" s="55">
        <v>0</v>
      </c>
      <c r="Q1159" s="46" t="s">
        <v>34</v>
      </c>
      <c r="R1159" s="69">
        <f t="shared" si="66"/>
        <v>117862.5</v>
      </c>
      <c r="S1159" s="70">
        <f t="shared" si="68"/>
        <v>117862.5</v>
      </c>
      <c r="T1159" s="70">
        <f>[1]TC!$F$3</f>
        <v>15000</v>
      </c>
      <c r="U1159" s="70">
        <f t="shared" si="69"/>
        <v>15000</v>
      </c>
      <c r="V1159" s="139" t="s">
        <v>2088</v>
      </c>
      <c r="W1159" s="141" t="s">
        <v>2105</v>
      </c>
      <c r="X1159" s="29"/>
    </row>
    <row r="1160" spans="1:24" ht="15.75" customHeight="1">
      <c r="A1160" s="76" t="s">
        <v>640</v>
      </c>
      <c r="B1160" s="76" t="s">
        <v>2083</v>
      </c>
      <c r="C1160" s="139" t="s">
        <v>2106</v>
      </c>
      <c r="D1160" s="41" t="s">
        <v>26</v>
      </c>
      <c r="E1160" s="14" t="s">
        <v>232</v>
      </c>
      <c r="F1160" s="14" t="s">
        <v>108</v>
      </c>
      <c r="G1160" s="14" t="s">
        <v>77</v>
      </c>
      <c r="H1160" s="76" t="s">
        <v>869</v>
      </c>
      <c r="I1160" s="41" t="s">
        <v>847</v>
      </c>
      <c r="J1160" s="41"/>
      <c r="K1160" s="55">
        <v>199150</v>
      </c>
      <c r="L1160" s="43" t="s">
        <v>643</v>
      </c>
      <c r="M1160" s="140">
        <v>0.25</v>
      </c>
      <c r="N1160" s="67">
        <f t="shared" si="64"/>
        <v>49787.5</v>
      </c>
      <c r="O1160" s="67">
        <f t="shared" si="67"/>
        <v>49787.5</v>
      </c>
      <c r="P1160" s="55">
        <v>0</v>
      </c>
      <c r="Q1160" s="46" t="s">
        <v>34</v>
      </c>
      <c r="R1160" s="69">
        <f t="shared" si="66"/>
        <v>149362.5</v>
      </c>
      <c r="S1160" s="70">
        <f t="shared" si="68"/>
        <v>149362.5</v>
      </c>
      <c r="T1160" s="70">
        <f>[1]TC!$F$3</f>
        <v>15000</v>
      </c>
      <c r="U1160" s="70">
        <f t="shared" si="69"/>
        <v>15000</v>
      </c>
      <c r="V1160" s="139" t="s">
        <v>2088</v>
      </c>
      <c r="W1160" s="141" t="s">
        <v>2107</v>
      </c>
      <c r="X1160" s="29"/>
    </row>
    <row r="1161" spans="1:24" ht="15.75" customHeight="1">
      <c r="A1161" s="76" t="s">
        <v>640</v>
      </c>
      <c r="B1161" s="76" t="s">
        <v>2083</v>
      </c>
      <c r="C1161" s="139" t="s">
        <v>2108</v>
      </c>
      <c r="D1161" s="41" t="s">
        <v>26</v>
      </c>
      <c r="E1161" s="14" t="s">
        <v>232</v>
      </c>
      <c r="F1161" s="14" t="s">
        <v>1324</v>
      </c>
      <c r="G1161" s="14" t="s">
        <v>506</v>
      </c>
      <c r="H1161" s="76" t="s">
        <v>862</v>
      </c>
      <c r="I1161" s="41" t="s">
        <v>847</v>
      </c>
      <c r="J1161" s="41"/>
      <c r="K1161" s="55">
        <v>363440</v>
      </c>
      <c r="L1161" s="43" t="s">
        <v>643</v>
      </c>
      <c r="M1161" s="140">
        <v>0.25</v>
      </c>
      <c r="N1161" s="67">
        <f t="shared" si="64"/>
        <v>90860</v>
      </c>
      <c r="O1161" s="67">
        <f t="shared" si="67"/>
        <v>90860</v>
      </c>
      <c r="P1161" s="55">
        <v>0</v>
      </c>
      <c r="Q1161" s="46" t="s">
        <v>34</v>
      </c>
      <c r="R1161" s="69">
        <f t="shared" si="66"/>
        <v>272580</v>
      </c>
      <c r="S1161" s="70">
        <f t="shared" si="68"/>
        <v>272580</v>
      </c>
      <c r="T1161" s="70">
        <f>[1]TC!$F$3</f>
        <v>15000</v>
      </c>
      <c r="U1161" s="70">
        <f t="shared" si="69"/>
        <v>15000</v>
      </c>
      <c r="V1161" s="139" t="s">
        <v>2109</v>
      </c>
      <c r="W1161" s="141" t="s">
        <v>2110</v>
      </c>
      <c r="X1161" s="29"/>
    </row>
    <row r="1162" spans="1:24" ht="15.75" customHeight="1">
      <c r="A1162" s="76" t="s">
        <v>640</v>
      </c>
      <c r="B1162" s="76" t="s">
        <v>2083</v>
      </c>
      <c r="C1162" s="139" t="s">
        <v>2111</v>
      </c>
      <c r="D1162" s="41" t="s">
        <v>26</v>
      </c>
      <c r="E1162" s="14" t="s">
        <v>232</v>
      </c>
      <c r="F1162" s="14" t="s">
        <v>328</v>
      </c>
      <c r="G1162" s="14" t="s">
        <v>108</v>
      </c>
      <c r="H1162" s="76" t="s">
        <v>862</v>
      </c>
      <c r="I1162" s="41" t="s">
        <v>847</v>
      </c>
      <c r="J1162" s="41"/>
      <c r="K1162" s="55">
        <v>363440</v>
      </c>
      <c r="L1162" s="43" t="s">
        <v>643</v>
      </c>
      <c r="M1162" s="140">
        <v>0.25</v>
      </c>
      <c r="N1162" s="67">
        <f t="shared" si="64"/>
        <v>90860</v>
      </c>
      <c r="O1162" s="67">
        <f t="shared" si="67"/>
        <v>90860</v>
      </c>
      <c r="P1162" s="55">
        <v>0</v>
      </c>
      <c r="Q1162" s="46" t="s">
        <v>34</v>
      </c>
      <c r="R1162" s="69">
        <f t="shared" si="66"/>
        <v>272580</v>
      </c>
      <c r="S1162" s="70">
        <f t="shared" si="68"/>
        <v>272580</v>
      </c>
      <c r="T1162" s="70">
        <f>[1]TC!$F$3</f>
        <v>15000</v>
      </c>
      <c r="U1162" s="70">
        <f t="shared" si="69"/>
        <v>15000</v>
      </c>
      <c r="V1162" s="139" t="s">
        <v>2085</v>
      </c>
      <c r="W1162" s="141" t="s">
        <v>2112</v>
      </c>
      <c r="X1162" s="29"/>
    </row>
    <row r="1163" spans="1:24" ht="15.75" customHeight="1">
      <c r="A1163" s="76" t="s">
        <v>640</v>
      </c>
      <c r="B1163" s="76" t="s">
        <v>2083</v>
      </c>
      <c r="C1163" s="139" t="s">
        <v>2113</v>
      </c>
      <c r="D1163" s="41" t="s">
        <v>26</v>
      </c>
      <c r="E1163" s="14" t="s">
        <v>232</v>
      </c>
      <c r="F1163" s="14" t="s">
        <v>108</v>
      </c>
      <c r="G1163" s="14" t="s">
        <v>108</v>
      </c>
      <c r="H1163" s="76" t="s">
        <v>862</v>
      </c>
      <c r="I1163" s="41" t="s">
        <v>2114</v>
      </c>
      <c r="J1163" s="41"/>
      <c r="K1163" s="55">
        <v>290100</v>
      </c>
      <c r="L1163" s="43" t="s">
        <v>643</v>
      </c>
      <c r="M1163" s="140">
        <v>0.45</v>
      </c>
      <c r="N1163" s="67">
        <f t="shared" si="64"/>
        <v>130545</v>
      </c>
      <c r="O1163" s="67">
        <f t="shared" si="67"/>
        <v>130545</v>
      </c>
      <c r="P1163" s="55">
        <v>0</v>
      </c>
      <c r="Q1163" s="46" t="s">
        <v>34</v>
      </c>
      <c r="R1163" s="69">
        <f t="shared" si="66"/>
        <v>159555</v>
      </c>
      <c r="S1163" s="70">
        <f t="shared" si="68"/>
        <v>159555</v>
      </c>
      <c r="T1163" s="70">
        <f>[1]TC!$F$3</f>
        <v>15000</v>
      </c>
      <c r="U1163" s="70">
        <f t="shared" si="69"/>
        <v>15000</v>
      </c>
      <c r="V1163" s="139" t="s">
        <v>2115</v>
      </c>
      <c r="W1163" s="144" t="s">
        <v>2116</v>
      </c>
      <c r="X1163" s="29"/>
    </row>
    <row r="1164" spans="1:24" ht="15.75" customHeight="1">
      <c r="A1164" s="76" t="s">
        <v>640</v>
      </c>
      <c r="B1164" s="76" t="s">
        <v>2083</v>
      </c>
      <c r="C1164" s="139" t="s">
        <v>2117</v>
      </c>
      <c r="D1164" s="41" t="s">
        <v>26</v>
      </c>
      <c r="E1164" s="14" t="s">
        <v>232</v>
      </c>
      <c r="F1164" s="14" t="s">
        <v>108</v>
      </c>
      <c r="G1164" s="14" t="s">
        <v>105</v>
      </c>
      <c r="H1164" s="76" t="s">
        <v>862</v>
      </c>
      <c r="I1164" s="41" t="s">
        <v>2114</v>
      </c>
      <c r="J1164" s="41"/>
      <c r="K1164" s="55">
        <v>290100</v>
      </c>
      <c r="L1164" s="43" t="s">
        <v>643</v>
      </c>
      <c r="M1164" s="140">
        <v>0.45</v>
      </c>
      <c r="N1164" s="67">
        <f t="shared" si="64"/>
        <v>130545</v>
      </c>
      <c r="O1164" s="67">
        <f t="shared" si="67"/>
        <v>130545</v>
      </c>
      <c r="P1164" s="55">
        <v>0</v>
      </c>
      <c r="Q1164" s="46" t="s">
        <v>34</v>
      </c>
      <c r="R1164" s="69">
        <f t="shared" si="66"/>
        <v>159555</v>
      </c>
      <c r="S1164" s="70">
        <f t="shared" si="68"/>
        <v>159555</v>
      </c>
      <c r="T1164" s="70">
        <f>[1]TC!$F$3</f>
        <v>15000</v>
      </c>
      <c r="U1164" s="70">
        <f t="shared" si="69"/>
        <v>15000</v>
      </c>
      <c r="V1164" s="139" t="s">
        <v>2115</v>
      </c>
      <c r="W1164" s="141" t="s">
        <v>2118</v>
      </c>
      <c r="X1164" s="29"/>
    </row>
    <row r="1165" spans="1:24" ht="15.75" customHeight="1">
      <c r="A1165" s="76" t="s">
        <v>640</v>
      </c>
      <c r="B1165" s="76" t="s">
        <v>2083</v>
      </c>
      <c r="C1165" s="139" t="s">
        <v>2119</v>
      </c>
      <c r="D1165" s="41" t="s">
        <v>26</v>
      </c>
      <c r="E1165" s="14" t="s">
        <v>232</v>
      </c>
      <c r="F1165" s="14" t="s">
        <v>76</v>
      </c>
      <c r="G1165" s="14" t="s">
        <v>105</v>
      </c>
      <c r="H1165" s="76" t="s">
        <v>862</v>
      </c>
      <c r="I1165" s="41" t="s">
        <v>171</v>
      </c>
      <c r="J1165" s="41"/>
      <c r="K1165" s="55">
        <v>397800</v>
      </c>
      <c r="L1165" s="43" t="s">
        <v>643</v>
      </c>
      <c r="M1165" s="140">
        <v>0.25</v>
      </c>
      <c r="N1165" s="67">
        <f t="shared" si="64"/>
        <v>99450</v>
      </c>
      <c r="O1165" s="67">
        <f t="shared" si="67"/>
        <v>99450</v>
      </c>
      <c r="P1165" s="55">
        <v>0</v>
      </c>
      <c r="Q1165" s="46" t="s">
        <v>34</v>
      </c>
      <c r="R1165" s="69">
        <f t="shared" si="66"/>
        <v>298350</v>
      </c>
      <c r="S1165" s="70">
        <f t="shared" si="68"/>
        <v>298350</v>
      </c>
      <c r="T1165" s="70">
        <f>[1]TC!$F$3</f>
        <v>15000</v>
      </c>
      <c r="U1165" s="70">
        <f t="shared" si="69"/>
        <v>15000</v>
      </c>
      <c r="V1165" s="139" t="s">
        <v>2120</v>
      </c>
      <c r="W1165" s="141" t="s">
        <v>2121</v>
      </c>
      <c r="X1165" s="29"/>
    </row>
    <row r="1166" spans="1:24" ht="15.75" customHeight="1">
      <c r="A1166" s="14" t="s">
        <v>481</v>
      </c>
      <c r="B1166" s="40" t="s">
        <v>2122</v>
      </c>
      <c r="C1166" s="127" t="s">
        <v>2123</v>
      </c>
      <c r="D1166" s="41" t="s">
        <v>26</v>
      </c>
      <c r="E1166" s="14" t="s">
        <v>232</v>
      </c>
      <c r="F1166" s="14" t="s">
        <v>457</v>
      </c>
      <c r="G1166" s="14" t="s">
        <v>457</v>
      </c>
      <c r="H1166" s="32" t="s">
        <v>30</v>
      </c>
      <c r="I1166" s="41" t="s">
        <v>2124</v>
      </c>
      <c r="J1166" s="41"/>
      <c r="K1166" s="31">
        <v>5610</v>
      </c>
      <c r="L1166" s="19" t="s">
        <v>189</v>
      </c>
      <c r="M1166" s="263">
        <v>0.4</v>
      </c>
      <c r="N1166" s="34">
        <f t="shared" si="64"/>
        <v>2244</v>
      </c>
      <c r="O1166" s="55">
        <f>N1166*[1]TC!C$4</f>
        <v>44880</v>
      </c>
      <c r="P1166" s="55">
        <v>0</v>
      </c>
      <c r="Q1166" s="46" t="s">
        <v>34</v>
      </c>
      <c r="R1166" s="36">
        <f t="shared" si="66"/>
        <v>3366</v>
      </c>
      <c r="S1166" s="26">
        <f>R1166*[1]TC!$C$4</f>
        <v>67320</v>
      </c>
      <c r="T1166" s="135">
        <v>0</v>
      </c>
      <c r="U1166" s="70">
        <f>T1166*[1]TC!$C$4</f>
        <v>0</v>
      </c>
      <c r="V1166" s="33"/>
      <c r="W1166" s="130" t="s">
        <v>2125</v>
      </c>
      <c r="X1166" s="29"/>
    </row>
    <row r="1167" spans="1:24" ht="15.75" customHeight="1">
      <c r="A1167" s="14" t="s">
        <v>481</v>
      </c>
      <c r="B1167" s="40" t="s">
        <v>2122</v>
      </c>
      <c r="C1167" s="127" t="s">
        <v>2126</v>
      </c>
      <c r="D1167" s="41" t="s">
        <v>26</v>
      </c>
      <c r="E1167" s="14" t="s">
        <v>232</v>
      </c>
      <c r="F1167" s="14" t="s">
        <v>204</v>
      </c>
      <c r="G1167" s="14" t="s">
        <v>295</v>
      </c>
      <c r="H1167" s="32" t="s">
        <v>30</v>
      </c>
      <c r="I1167" s="41" t="s">
        <v>2124</v>
      </c>
      <c r="J1167" s="41"/>
      <c r="K1167" s="31">
        <v>5610</v>
      </c>
      <c r="L1167" s="19" t="s">
        <v>189</v>
      </c>
      <c r="M1167" s="263">
        <v>0.4</v>
      </c>
      <c r="N1167" s="34">
        <f t="shared" si="64"/>
        <v>2244</v>
      </c>
      <c r="O1167" s="55">
        <f>N1167*[1]TC!C$4</f>
        <v>44880</v>
      </c>
      <c r="P1167" s="55">
        <v>0</v>
      </c>
      <c r="Q1167" s="46" t="s">
        <v>34</v>
      </c>
      <c r="R1167" s="36">
        <f t="shared" si="66"/>
        <v>3366</v>
      </c>
      <c r="S1167" s="26">
        <f>R1167*[1]TC!$C$4</f>
        <v>67320</v>
      </c>
      <c r="T1167" s="135">
        <v>0</v>
      </c>
      <c r="U1167" s="70">
        <f>T1167*[1]TC!$C$4</f>
        <v>0</v>
      </c>
      <c r="V1167" s="33"/>
      <c r="W1167" s="130" t="s">
        <v>2127</v>
      </c>
      <c r="X1167" s="29"/>
    </row>
    <row r="1168" spans="1:24" ht="15.75" customHeight="1">
      <c r="A1168" s="14" t="s">
        <v>481</v>
      </c>
      <c r="B1168" s="40" t="s">
        <v>2122</v>
      </c>
      <c r="C1168" s="127" t="s">
        <v>2128</v>
      </c>
      <c r="D1168" s="41" t="s">
        <v>26</v>
      </c>
      <c r="E1168" s="14" t="s">
        <v>232</v>
      </c>
      <c r="F1168" s="14" t="s">
        <v>411</v>
      </c>
      <c r="G1168" s="14" t="s">
        <v>411</v>
      </c>
      <c r="H1168" s="32" t="s">
        <v>30</v>
      </c>
      <c r="I1168" s="41" t="s">
        <v>2124</v>
      </c>
      <c r="J1168" s="41"/>
      <c r="K1168" s="31">
        <v>5610</v>
      </c>
      <c r="L1168" s="19" t="s">
        <v>189</v>
      </c>
      <c r="M1168" s="263">
        <v>0.4</v>
      </c>
      <c r="N1168" s="34">
        <f t="shared" si="64"/>
        <v>2244</v>
      </c>
      <c r="O1168" s="55">
        <f>N1168*[1]TC!C$4</f>
        <v>44880</v>
      </c>
      <c r="P1168" s="55">
        <v>0</v>
      </c>
      <c r="Q1168" s="46" t="s">
        <v>34</v>
      </c>
      <c r="R1168" s="36">
        <f t="shared" si="66"/>
        <v>3366</v>
      </c>
      <c r="S1168" s="26">
        <f>R1168*[1]TC!$C$4</f>
        <v>67320</v>
      </c>
      <c r="T1168" s="135">
        <v>0</v>
      </c>
      <c r="U1168" s="70">
        <f>T1168*[1]TC!$C$4</f>
        <v>0</v>
      </c>
      <c r="V1168" s="33"/>
      <c r="W1168" s="130" t="s">
        <v>2129</v>
      </c>
      <c r="X1168" s="29"/>
    </row>
    <row r="1169" spans="1:24" ht="15.75" customHeight="1">
      <c r="A1169" s="14" t="s">
        <v>481</v>
      </c>
      <c r="B1169" s="40" t="s">
        <v>2122</v>
      </c>
      <c r="C1169" s="127" t="s">
        <v>2130</v>
      </c>
      <c r="D1169" s="41" t="s">
        <v>1099</v>
      </c>
      <c r="E1169" s="14" t="s">
        <v>232</v>
      </c>
      <c r="F1169" s="14" t="s">
        <v>457</v>
      </c>
      <c r="G1169" s="14" t="s">
        <v>295</v>
      </c>
      <c r="H1169" s="32" t="s">
        <v>919</v>
      </c>
      <c r="I1169" s="41" t="s">
        <v>2131</v>
      </c>
      <c r="J1169" s="41"/>
      <c r="K1169" s="31">
        <v>1920</v>
      </c>
      <c r="L1169" s="19" t="s">
        <v>189</v>
      </c>
      <c r="M1169" s="263">
        <v>0.35</v>
      </c>
      <c r="N1169" s="34">
        <f t="shared" si="64"/>
        <v>672</v>
      </c>
      <c r="O1169" s="55">
        <f>N1169*[1]TC!C$4</f>
        <v>13440</v>
      </c>
      <c r="P1169" s="55">
        <v>0</v>
      </c>
      <c r="Q1169" s="46" t="s">
        <v>34</v>
      </c>
      <c r="R1169" s="36">
        <f t="shared" si="66"/>
        <v>1248</v>
      </c>
      <c r="S1169" s="26">
        <f>R1169*[1]TC!$C$4</f>
        <v>24960</v>
      </c>
      <c r="T1169" s="135">
        <v>0</v>
      </c>
      <c r="U1169" s="70">
        <f>T1169*[1]TC!$C$4</f>
        <v>0</v>
      </c>
      <c r="V1169" s="33"/>
      <c r="W1169" s="130" t="s">
        <v>2132</v>
      </c>
      <c r="X1169" s="29"/>
    </row>
    <row r="1170" spans="1:24" ht="15.75" customHeight="1">
      <c r="A1170" s="14" t="s">
        <v>481</v>
      </c>
      <c r="B1170" s="40" t="s">
        <v>2122</v>
      </c>
      <c r="C1170" s="127" t="s">
        <v>2133</v>
      </c>
      <c r="D1170" s="41" t="s">
        <v>1099</v>
      </c>
      <c r="E1170" s="14" t="s">
        <v>232</v>
      </c>
      <c r="F1170" s="14" t="s">
        <v>457</v>
      </c>
      <c r="G1170" s="14" t="s">
        <v>28</v>
      </c>
      <c r="H1170" s="32" t="s">
        <v>919</v>
      </c>
      <c r="I1170" s="41" t="s">
        <v>2131</v>
      </c>
      <c r="J1170" s="41"/>
      <c r="K1170" s="31">
        <v>1920</v>
      </c>
      <c r="L1170" s="19" t="s">
        <v>189</v>
      </c>
      <c r="M1170" s="263">
        <v>0.35</v>
      </c>
      <c r="N1170" s="34">
        <f t="shared" ref="N1170:N1175" si="70">K1170*M1170</f>
        <v>672</v>
      </c>
      <c r="O1170" s="55">
        <f>N1170*[1]TC!C$4</f>
        <v>13440</v>
      </c>
      <c r="P1170" s="55">
        <v>0</v>
      </c>
      <c r="Q1170" s="46" t="s">
        <v>34</v>
      </c>
      <c r="R1170" s="36">
        <f t="shared" si="66"/>
        <v>1248</v>
      </c>
      <c r="S1170" s="26">
        <f>R1170*[1]TC!$C$4</f>
        <v>24960</v>
      </c>
      <c r="T1170" s="135">
        <v>0</v>
      </c>
      <c r="U1170" s="70">
        <f>T1170*[1]TC!$C$4</f>
        <v>0</v>
      </c>
      <c r="V1170" s="33"/>
      <c r="W1170" s="130" t="s">
        <v>2134</v>
      </c>
      <c r="X1170" s="29"/>
    </row>
    <row r="1171" spans="1:24" ht="15.75" customHeight="1">
      <c r="A1171" s="14" t="s">
        <v>481</v>
      </c>
      <c r="B1171" s="40" t="s">
        <v>2122</v>
      </c>
      <c r="C1171" s="127" t="s">
        <v>2135</v>
      </c>
      <c r="D1171" s="41" t="s">
        <v>1099</v>
      </c>
      <c r="E1171" s="14" t="s">
        <v>232</v>
      </c>
      <c r="F1171" s="14" t="s">
        <v>457</v>
      </c>
      <c r="G1171" s="14" t="s">
        <v>170</v>
      </c>
      <c r="H1171" s="32" t="s">
        <v>919</v>
      </c>
      <c r="I1171" s="41" t="s">
        <v>2131</v>
      </c>
      <c r="J1171" s="41"/>
      <c r="K1171" s="31">
        <v>1920</v>
      </c>
      <c r="L1171" s="19" t="s">
        <v>189</v>
      </c>
      <c r="M1171" s="263">
        <v>0.35</v>
      </c>
      <c r="N1171" s="34">
        <f t="shared" si="70"/>
        <v>672</v>
      </c>
      <c r="O1171" s="55">
        <f>N1171*[1]TC!C$4</f>
        <v>13440</v>
      </c>
      <c r="P1171" s="55">
        <v>0</v>
      </c>
      <c r="Q1171" s="46" t="s">
        <v>34</v>
      </c>
      <c r="R1171" s="36">
        <f t="shared" si="66"/>
        <v>1248</v>
      </c>
      <c r="S1171" s="26">
        <f>R1171*[1]TC!$C$4</f>
        <v>24960</v>
      </c>
      <c r="T1171" s="135">
        <v>0</v>
      </c>
      <c r="U1171" s="70">
        <f>T1171*[1]TC!$C$4</f>
        <v>0</v>
      </c>
      <c r="V1171" s="33"/>
      <c r="W1171" s="130" t="s">
        <v>2136</v>
      </c>
      <c r="X1171" s="29"/>
    </row>
    <row r="1172" spans="1:24" ht="15.75" customHeight="1">
      <c r="A1172" s="14" t="s">
        <v>481</v>
      </c>
      <c r="B1172" s="40" t="s">
        <v>2122</v>
      </c>
      <c r="C1172" s="127" t="s">
        <v>2137</v>
      </c>
      <c r="D1172" s="41" t="s">
        <v>1099</v>
      </c>
      <c r="E1172" s="14" t="s">
        <v>232</v>
      </c>
      <c r="F1172" s="14" t="s">
        <v>457</v>
      </c>
      <c r="G1172" s="14" t="s">
        <v>170</v>
      </c>
      <c r="H1172" s="32" t="s">
        <v>919</v>
      </c>
      <c r="I1172" s="41" t="s">
        <v>2131</v>
      </c>
      <c r="J1172" s="41"/>
      <c r="K1172" s="31">
        <v>1920</v>
      </c>
      <c r="L1172" s="19" t="s">
        <v>189</v>
      </c>
      <c r="M1172" s="263">
        <v>0.35</v>
      </c>
      <c r="N1172" s="34">
        <f t="shared" si="70"/>
        <v>672</v>
      </c>
      <c r="O1172" s="55">
        <f>N1172*[1]TC!C$4</f>
        <v>13440</v>
      </c>
      <c r="P1172" s="55">
        <v>0</v>
      </c>
      <c r="Q1172" s="46" t="s">
        <v>34</v>
      </c>
      <c r="R1172" s="36">
        <f t="shared" si="66"/>
        <v>1248</v>
      </c>
      <c r="S1172" s="26">
        <f>R1172*[1]TC!$C$4</f>
        <v>24960</v>
      </c>
      <c r="T1172" s="135">
        <v>0</v>
      </c>
      <c r="U1172" s="70">
        <f>T1172*[1]TC!$C$4</f>
        <v>0</v>
      </c>
      <c r="V1172" s="33"/>
      <c r="W1172" s="130" t="s">
        <v>2138</v>
      </c>
      <c r="X1172" s="29"/>
    </row>
    <row r="1173" spans="1:24" ht="15.75" customHeight="1">
      <c r="A1173" s="14" t="s">
        <v>481</v>
      </c>
      <c r="B1173" s="40" t="s">
        <v>2122</v>
      </c>
      <c r="C1173" s="127" t="s">
        <v>2139</v>
      </c>
      <c r="D1173" s="41" t="s">
        <v>1099</v>
      </c>
      <c r="E1173" s="14" t="s">
        <v>232</v>
      </c>
      <c r="F1173" s="14" t="s">
        <v>457</v>
      </c>
      <c r="G1173" s="14" t="s">
        <v>45</v>
      </c>
      <c r="H1173" s="32" t="s">
        <v>919</v>
      </c>
      <c r="I1173" s="41" t="s">
        <v>2131</v>
      </c>
      <c r="J1173" s="41"/>
      <c r="K1173" s="31">
        <v>1920</v>
      </c>
      <c r="L1173" s="19" t="s">
        <v>189</v>
      </c>
      <c r="M1173" s="263">
        <v>0.35</v>
      </c>
      <c r="N1173" s="34">
        <f t="shared" si="70"/>
        <v>672</v>
      </c>
      <c r="O1173" s="55">
        <f>N1173*[1]TC!C$4</f>
        <v>13440</v>
      </c>
      <c r="P1173" s="55">
        <v>0</v>
      </c>
      <c r="Q1173" s="46" t="s">
        <v>34</v>
      </c>
      <c r="R1173" s="36">
        <f t="shared" si="66"/>
        <v>1248</v>
      </c>
      <c r="S1173" s="26">
        <f>R1173*[1]TC!$C$4</f>
        <v>24960</v>
      </c>
      <c r="T1173" s="135">
        <v>0</v>
      </c>
      <c r="U1173" s="70">
        <f>T1173*[1]TC!$C$4</f>
        <v>0</v>
      </c>
      <c r="V1173" s="33"/>
      <c r="W1173" s="130" t="s">
        <v>2140</v>
      </c>
      <c r="X1173" s="29"/>
    </row>
    <row r="1174" spans="1:24" ht="15.75" customHeight="1">
      <c r="A1174" s="14" t="s">
        <v>481</v>
      </c>
      <c r="B1174" s="40" t="s">
        <v>2122</v>
      </c>
      <c r="C1174" s="127" t="s">
        <v>2141</v>
      </c>
      <c r="D1174" s="41" t="s">
        <v>1099</v>
      </c>
      <c r="E1174" s="14" t="s">
        <v>232</v>
      </c>
      <c r="F1174" s="14" t="s">
        <v>215</v>
      </c>
      <c r="G1174" s="14" t="s">
        <v>56</v>
      </c>
      <c r="H1174" s="32" t="s">
        <v>919</v>
      </c>
      <c r="I1174" s="41" t="s">
        <v>2131</v>
      </c>
      <c r="J1174" s="41"/>
      <c r="K1174" s="31">
        <v>1920</v>
      </c>
      <c r="L1174" s="19" t="s">
        <v>189</v>
      </c>
      <c r="M1174" s="263">
        <v>0.35</v>
      </c>
      <c r="N1174" s="34">
        <f t="shared" si="70"/>
        <v>672</v>
      </c>
      <c r="O1174" s="55">
        <f>N1174*[1]TC!C$4</f>
        <v>13440</v>
      </c>
      <c r="P1174" s="55">
        <v>0</v>
      </c>
      <c r="Q1174" s="46" t="s">
        <v>34</v>
      </c>
      <c r="R1174" s="36">
        <f t="shared" si="66"/>
        <v>1248</v>
      </c>
      <c r="S1174" s="26">
        <f>R1174*[1]TC!$C$4</f>
        <v>24960</v>
      </c>
      <c r="T1174" s="135">
        <v>0</v>
      </c>
      <c r="U1174" s="70">
        <f>T1174*[1]TC!$C$4</f>
        <v>0</v>
      </c>
      <c r="V1174" s="33"/>
      <c r="W1174" s="74"/>
      <c r="X1174" s="29"/>
    </row>
    <row r="1175" spans="1:24" ht="15.75" customHeight="1">
      <c r="A1175" s="14" t="s">
        <v>481</v>
      </c>
      <c r="B1175" s="40" t="s">
        <v>2122</v>
      </c>
      <c r="C1175" s="127" t="s">
        <v>2142</v>
      </c>
      <c r="D1175" s="41" t="s">
        <v>1099</v>
      </c>
      <c r="E1175" s="14" t="s">
        <v>232</v>
      </c>
      <c r="F1175" s="14" t="s">
        <v>457</v>
      </c>
      <c r="G1175" s="14" t="s">
        <v>998</v>
      </c>
      <c r="H1175" s="32" t="s">
        <v>919</v>
      </c>
      <c r="I1175" s="41" t="s">
        <v>2131</v>
      </c>
      <c r="J1175" s="41"/>
      <c r="K1175" s="31">
        <v>1920</v>
      </c>
      <c r="L1175" s="19" t="s">
        <v>189</v>
      </c>
      <c r="M1175" s="263">
        <v>0.35</v>
      </c>
      <c r="N1175" s="34">
        <f t="shared" si="70"/>
        <v>672</v>
      </c>
      <c r="O1175" s="55">
        <f>N1175*[1]TC!C$4</f>
        <v>13440</v>
      </c>
      <c r="P1175" s="55">
        <v>0</v>
      </c>
      <c r="Q1175" s="46" t="s">
        <v>34</v>
      </c>
      <c r="R1175" s="36">
        <f t="shared" si="66"/>
        <v>1248</v>
      </c>
      <c r="S1175" s="26">
        <f>R1175*[1]TC!$C$4</f>
        <v>24960</v>
      </c>
      <c r="T1175" s="135">
        <v>0</v>
      </c>
      <c r="U1175" s="70">
        <f>T1175*[1]TC!$C$4</f>
        <v>0</v>
      </c>
      <c r="V1175" s="33" t="s">
        <v>2143</v>
      </c>
      <c r="W1175" s="74"/>
      <c r="X1175" s="29"/>
    </row>
    <row r="1176" spans="1:24" ht="15.75" customHeight="1">
      <c r="A1176" s="40" t="s">
        <v>2144</v>
      </c>
      <c r="B1176" s="40" t="s">
        <v>2145</v>
      </c>
      <c r="C1176" s="51" t="s">
        <v>1784</v>
      </c>
      <c r="D1176" s="41" t="s">
        <v>49</v>
      </c>
      <c r="E1176" s="41" t="s">
        <v>27</v>
      </c>
      <c r="F1176" s="14" t="s">
        <v>42</v>
      </c>
      <c r="G1176" s="14" t="s">
        <v>29</v>
      </c>
      <c r="H1176" s="41" t="s">
        <v>51</v>
      </c>
      <c r="I1176" s="41" t="s">
        <v>52</v>
      </c>
      <c r="J1176" s="41" t="s">
        <v>2146</v>
      </c>
      <c r="K1176" s="31">
        <f>22250+95</f>
        <v>22345</v>
      </c>
      <c r="L1176" s="43" t="s">
        <v>189</v>
      </c>
      <c r="M1176" s="53">
        <v>0.25</v>
      </c>
      <c r="N1176" s="80">
        <f>M1176*22250</f>
        <v>5562.5</v>
      </c>
      <c r="O1176" s="22">
        <f>N1176*[1]TC!C$4</f>
        <v>111250</v>
      </c>
      <c r="P1176" s="55">
        <v>10000</v>
      </c>
      <c r="Q1176" s="46" t="s">
        <v>34</v>
      </c>
      <c r="R1176" s="135">
        <f t="shared" si="66"/>
        <v>16782.5</v>
      </c>
      <c r="S1176" s="135">
        <f>R1176*[1]TC!$C$4</f>
        <v>335650</v>
      </c>
      <c r="T1176" s="208">
        <f>[1]TC!$F$4</f>
        <v>1100</v>
      </c>
      <c r="U1176" s="209">
        <f>[1]TC!$G$4</f>
        <v>22000</v>
      </c>
      <c r="V1176" s="33" t="s">
        <v>2147</v>
      </c>
      <c r="W1176" s="154" t="s">
        <v>2148</v>
      </c>
      <c r="X1176" s="29"/>
    </row>
    <row r="1177" spans="1:24" ht="15.75" customHeight="1">
      <c r="A1177" s="40" t="s">
        <v>2144</v>
      </c>
      <c r="B1177" s="40" t="s">
        <v>2145</v>
      </c>
      <c r="C1177" s="51" t="s">
        <v>2149</v>
      </c>
      <c r="D1177" s="41" t="s">
        <v>49</v>
      </c>
      <c r="E1177" s="41" t="s">
        <v>27</v>
      </c>
      <c r="F1177" s="14" t="s">
        <v>195</v>
      </c>
      <c r="G1177" s="14" t="s">
        <v>514</v>
      </c>
      <c r="H1177" s="41" t="s">
        <v>51</v>
      </c>
      <c r="I1177" s="41" t="s">
        <v>52</v>
      </c>
      <c r="J1177" s="41" t="s">
        <v>2146</v>
      </c>
      <c r="K1177" s="31">
        <f>22250+95</f>
        <v>22345</v>
      </c>
      <c r="L1177" s="43" t="s">
        <v>189</v>
      </c>
      <c r="M1177" s="53">
        <v>0.5</v>
      </c>
      <c r="N1177" s="80">
        <f>M1177*22250</f>
        <v>11125</v>
      </c>
      <c r="O1177" s="22">
        <f>N1177*[1]TC!C$4</f>
        <v>222500</v>
      </c>
      <c r="P1177" s="55">
        <v>10000</v>
      </c>
      <c r="Q1177" s="46" t="s">
        <v>34</v>
      </c>
      <c r="R1177" s="135">
        <f t="shared" si="66"/>
        <v>11220</v>
      </c>
      <c r="S1177" s="135">
        <f>R1177*[1]TC!$C$4</f>
        <v>224400</v>
      </c>
      <c r="T1177" s="208">
        <f>[1]TC!$F$4</f>
        <v>1100</v>
      </c>
      <c r="U1177" s="209">
        <f>[1]TC!$G$4</f>
        <v>22000</v>
      </c>
      <c r="V1177" s="33" t="s">
        <v>2147</v>
      </c>
      <c r="W1177" s="154" t="s">
        <v>2150</v>
      </c>
      <c r="X1177" s="29"/>
    </row>
    <row r="1178" spans="1:24" ht="15.75" customHeight="1">
      <c r="A1178" s="40" t="s">
        <v>2144</v>
      </c>
      <c r="B1178" s="40" t="s">
        <v>2145</v>
      </c>
      <c r="C1178" s="51" t="s">
        <v>2151</v>
      </c>
      <c r="D1178" s="41" t="s">
        <v>49</v>
      </c>
      <c r="E1178" s="41" t="s">
        <v>27</v>
      </c>
      <c r="F1178" s="14" t="s">
        <v>42</v>
      </c>
      <c r="G1178" s="14" t="s">
        <v>514</v>
      </c>
      <c r="H1178" s="41" t="s">
        <v>51</v>
      </c>
      <c r="I1178" s="41" t="s">
        <v>52</v>
      </c>
      <c r="J1178" s="41" t="s">
        <v>2146</v>
      </c>
      <c r="K1178" s="31">
        <f>22250+95</f>
        <v>22345</v>
      </c>
      <c r="L1178" s="43" t="s">
        <v>189</v>
      </c>
      <c r="M1178" s="53">
        <v>0.5</v>
      </c>
      <c r="N1178" s="80">
        <f>M1178*22250</f>
        <v>11125</v>
      </c>
      <c r="O1178" s="22">
        <f>N1178*[1]TC!C$4</f>
        <v>222500</v>
      </c>
      <c r="P1178" s="55">
        <v>10000</v>
      </c>
      <c r="Q1178" s="46" t="s">
        <v>34</v>
      </c>
      <c r="R1178" s="135">
        <f t="shared" si="66"/>
        <v>11220</v>
      </c>
      <c r="S1178" s="135">
        <f>R1178*[1]TC!$C$4</f>
        <v>224400</v>
      </c>
      <c r="T1178" s="208">
        <f>[1]TC!$F$4</f>
        <v>1100</v>
      </c>
      <c r="U1178" s="209">
        <f>[1]TC!$G$4</f>
        <v>22000</v>
      </c>
      <c r="V1178" s="33" t="s">
        <v>2147</v>
      </c>
      <c r="W1178" s="154" t="s">
        <v>2152</v>
      </c>
      <c r="X1178" s="29"/>
    </row>
    <row r="1179" spans="1:24" ht="15.75" customHeight="1">
      <c r="A1179" s="40" t="s">
        <v>2144</v>
      </c>
      <c r="B1179" s="40" t="s">
        <v>2145</v>
      </c>
      <c r="C1179" s="51" t="s">
        <v>2153</v>
      </c>
      <c r="D1179" s="41" t="s">
        <v>49</v>
      </c>
      <c r="E1179" s="41" t="s">
        <v>27</v>
      </c>
      <c r="F1179" s="14" t="s">
        <v>195</v>
      </c>
      <c r="G1179" s="14" t="s">
        <v>29</v>
      </c>
      <c r="H1179" s="41" t="s">
        <v>51</v>
      </c>
      <c r="I1179" s="41" t="s">
        <v>52</v>
      </c>
      <c r="J1179" s="41" t="s">
        <v>2146</v>
      </c>
      <c r="K1179" s="31">
        <f>22250+95</f>
        <v>22345</v>
      </c>
      <c r="L1179" s="43" t="s">
        <v>189</v>
      </c>
      <c r="M1179" s="53">
        <v>0.5</v>
      </c>
      <c r="N1179" s="80">
        <f>M1179*22250</f>
        <v>11125</v>
      </c>
      <c r="O1179" s="22">
        <f>N1179*[1]TC!C$4</f>
        <v>222500</v>
      </c>
      <c r="P1179" s="55">
        <v>10000</v>
      </c>
      <c r="Q1179" s="46" t="s">
        <v>34</v>
      </c>
      <c r="R1179" s="135">
        <f t="shared" si="66"/>
        <v>11220</v>
      </c>
      <c r="S1179" s="135">
        <f>R1179*[1]TC!$C$4</f>
        <v>224400</v>
      </c>
      <c r="T1179" s="208">
        <f>[1]TC!$F$4</f>
        <v>1100</v>
      </c>
      <c r="U1179" s="209">
        <f>[1]TC!$G$4</f>
        <v>22000</v>
      </c>
      <c r="V1179" s="33" t="s">
        <v>2147</v>
      </c>
      <c r="W1179" s="154" t="s">
        <v>2154</v>
      </c>
      <c r="X1179" s="29"/>
    </row>
    <row r="1180" spans="1:24" ht="15.75" customHeight="1">
      <c r="A1180" s="40" t="s">
        <v>2144</v>
      </c>
      <c r="B1180" s="40" t="s">
        <v>2145</v>
      </c>
      <c r="C1180" s="51" t="s">
        <v>840</v>
      </c>
      <c r="D1180" s="41" t="s">
        <v>26</v>
      </c>
      <c r="E1180" s="41" t="s">
        <v>27</v>
      </c>
      <c r="F1180" s="14" t="s">
        <v>38</v>
      </c>
      <c r="G1180" s="14" t="s">
        <v>29</v>
      </c>
      <c r="H1180" s="41" t="s">
        <v>30</v>
      </c>
      <c r="I1180" s="41" t="s">
        <v>52</v>
      </c>
      <c r="J1180" s="41" t="s">
        <v>2146</v>
      </c>
      <c r="K1180" s="31">
        <v>23950</v>
      </c>
      <c r="L1180" s="43" t="s">
        <v>189</v>
      </c>
      <c r="M1180" s="53">
        <v>0.25</v>
      </c>
      <c r="N1180" s="80">
        <f>M1180*22250</f>
        <v>5562.5</v>
      </c>
      <c r="O1180" s="22">
        <f>N1180*[1]TC!C$4</f>
        <v>111250</v>
      </c>
      <c r="P1180" s="55">
        <v>10000</v>
      </c>
      <c r="Q1180" s="46" t="s">
        <v>34</v>
      </c>
      <c r="R1180" s="135">
        <f t="shared" si="66"/>
        <v>18387.5</v>
      </c>
      <c r="S1180" s="135">
        <f>R1180*[1]TC!$C$4</f>
        <v>367750</v>
      </c>
      <c r="T1180" s="208">
        <f>[1]TC!$F$4</f>
        <v>1100</v>
      </c>
      <c r="U1180" s="209">
        <f>[1]TC!$G$4</f>
        <v>22000</v>
      </c>
      <c r="V1180" s="33" t="s">
        <v>2155</v>
      </c>
      <c r="W1180" s="154" t="s">
        <v>2156</v>
      </c>
      <c r="X1180" s="29"/>
    </row>
    <row r="1181" spans="1:24" ht="15.75" customHeight="1">
      <c r="A1181" s="40" t="s">
        <v>2157</v>
      </c>
      <c r="B1181" s="40" t="s">
        <v>2158</v>
      </c>
      <c r="C1181" s="51" t="s">
        <v>2159</v>
      </c>
      <c r="D1181" s="41" t="s">
        <v>26</v>
      </c>
      <c r="E1181" s="63" t="s">
        <v>27</v>
      </c>
      <c r="F1181" s="14" t="s">
        <v>29</v>
      </c>
      <c r="G1181" s="63" t="s">
        <v>29</v>
      </c>
      <c r="H1181" s="41" t="s">
        <v>30</v>
      </c>
      <c r="I1181" s="41" t="s">
        <v>2160</v>
      </c>
      <c r="J1181" s="41" t="s">
        <v>2161</v>
      </c>
      <c r="K1181" s="31">
        <v>28500</v>
      </c>
      <c r="L1181" s="43" t="s">
        <v>189</v>
      </c>
      <c r="M1181" s="53">
        <v>0.3</v>
      </c>
      <c r="N1181" s="80">
        <f t="shared" ref="N1181:N1192" si="71">K1181*M1181</f>
        <v>8550</v>
      </c>
      <c r="O1181" s="55">
        <f>N1181*[1]TC!C4</f>
        <v>171000</v>
      </c>
      <c r="P1181" s="24" t="s">
        <v>2162</v>
      </c>
      <c r="Q1181" s="46" t="s">
        <v>1955</v>
      </c>
      <c r="R1181" s="135">
        <f t="shared" ref="R1181:R1192" si="72">K1181-N1181</f>
        <v>19950</v>
      </c>
      <c r="S1181" s="264">
        <f>R1181*[1]TC!C4</f>
        <v>399000</v>
      </c>
      <c r="T1181" s="208">
        <f>T1070</f>
        <v>1100</v>
      </c>
      <c r="U1181" s="48">
        <f>T1181*[1]TC!$C$4</f>
        <v>22000</v>
      </c>
      <c r="V1181" s="33" t="s">
        <v>2163</v>
      </c>
      <c r="W1181" s="154" t="s">
        <v>2164</v>
      </c>
      <c r="X1181" s="29"/>
    </row>
    <row r="1182" spans="1:24" ht="15.75" customHeight="1">
      <c r="A1182" s="40" t="s">
        <v>2157</v>
      </c>
      <c r="B1182" s="40" t="s">
        <v>2158</v>
      </c>
      <c r="C1182" s="51" t="s">
        <v>2165</v>
      </c>
      <c r="D1182" s="41" t="s">
        <v>49</v>
      </c>
      <c r="E1182" s="63" t="s">
        <v>27</v>
      </c>
      <c r="F1182" s="14" t="s">
        <v>29</v>
      </c>
      <c r="G1182" s="63" t="s">
        <v>29</v>
      </c>
      <c r="H1182" s="41" t="s">
        <v>51</v>
      </c>
      <c r="I1182" s="41" t="s">
        <v>2160</v>
      </c>
      <c r="J1182" s="41" t="s">
        <v>2166</v>
      </c>
      <c r="K1182" s="31">
        <f>11890*3</f>
        <v>35670</v>
      </c>
      <c r="L1182" s="43" t="s">
        <v>189</v>
      </c>
      <c r="M1182" s="53">
        <v>0.3</v>
      </c>
      <c r="N1182" s="80">
        <f t="shared" si="71"/>
        <v>10701</v>
      </c>
      <c r="O1182" s="55">
        <f>N1182*[1]TC!C4</f>
        <v>214020</v>
      </c>
      <c r="P1182" s="46" t="s">
        <v>2162</v>
      </c>
      <c r="Q1182" s="46" t="s">
        <v>1955</v>
      </c>
      <c r="R1182" s="135">
        <f t="shared" si="72"/>
        <v>24969</v>
      </c>
      <c r="S1182" s="264">
        <f>R1182*[1]TC!C5</f>
        <v>399254.31</v>
      </c>
      <c r="T1182" s="135">
        <f>T1071</f>
        <v>1100</v>
      </c>
      <c r="U1182" s="48">
        <f>T1182*[1]TC!$C$4</f>
        <v>22000</v>
      </c>
      <c r="V1182" s="33" t="s">
        <v>2163</v>
      </c>
      <c r="W1182" s="154" t="s">
        <v>2167</v>
      </c>
      <c r="X1182" s="29"/>
    </row>
    <row r="1183" spans="1:24" ht="15.75" customHeight="1">
      <c r="A1183" s="14" t="s">
        <v>481</v>
      </c>
      <c r="B1183" s="14" t="s">
        <v>2168</v>
      </c>
      <c r="C1183" s="51" t="s">
        <v>2169</v>
      </c>
      <c r="D1183" s="14" t="s">
        <v>26</v>
      </c>
      <c r="E1183" s="14" t="s">
        <v>232</v>
      </c>
      <c r="F1183" s="14" t="s">
        <v>38</v>
      </c>
      <c r="G1183" s="14" t="s">
        <v>29</v>
      </c>
      <c r="H1183" s="15" t="s">
        <v>97</v>
      </c>
      <c r="I1183" s="15" t="s">
        <v>1165</v>
      </c>
      <c r="J1183" s="15" t="s">
        <v>649</v>
      </c>
      <c r="K1183" s="39">
        <v>5400</v>
      </c>
      <c r="L1183" s="19" t="s">
        <v>189</v>
      </c>
      <c r="M1183" s="20">
        <v>0.35</v>
      </c>
      <c r="N1183" s="54">
        <f t="shared" si="71"/>
        <v>1889.9999999999998</v>
      </c>
      <c r="O1183" s="22">
        <f>N1183*[1]TC!$C$4</f>
        <v>37799.999999999993</v>
      </c>
      <c r="P1183" s="24" t="s">
        <v>34</v>
      </c>
      <c r="Q1183" s="24" t="s">
        <v>34</v>
      </c>
      <c r="R1183" s="57">
        <f t="shared" si="72"/>
        <v>3510</v>
      </c>
      <c r="S1183" s="26">
        <f>R1183*[1]TC!$C$4</f>
        <v>70200</v>
      </c>
      <c r="T1183" s="36">
        <v>0</v>
      </c>
      <c r="U1183" s="26">
        <f>T1183*[1]TC!$C$4</f>
        <v>0</v>
      </c>
      <c r="V1183" s="60" t="s">
        <v>2170</v>
      </c>
      <c r="W1183" s="265" t="s">
        <v>2171</v>
      </c>
      <c r="X1183" s="29"/>
    </row>
    <row r="1184" spans="1:24" ht="15.75" customHeight="1">
      <c r="A1184" s="14" t="s">
        <v>481</v>
      </c>
      <c r="B1184" s="14" t="s">
        <v>2168</v>
      </c>
      <c r="C1184" s="51" t="s">
        <v>2172</v>
      </c>
      <c r="D1184" s="14" t="s">
        <v>26</v>
      </c>
      <c r="E1184" s="14" t="s">
        <v>232</v>
      </c>
      <c r="F1184" s="14" t="s">
        <v>28</v>
      </c>
      <c r="G1184" s="14" t="s">
        <v>215</v>
      </c>
      <c r="H1184" s="15" t="s">
        <v>97</v>
      </c>
      <c r="I1184" s="15" t="s">
        <v>1165</v>
      </c>
      <c r="J1184" s="15" t="s">
        <v>649</v>
      </c>
      <c r="K1184" s="39">
        <v>4500</v>
      </c>
      <c r="L1184" s="19" t="s">
        <v>189</v>
      </c>
      <c r="M1184" s="20">
        <v>0.35</v>
      </c>
      <c r="N1184" s="54">
        <f t="shared" si="71"/>
        <v>1575</v>
      </c>
      <c r="O1184" s="22">
        <f>N1184*[1]TC!$C$4</f>
        <v>31500</v>
      </c>
      <c r="P1184" s="24" t="s">
        <v>34</v>
      </c>
      <c r="Q1184" s="24" t="s">
        <v>34</v>
      </c>
      <c r="R1184" s="57">
        <f t="shared" si="72"/>
        <v>2925</v>
      </c>
      <c r="S1184" s="26">
        <f>R1184*[1]TC!$C$4</f>
        <v>58500</v>
      </c>
      <c r="T1184" s="36">
        <v>0</v>
      </c>
      <c r="U1184" s="26">
        <f>T1184*[1]TC!$C$4</f>
        <v>0</v>
      </c>
      <c r="V1184" s="60" t="s">
        <v>2173</v>
      </c>
      <c r="W1184" s="265" t="s">
        <v>2174</v>
      </c>
      <c r="X1184" s="29"/>
    </row>
    <row r="1185" spans="1:24" ht="15.75" customHeight="1">
      <c r="A1185" s="14" t="s">
        <v>481</v>
      </c>
      <c r="B1185" s="14" t="s">
        <v>2168</v>
      </c>
      <c r="C1185" s="51" t="s">
        <v>2175</v>
      </c>
      <c r="D1185" s="14" t="s">
        <v>26</v>
      </c>
      <c r="E1185" s="14" t="s">
        <v>232</v>
      </c>
      <c r="F1185" s="14" t="s">
        <v>28</v>
      </c>
      <c r="G1185" s="14" t="s">
        <v>215</v>
      </c>
      <c r="H1185" s="15" t="s">
        <v>901</v>
      </c>
      <c r="I1185" s="15" t="s">
        <v>498</v>
      </c>
      <c r="J1185" s="15" t="s">
        <v>649</v>
      </c>
      <c r="K1185" s="39">
        <v>4800</v>
      </c>
      <c r="L1185" s="19" t="s">
        <v>189</v>
      </c>
      <c r="M1185" s="20">
        <v>0.35</v>
      </c>
      <c r="N1185" s="54">
        <f t="shared" si="71"/>
        <v>1680</v>
      </c>
      <c r="O1185" s="22">
        <f>N1185*[1]TC!$C$4</f>
        <v>33600</v>
      </c>
      <c r="P1185" s="24" t="s">
        <v>34</v>
      </c>
      <c r="Q1185" s="24" t="s">
        <v>34</v>
      </c>
      <c r="R1185" s="57">
        <f t="shared" si="72"/>
        <v>3120</v>
      </c>
      <c r="S1185" s="26">
        <f>R1185*[1]TC!$C$4</f>
        <v>62400</v>
      </c>
      <c r="T1185" s="36">
        <v>0</v>
      </c>
      <c r="U1185" s="26">
        <f>T1185*[1]TC!$C$4</f>
        <v>0</v>
      </c>
      <c r="V1185" s="60" t="s">
        <v>2176</v>
      </c>
      <c r="W1185" s="265" t="s">
        <v>2177</v>
      </c>
      <c r="X1185" s="29"/>
    </row>
    <row r="1186" spans="1:24" ht="15.75" customHeight="1">
      <c r="A1186" s="14" t="s">
        <v>481</v>
      </c>
      <c r="B1186" s="14" t="s">
        <v>2168</v>
      </c>
      <c r="C1186" s="51" t="s">
        <v>2178</v>
      </c>
      <c r="D1186" s="14" t="s">
        <v>26</v>
      </c>
      <c r="E1186" s="14" t="s">
        <v>232</v>
      </c>
      <c r="F1186" s="14" t="s">
        <v>116</v>
      </c>
      <c r="G1186" s="14" t="s">
        <v>29</v>
      </c>
      <c r="H1186" s="15" t="s">
        <v>901</v>
      </c>
      <c r="I1186" s="15" t="s">
        <v>498</v>
      </c>
      <c r="J1186" s="15" t="s">
        <v>649</v>
      </c>
      <c r="K1186" s="39">
        <v>4500</v>
      </c>
      <c r="L1186" s="19" t="s">
        <v>189</v>
      </c>
      <c r="M1186" s="20">
        <v>0.35</v>
      </c>
      <c r="N1186" s="54">
        <f t="shared" si="71"/>
        <v>1575</v>
      </c>
      <c r="O1186" s="22">
        <f>N1186*[1]TC!$C$4</f>
        <v>31500</v>
      </c>
      <c r="P1186" s="24" t="s">
        <v>34</v>
      </c>
      <c r="Q1186" s="24" t="s">
        <v>34</v>
      </c>
      <c r="R1186" s="57">
        <f t="shared" si="72"/>
        <v>2925</v>
      </c>
      <c r="S1186" s="26">
        <f>R1186*[1]TC!$C$4</f>
        <v>58500</v>
      </c>
      <c r="T1186" s="36">
        <v>0</v>
      </c>
      <c r="U1186" s="26">
        <f>T1186*[1]TC!$C$4</f>
        <v>0</v>
      </c>
      <c r="V1186" s="60" t="s">
        <v>2176</v>
      </c>
      <c r="W1186" s="265" t="s">
        <v>2179</v>
      </c>
      <c r="X1186" s="29"/>
    </row>
    <row r="1187" spans="1:24" ht="15.75" customHeight="1">
      <c r="A1187" s="14" t="s">
        <v>481</v>
      </c>
      <c r="B1187" s="14" t="s">
        <v>2168</v>
      </c>
      <c r="C1187" s="51" t="s">
        <v>2180</v>
      </c>
      <c r="D1187" s="14" t="s">
        <v>26</v>
      </c>
      <c r="E1187" s="14" t="s">
        <v>232</v>
      </c>
      <c r="F1187" s="14" t="s">
        <v>648</v>
      </c>
      <c r="G1187" s="14" t="s">
        <v>215</v>
      </c>
      <c r="H1187" s="15" t="s">
        <v>901</v>
      </c>
      <c r="I1187" s="15" t="s">
        <v>498</v>
      </c>
      <c r="J1187" s="15" t="s">
        <v>649</v>
      </c>
      <c r="K1187" s="39">
        <v>4620</v>
      </c>
      <c r="L1187" s="19" t="s">
        <v>189</v>
      </c>
      <c r="M1187" s="20">
        <v>0.35</v>
      </c>
      <c r="N1187" s="54">
        <f t="shared" si="71"/>
        <v>1617</v>
      </c>
      <c r="O1187" s="22">
        <f>N1187*[1]TC!$C$4</f>
        <v>32340</v>
      </c>
      <c r="P1187" s="24" t="s">
        <v>34</v>
      </c>
      <c r="Q1187" s="24" t="s">
        <v>34</v>
      </c>
      <c r="R1187" s="57">
        <f t="shared" si="72"/>
        <v>3003</v>
      </c>
      <c r="S1187" s="26">
        <f>R1187*[1]TC!$C$4</f>
        <v>60060</v>
      </c>
      <c r="T1187" s="36">
        <v>0</v>
      </c>
      <c r="U1187" s="26">
        <f>T1187*[1]TC!$C$4</f>
        <v>0</v>
      </c>
      <c r="V1187" s="60" t="s">
        <v>2176</v>
      </c>
      <c r="W1187" s="265" t="s">
        <v>2181</v>
      </c>
      <c r="X1187" s="29"/>
    </row>
    <row r="1188" spans="1:24" ht="15.75" customHeight="1">
      <c r="A1188" s="14" t="s">
        <v>481</v>
      </c>
      <c r="B1188" s="14" t="s">
        <v>2168</v>
      </c>
      <c r="C1188" s="51" t="s">
        <v>2182</v>
      </c>
      <c r="D1188" s="14" t="s">
        <v>26</v>
      </c>
      <c r="E1188" s="14" t="s">
        <v>232</v>
      </c>
      <c r="F1188" s="14" t="s">
        <v>204</v>
      </c>
      <c r="G1188" s="14" t="s">
        <v>215</v>
      </c>
      <c r="H1188" s="15" t="s">
        <v>901</v>
      </c>
      <c r="I1188" s="15" t="s">
        <v>498</v>
      </c>
      <c r="J1188" s="15" t="s">
        <v>649</v>
      </c>
      <c r="K1188" s="39">
        <v>5100</v>
      </c>
      <c r="L1188" s="19" t="s">
        <v>189</v>
      </c>
      <c r="M1188" s="20">
        <v>0.35</v>
      </c>
      <c r="N1188" s="54">
        <f t="shared" si="71"/>
        <v>1785</v>
      </c>
      <c r="O1188" s="22">
        <f>N1188*[1]TC!$C$4</f>
        <v>35700</v>
      </c>
      <c r="P1188" s="24" t="s">
        <v>34</v>
      </c>
      <c r="Q1188" s="24" t="s">
        <v>34</v>
      </c>
      <c r="R1188" s="57">
        <f t="shared" si="72"/>
        <v>3315</v>
      </c>
      <c r="S1188" s="26">
        <f>R1188*[1]TC!$C$4</f>
        <v>66300</v>
      </c>
      <c r="T1188" s="36">
        <v>0</v>
      </c>
      <c r="U1188" s="26">
        <f>T1188*[1]TC!$C$4</f>
        <v>0</v>
      </c>
      <c r="V1188" s="60" t="s">
        <v>2176</v>
      </c>
      <c r="W1188" s="265" t="s">
        <v>2183</v>
      </c>
      <c r="X1188" s="29"/>
    </row>
    <row r="1189" spans="1:24" ht="15.75" customHeight="1">
      <c r="A1189" s="14" t="s">
        <v>481</v>
      </c>
      <c r="B1189" s="14" t="s">
        <v>2168</v>
      </c>
      <c r="C1189" s="51" t="s">
        <v>2184</v>
      </c>
      <c r="D1189" s="14" t="s">
        <v>26</v>
      </c>
      <c r="E1189" s="14" t="s">
        <v>232</v>
      </c>
      <c r="F1189" s="14" t="s">
        <v>519</v>
      </c>
      <c r="G1189" s="14" t="s">
        <v>215</v>
      </c>
      <c r="H1189" s="15" t="s">
        <v>901</v>
      </c>
      <c r="I1189" s="15" t="s">
        <v>498</v>
      </c>
      <c r="J1189" s="15" t="s">
        <v>649</v>
      </c>
      <c r="K1189" s="39">
        <v>5280</v>
      </c>
      <c r="L1189" s="19" t="s">
        <v>189</v>
      </c>
      <c r="M1189" s="20">
        <v>0.35</v>
      </c>
      <c r="N1189" s="54">
        <f t="shared" si="71"/>
        <v>1847.9999999999998</v>
      </c>
      <c r="O1189" s="22">
        <f>N1189*[1]TC!$C$4</f>
        <v>36959.999999999993</v>
      </c>
      <c r="P1189" s="24" t="s">
        <v>34</v>
      </c>
      <c r="Q1189" s="24" t="s">
        <v>34</v>
      </c>
      <c r="R1189" s="57">
        <f t="shared" si="72"/>
        <v>3432</v>
      </c>
      <c r="S1189" s="26">
        <f>R1189*[1]TC!$C$4</f>
        <v>68640</v>
      </c>
      <c r="T1189" s="36">
        <v>0</v>
      </c>
      <c r="U1189" s="26">
        <f>T1189*[1]TC!$C$4</f>
        <v>0</v>
      </c>
      <c r="V1189" s="60" t="s">
        <v>2176</v>
      </c>
      <c r="W1189" s="266" t="s">
        <v>2185</v>
      </c>
      <c r="X1189" s="29"/>
    </row>
    <row r="1190" spans="1:24" ht="15.75" customHeight="1">
      <c r="A1190" s="14" t="s">
        <v>481</v>
      </c>
      <c r="B1190" s="14" t="s">
        <v>2168</v>
      </c>
      <c r="C1190" s="51" t="s">
        <v>2186</v>
      </c>
      <c r="D1190" s="14" t="s">
        <v>26</v>
      </c>
      <c r="E1190" s="14" t="s">
        <v>232</v>
      </c>
      <c r="F1190" s="14" t="s">
        <v>116</v>
      </c>
      <c r="G1190" s="14" t="s">
        <v>42</v>
      </c>
      <c r="H1190" s="15" t="s">
        <v>901</v>
      </c>
      <c r="I1190" s="15" t="s">
        <v>498</v>
      </c>
      <c r="J1190" s="15" t="s">
        <v>649</v>
      </c>
      <c r="K1190" s="39">
        <v>2820</v>
      </c>
      <c r="L1190" s="19" t="s">
        <v>189</v>
      </c>
      <c r="M1190" s="20">
        <v>0.35</v>
      </c>
      <c r="N1190" s="54">
        <f t="shared" si="71"/>
        <v>986.99999999999989</v>
      </c>
      <c r="O1190" s="22">
        <f>N1190*[1]TC!$C$4</f>
        <v>19739.999999999996</v>
      </c>
      <c r="P1190" s="24" t="s">
        <v>34</v>
      </c>
      <c r="Q1190" s="24" t="s">
        <v>34</v>
      </c>
      <c r="R1190" s="57">
        <f t="shared" si="72"/>
        <v>1833</v>
      </c>
      <c r="S1190" s="26">
        <f>R1190*[1]TC!$C$4</f>
        <v>36660</v>
      </c>
      <c r="T1190" s="36">
        <v>0</v>
      </c>
      <c r="U1190" s="26">
        <f>T1190*[1]TC!$C$4</f>
        <v>0</v>
      </c>
      <c r="V1190" s="60"/>
      <c r="W1190" s="267"/>
      <c r="X1190" s="29"/>
    </row>
    <row r="1191" spans="1:24" ht="15.75" customHeight="1">
      <c r="A1191" s="14" t="s">
        <v>481</v>
      </c>
      <c r="B1191" s="14" t="s">
        <v>2168</v>
      </c>
      <c r="C1191" s="51" t="s">
        <v>2187</v>
      </c>
      <c r="D1191" s="14" t="s">
        <v>26</v>
      </c>
      <c r="E1191" s="14" t="s">
        <v>232</v>
      </c>
      <c r="F1191" s="14" t="s">
        <v>29</v>
      </c>
      <c r="G1191" s="14" t="s">
        <v>215</v>
      </c>
      <c r="H1191" s="15" t="s">
        <v>901</v>
      </c>
      <c r="I1191" s="15" t="s">
        <v>498</v>
      </c>
      <c r="J1191" s="15" t="s">
        <v>649</v>
      </c>
      <c r="K1191" s="39">
        <v>2820</v>
      </c>
      <c r="L1191" s="19" t="s">
        <v>189</v>
      </c>
      <c r="M1191" s="20">
        <v>0.35</v>
      </c>
      <c r="N1191" s="54">
        <f t="shared" si="71"/>
        <v>986.99999999999989</v>
      </c>
      <c r="O1191" s="22">
        <f>N1191*[1]TC!$C$4</f>
        <v>19739.999999999996</v>
      </c>
      <c r="P1191" s="24" t="s">
        <v>34</v>
      </c>
      <c r="Q1191" s="24" t="s">
        <v>34</v>
      </c>
      <c r="R1191" s="57">
        <f t="shared" si="72"/>
        <v>1833</v>
      </c>
      <c r="S1191" s="26">
        <f>R1191*[1]TC!$C$4</f>
        <v>36660</v>
      </c>
      <c r="T1191" s="36">
        <v>0</v>
      </c>
      <c r="U1191" s="26">
        <f>T1191*[1]TC!$C$4</f>
        <v>0</v>
      </c>
      <c r="V1191" s="60"/>
      <c r="W1191" s="267"/>
      <c r="X1191" s="29"/>
    </row>
    <row r="1192" spans="1:24" ht="15.75" customHeight="1">
      <c r="A1192" s="14" t="s">
        <v>481</v>
      </c>
      <c r="B1192" s="14" t="s">
        <v>2168</v>
      </c>
      <c r="C1192" s="32" t="s">
        <v>2188</v>
      </c>
      <c r="D1192" s="14" t="s">
        <v>26</v>
      </c>
      <c r="E1192" s="14" t="s">
        <v>232</v>
      </c>
      <c r="F1192" s="14" t="s">
        <v>38</v>
      </c>
      <c r="G1192" s="14" t="s">
        <v>29</v>
      </c>
      <c r="H1192" s="15" t="s">
        <v>97</v>
      </c>
      <c r="I1192" s="15" t="s">
        <v>498</v>
      </c>
      <c r="J1192" s="15" t="s">
        <v>649</v>
      </c>
      <c r="K1192" s="39">
        <v>3000</v>
      </c>
      <c r="L1192" s="19" t="s">
        <v>189</v>
      </c>
      <c r="M1192" s="20">
        <v>0.35</v>
      </c>
      <c r="N1192" s="54">
        <f t="shared" si="71"/>
        <v>1050</v>
      </c>
      <c r="O1192" s="22">
        <f>N1192*[1]TC!$C$4</f>
        <v>21000</v>
      </c>
      <c r="P1192" s="24" t="s">
        <v>34</v>
      </c>
      <c r="Q1192" s="24" t="s">
        <v>34</v>
      </c>
      <c r="R1192" s="57">
        <f t="shared" si="72"/>
        <v>1950</v>
      </c>
      <c r="S1192" s="26">
        <f>R1192*[1]TC!$C$4</f>
        <v>39000</v>
      </c>
      <c r="T1192" s="36">
        <v>0</v>
      </c>
      <c r="U1192" s="26">
        <f>T1192*[1]TC!$C$4</f>
        <v>0</v>
      </c>
      <c r="V1192" s="60"/>
      <c r="W1192" s="267"/>
      <c r="X1192" s="29"/>
    </row>
    <row r="1193" spans="1:24" ht="15.75" customHeight="1">
      <c r="A1193" s="14" t="s">
        <v>481</v>
      </c>
      <c r="B1193" s="14" t="s">
        <v>2168</v>
      </c>
      <c r="C1193" s="32" t="s">
        <v>2189</v>
      </c>
      <c r="D1193" s="14" t="s">
        <v>49</v>
      </c>
      <c r="E1193" s="14" t="s">
        <v>232</v>
      </c>
      <c r="F1193" s="14" t="s">
        <v>29</v>
      </c>
      <c r="G1193" s="14" t="s">
        <v>215</v>
      </c>
      <c r="H1193" s="15" t="s">
        <v>2190</v>
      </c>
      <c r="I1193" s="15" t="s">
        <v>498</v>
      </c>
      <c r="J1193" s="15"/>
      <c r="K1193" s="39"/>
      <c r="L1193" s="19" t="s">
        <v>189</v>
      </c>
      <c r="M1193" s="20"/>
      <c r="N1193" s="54"/>
      <c r="O1193" s="22"/>
      <c r="P1193" s="24"/>
      <c r="Q1193" s="24"/>
      <c r="R1193" s="57"/>
      <c r="S1193" s="26"/>
      <c r="T1193" s="36"/>
      <c r="U1193" s="26"/>
      <c r="V1193" s="60" t="s">
        <v>2191</v>
      </c>
      <c r="W1193" s="267"/>
      <c r="X1193" s="246"/>
    </row>
    <row r="1194" spans="1:24" ht="15.75" customHeight="1">
      <c r="A1194" s="14" t="s">
        <v>481</v>
      </c>
      <c r="B1194" s="14" t="s">
        <v>2168</v>
      </c>
      <c r="C1194" s="32" t="s">
        <v>2192</v>
      </c>
      <c r="D1194" s="14" t="s">
        <v>49</v>
      </c>
      <c r="E1194" s="14" t="s">
        <v>232</v>
      </c>
      <c r="F1194" s="14" t="s">
        <v>980</v>
      </c>
      <c r="G1194" s="14" t="s">
        <v>514</v>
      </c>
      <c r="H1194" s="15" t="s">
        <v>2190</v>
      </c>
      <c r="I1194" s="15" t="s">
        <v>498</v>
      </c>
      <c r="J1194" s="15"/>
      <c r="K1194" s="39"/>
      <c r="L1194" s="19" t="s">
        <v>189</v>
      </c>
      <c r="M1194" s="20"/>
      <c r="N1194" s="54"/>
      <c r="O1194" s="22"/>
      <c r="P1194" s="24"/>
      <c r="Q1194" s="24"/>
      <c r="R1194" s="57"/>
      <c r="S1194" s="26"/>
      <c r="T1194" s="36"/>
      <c r="U1194" s="26"/>
      <c r="V1194" s="60" t="s">
        <v>2191</v>
      </c>
      <c r="W1194" s="267"/>
      <c r="X1194" s="241"/>
    </row>
    <row r="1195" spans="1:24" ht="15.75" customHeight="1">
      <c r="A1195" s="14" t="s">
        <v>481</v>
      </c>
      <c r="B1195" s="14" t="s">
        <v>2168</v>
      </c>
      <c r="C1195" s="32" t="s">
        <v>2193</v>
      </c>
      <c r="D1195" s="14" t="s">
        <v>49</v>
      </c>
      <c r="E1195" s="14" t="s">
        <v>232</v>
      </c>
      <c r="F1195" s="14" t="s">
        <v>2194</v>
      </c>
      <c r="G1195" s="14" t="s">
        <v>2194</v>
      </c>
      <c r="H1195" s="15" t="s">
        <v>2190</v>
      </c>
      <c r="I1195" s="15" t="s">
        <v>498</v>
      </c>
      <c r="J1195" s="15"/>
      <c r="K1195" s="39"/>
      <c r="L1195" s="19" t="s">
        <v>189</v>
      </c>
      <c r="M1195" s="20"/>
      <c r="N1195" s="54"/>
      <c r="O1195" s="22"/>
      <c r="P1195" s="24"/>
      <c r="Q1195" s="24"/>
      <c r="R1195" s="57"/>
      <c r="S1195" s="26"/>
      <c r="T1195" s="36"/>
      <c r="U1195" s="26"/>
      <c r="V1195" s="60" t="s">
        <v>2191</v>
      </c>
      <c r="W1195" s="267"/>
      <c r="X1195" s="241"/>
    </row>
    <row r="1196" spans="1:24" ht="15.75" customHeight="1">
      <c r="A1196" s="14" t="s">
        <v>481</v>
      </c>
      <c r="B1196" s="14" t="s">
        <v>2168</v>
      </c>
      <c r="C1196" s="32" t="s">
        <v>2195</v>
      </c>
      <c r="D1196" s="14" t="s">
        <v>49</v>
      </c>
      <c r="E1196" s="14" t="s">
        <v>232</v>
      </c>
      <c r="F1196" s="14" t="s">
        <v>46</v>
      </c>
      <c r="G1196" s="14" t="s">
        <v>215</v>
      </c>
      <c r="H1196" s="15" t="s">
        <v>2190</v>
      </c>
      <c r="I1196" s="15" t="s">
        <v>498</v>
      </c>
      <c r="J1196" s="15"/>
      <c r="K1196" s="39"/>
      <c r="L1196" s="19" t="s">
        <v>189</v>
      </c>
      <c r="M1196" s="20"/>
      <c r="N1196" s="54"/>
      <c r="O1196" s="22"/>
      <c r="P1196" s="24"/>
      <c r="Q1196" s="24"/>
      <c r="R1196" s="57"/>
      <c r="S1196" s="26"/>
      <c r="T1196" s="36"/>
      <c r="U1196" s="26"/>
      <c r="V1196" s="60" t="s">
        <v>2191</v>
      </c>
      <c r="W1196" s="267"/>
      <c r="X1196" s="241"/>
    </row>
    <row r="1197" spans="1:24" ht="15.75" customHeight="1">
      <c r="A1197" s="14" t="s">
        <v>481</v>
      </c>
      <c r="B1197" s="14" t="s">
        <v>2168</v>
      </c>
      <c r="C1197" s="32" t="s">
        <v>2196</v>
      </c>
      <c r="D1197" s="14" t="s">
        <v>49</v>
      </c>
      <c r="E1197" s="14" t="s">
        <v>232</v>
      </c>
      <c r="F1197" s="14" t="s">
        <v>73</v>
      </c>
      <c r="G1197" s="14" t="s">
        <v>73</v>
      </c>
      <c r="H1197" s="15" t="s">
        <v>2190</v>
      </c>
      <c r="I1197" s="15" t="s">
        <v>498</v>
      </c>
      <c r="J1197" s="15"/>
      <c r="K1197" s="39"/>
      <c r="L1197" s="19" t="s">
        <v>189</v>
      </c>
      <c r="M1197" s="20"/>
      <c r="N1197" s="54"/>
      <c r="O1197" s="22"/>
      <c r="P1197" s="24"/>
      <c r="Q1197" s="24"/>
      <c r="R1197" s="57"/>
      <c r="S1197" s="26"/>
      <c r="T1197" s="36"/>
      <c r="U1197" s="26"/>
      <c r="V1197" s="60" t="s">
        <v>2191</v>
      </c>
      <c r="W1197" s="267"/>
      <c r="X1197" s="241"/>
    </row>
    <row r="1198" spans="1:24" ht="15.75" customHeight="1">
      <c r="A1198" s="15" t="s">
        <v>481</v>
      </c>
      <c r="B1198" s="14" t="s">
        <v>2168</v>
      </c>
      <c r="C1198" s="32" t="s">
        <v>2197</v>
      </c>
      <c r="D1198" s="14" t="s">
        <v>49</v>
      </c>
      <c r="E1198" s="14" t="s">
        <v>232</v>
      </c>
      <c r="F1198" s="14" t="s">
        <v>120</v>
      </c>
      <c r="G1198" s="14" t="s">
        <v>120</v>
      </c>
      <c r="H1198" s="15" t="s">
        <v>2198</v>
      </c>
      <c r="I1198" s="15" t="s">
        <v>498</v>
      </c>
      <c r="J1198" s="15"/>
      <c r="K1198" s="39"/>
      <c r="L1198" s="19" t="s">
        <v>189</v>
      </c>
      <c r="M1198" s="20"/>
      <c r="N1198" s="54"/>
      <c r="O1198" s="22"/>
      <c r="P1198" s="24"/>
      <c r="Q1198" s="24"/>
      <c r="R1198" s="57"/>
      <c r="S1198" s="26"/>
      <c r="T1198" s="36"/>
      <c r="U1198" s="26"/>
      <c r="V1198" s="60" t="s">
        <v>2191</v>
      </c>
      <c r="W1198" s="28"/>
      <c r="X1198" s="241"/>
    </row>
    <row r="1199" spans="1:24" ht="15.75" customHeight="1">
      <c r="A1199" s="15" t="s">
        <v>481</v>
      </c>
      <c r="B1199" s="97" t="s">
        <v>2168</v>
      </c>
      <c r="C1199" s="268" t="s">
        <v>2199</v>
      </c>
      <c r="D1199" s="14" t="s">
        <v>1171</v>
      </c>
      <c r="E1199" s="97" t="s">
        <v>232</v>
      </c>
      <c r="F1199" s="97" t="s">
        <v>158</v>
      </c>
      <c r="G1199" s="97" t="s">
        <v>153</v>
      </c>
      <c r="H1199" s="269" t="s">
        <v>2200</v>
      </c>
      <c r="I1199" s="15" t="s">
        <v>2201</v>
      </c>
      <c r="J1199" s="269" t="s">
        <v>2201</v>
      </c>
      <c r="K1199" s="270">
        <v>300</v>
      </c>
      <c r="L1199" s="271" t="s">
        <v>189</v>
      </c>
      <c r="M1199" s="272">
        <v>0.3</v>
      </c>
      <c r="N1199" s="273">
        <f t="shared" ref="N1199:N1249" si="73">K1199*M1199</f>
        <v>90</v>
      </c>
      <c r="O1199" s="104">
        <f>N1199*[1]TC!$C$4</f>
        <v>1800</v>
      </c>
      <c r="P1199" s="274" t="s">
        <v>34</v>
      </c>
      <c r="Q1199" s="274" t="s">
        <v>34</v>
      </c>
      <c r="R1199" s="275">
        <f t="shared" ref="R1199:R1254" si="74">K1199-N1199</f>
        <v>210</v>
      </c>
      <c r="S1199" s="276">
        <f>R1199*[1]TC!$C$4</f>
        <v>4200</v>
      </c>
      <c r="T1199" s="108">
        <v>0</v>
      </c>
      <c r="U1199" s="276">
        <f>T1199*[1]TC!$C$4</f>
        <v>0</v>
      </c>
      <c r="V1199" s="277"/>
      <c r="W1199" s="278" t="s">
        <v>2202</v>
      </c>
      <c r="X1199" s="279"/>
    </row>
    <row r="1200" spans="1:24" ht="15.75" customHeight="1">
      <c r="A1200" s="280" t="s">
        <v>481</v>
      </c>
      <c r="B1200" s="97" t="s">
        <v>2168</v>
      </c>
      <c r="C1200" s="281" t="s">
        <v>2203</v>
      </c>
      <c r="D1200" s="14" t="s">
        <v>1171</v>
      </c>
      <c r="E1200" s="97" t="s">
        <v>232</v>
      </c>
      <c r="F1200" s="112" t="s">
        <v>158</v>
      </c>
      <c r="G1200" s="112" t="s">
        <v>153</v>
      </c>
      <c r="H1200" s="282" t="s">
        <v>2200</v>
      </c>
      <c r="I1200" s="15" t="s">
        <v>2201</v>
      </c>
      <c r="J1200" s="282" t="s">
        <v>2201</v>
      </c>
      <c r="K1200" s="283">
        <v>800</v>
      </c>
      <c r="L1200" s="284" t="s">
        <v>189</v>
      </c>
      <c r="M1200" s="285">
        <v>0.3</v>
      </c>
      <c r="N1200" s="286">
        <f t="shared" si="73"/>
        <v>240</v>
      </c>
      <c r="O1200" s="104">
        <f>N1200*[1]TC!$C$4</f>
        <v>4800</v>
      </c>
      <c r="P1200" s="287" t="s">
        <v>34</v>
      </c>
      <c r="Q1200" s="287" t="s">
        <v>34</v>
      </c>
      <c r="R1200" s="288">
        <f t="shared" si="74"/>
        <v>560</v>
      </c>
      <c r="S1200" s="276">
        <f>R1200*[1]TC!$C$4</f>
        <v>11200</v>
      </c>
      <c r="T1200" s="121">
        <v>0</v>
      </c>
      <c r="U1200" s="289">
        <f>T1200*[1]TC!$C$4</f>
        <v>0</v>
      </c>
      <c r="V1200" s="290"/>
      <c r="W1200" s="291" t="s">
        <v>2204</v>
      </c>
      <c r="X1200" s="279"/>
    </row>
    <row r="1201" spans="1:24" ht="15.75" customHeight="1">
      <c r="A1201" s="280" t="s">
        <v>481</v>
      </c>
      <c r="B1201" s="97" t="s">
        <v>2168</v>
      </c>
      <c r="C1201" s="281" t="s">
        <v>2205</v>
      </c>
      <c r="D1201" s="14" t="s">
        <v>1171</v>
      </c>
      <c r="E1201" s="97" t="s">
        <v>232</v>
      </c>
      <c r="F1201" s="112" t="s">
        <v>158</v>
      </c>
      <c r="G1201" s="112" t="s">
        <v>153</v>
      </c>
      <c r="H1201" s="282" t="s">
        <v>2200</v>
      </c>
      <c r="I1201" s="15" t="s">
        <v>2201</v>
      </c>
      <c r="J1201" s="282" t="s">
        <v>2201</v>
      </c>
      <c r="K1201" s="283">
        <v>400</v>
      </c>
      <c r="L1201" s="284" t="s">
        <v>189</v>
      </c>
      <c r="M1201" s="285">
        <v>0.3</v>
      </c>
      <c r="N1201" s="286">
        <f t="shared" si="73"/>
        <v>120</v>
      </c>
      <c r="O1201" s="104">
        <f>N1201*[1]TC!$C$4</f>
        <v>2400</v>
      </c>
      <c r="P1201" s="287" t="s">
        <v>34</v>
      </c>
      <c r="Q1201" s="287" t="s">
        <v>34</v>
      </c>
      <c r="R1201" s="288">
        <f t="shared" si="74"/>
        <v>280</v>
      </c>
      <c r="S1201" s="276">
        <f>R1201*[1]TC!$C$4</f>
        <v>5600</v>
      </c>
      <c r="T1201" s="121">
        <v>0</v>
      </c>
      <c r="U1201" s="289">
        <f>T1201*[1]TC!$C$4</f>
        <v>0</v>
      </c>
      <c r="V1201" s="290"/>
      <c r="W1201" s="291" t="s">
        <v>2206</v>
      </c>
      <c r="X1201" s="38"/>
    </row>
    <row r="1202" spans="1:24" ht="15.75" customHeight="1">
      <c r="A1202" s="280" t="s">
        <v>481</v>
      </c>
      <c r="B1202" s="97" t="s">
        <v>2168</v>
      </c>
      <c r="C1202" s="281" t="s">
        <v>2207</v>
      </c>
      <c r="D1202" s="14" t="s">
        <v>1171</v>
      </c>
      <c r="E1202" s="97" t="s">
        <v>232</v>
      </c>
      <c r="F1202" s="112" t="s">
        <v>158</v>
      </c>
      <c r="G1202" s="112" t="s">
        <v>153</v>
      </c>
      <c r="H1202" s="282" t="s">
        <v>2200</v>
      </c>
      <c r="I1202" s="15" t="s">
        <v>2201</v>
      </c>
      <c r="J1202" s="282" t="s">
        <v>2201</v>
      </c>
      <c r="K1202" s="283">
        <v>400</v>
      </c>
      <c r="L1202" s="284" t="s">
        <v>189</v>
      </c>
      <c r="M1202" s="285">
        <v>0.3</v>
      </c>
      <c r="N1202" s="286">
        <f t="shared" si="73"/>
        <v>120</v>
      </c>
      <c r="O1202" s="104">
        <f>N1202*[1]TC!$C$4</f>
        <v>2400</v>
      </c>
      <c r="P1202" s="287" t="s">
        <v>34</v>
      </c>
      <c r="Q1202" s="287" t="s">
        <v>34</v>
      </c>
      <c r="R1202" s="288">
        <f t="shared" si="74"/>
        <v>280</v>
      </c>
      <c r="S1202" s="276">
        <f>R1202*[1]TC!$C$4</f>
        <v>5600</v>
      </c>
      <c r="T1202" s="121">
        <v>0</v>
      </c>
      <c r="U1202" s="289">
        <f>T1202*[1]TC!$C$4</f>
        <v>0</v>
      </c>
      <c r="V1202" s="290"/>
      <c r="W1202" s="291" t="s">
        <v>2208</v>
      </c>
      <c r="X1202" s="279"/>
    </row>
    <row r="1203" spans="1:24" ht="15.75" customHeight="1">
      <c r="A1203" s="280" t="s">
        <v>481</v>
      </c>
      <c r="B1203" s="97" t="s">
        <v>2168</v>
      </c>
      <c r="C1203" s="281" t="s">
        <v>2209</v>
      </c>
      <c r="D1203" s="14" t="s">
        <v>1171</v>
      </c>
      <c r="E1203" s="97" t="s">
        <v>232</v>
      </c>
      <c r="F1203" s="112" t="s">
        <v>158</v>
      </c>
      <c r="G1203" s="112" t="s">
        <v>153</v>
      </c>
      <c r="H1203" s="282" t="s">
        <v>2200</v>
      </c>
      <c r="I1203" s="15" t="s">
        <v>2201</v>
      </c>
      <c r="J1203" s="282" t="s">
        <v>2201</v>
      </c>
      <c r="K1203" s="283">
        <v>650</v>
      </c>
      <c r="L1203" s="284" t="s">
        <v>189</v>
      </c>
      <c r="M1203" s="285">
        <v>0.3</v>
      </c>
      <c r="N1203" s="286">
        <f t="shared" si="73"/>
        <v>195</v>
      </c>
      <c r="O1203" s="104">
        <f>N1203*[1]TC!$C$4</f>
        <v>3900</v>
      </c>
      <c r="P1203" s="287" t="s">
        <v>34</v>
      </c>
      <c r="Q1203" s="287" t="s">
        <v>34</v>
      </c>
      <c r="R1203" s="288">
        <f t="shared" si="74"/>
        <v>455</v>
      </c>
      <c r="S1203" s="276">
        <f>R1203*[1]TC!$C$4</f>
        <v>9100</v>
      </c>
      <c r="T1203" s="121">
        <v>0</v>
      </c>
      <c r="U1203" s="289">
        <f>T1203*[1]TC!$C$4</f>
        <v>0</v>
      </c>
      <c r="V1203" s="290"/>
      <c r="W1203" s="291" t="s">
        <v>2210</v>
      </c>
      <c r="X1203" s="38"/>
    </row>
    <row r="1204" spans="1:24" ht="15.75" customHeight="1">
      <c r="A1204" s="280" t="s">
        <v>481</v>
      </c>
      <c r="B1204" s="97" t="s">
        <v>2168</v>
      </c>
      <c r="C1204" s="281" t="s">
        <v>2211</v>
      </c>
      <c r="D1204" s="14" t="s">
        <v>1171</v>
      </c>
      <c r="E1204" s="97" t="s">
        <v>232</v>
      </c>
      <c r="F1204" s="112" t="s">
        <v>158</v>
      </c>
      <c r="G1204" s="112" t="s">
        <v>67</v>
      </c>
      <c r="H1204" s="282" t="s">
        <v>2200</v>
      </c>
      <c r="I1204" s="15" t="s">
        <v>2201</v>
      </c>
      <c r="J1204" s="282" t="s">
        <v>2201</v>
      </c>
      <c r="K1204" s="283">
        <v>300</v>
      </c>
      <c r="L1204" s="284" t="s">
        <v>189</v>
      </c>
      <c r="M1204" s="285">
        <v>0.3</v>
      </c>
      <c r="N1204" s="286">
        <f t="shared" si="73"/>
        <v>90</v>
      </c>
      <c r="O1204" s="104">
        <f>N1204*[1]TC!$C$4</f>
        <v>1800</v>
      </c>
      <c r="P1204" s="287" t="s">
        <v>34</v>
      </c>
      <c r="Q1204" s="287" t="s">
        <v>34</v>
      </c>
      <c r="R1204" s="288">
        <f t="shared" si="74"/>
        <v>210</v>
      </c>
      <c r="S1204" s="276">
        <f>R1204*[1]TC!$C$4</f>
        <v>4200</v>
      </c>
      <c r="T1204" s="121">
        <v>0</v>
      </c>
      <c r="U1204" s="289">
        <f>T1204*[1]TC!$C$4</f>
        <v>0</v>
      </c>
      <c r="V1204" s="290"/>
      <c r="W1204" s="291" t="s">
        <v>2212</v>
      </c>
      <c r="X1204" s="279"/>
    </row>
    <row r="1205" spans="1:24" ht="15.75" customHeight="1">
      <c r="A1205" s="280" t="s">
        <v>481</v>
      </c>
      <c r="B1205" s="97" t="s">
        <v>2168</v>
      </c>
      <c r="C1205" s="281" t="s">
        <v>2213</v>
      </c>
      <c r="D1205" s="14" t="s">
        <v>1171</v>
      </c>
      <c r="E1205" s="97" t="s">
        <v>232</v>
      </c>
      <c r="F1205" s="112" t="s">
        <v>158</v>
      </c>
      <c r="G1205" s="112" t="s">
        <v>92</v>
      </c>
      <c r="H1205" s="282" t="s">
        <v>2200</v>
      </c>
      <c r="I1205" s="15" t="s">
        <v>2201</v>
      </c>
      <c r="J1205" s="282" t="s">
        <v>2201</v>
      </c>
      <c r="K1205" s="283">
        <v>900</v>
      </c>
      <c r="L1205" s="284" t="s">
        <v>189</v>
      </c>
      <c r="M1205" s="285">
        <v>0.3</v>
      </c>
      <c r="N1205" s="286">
        <f t="shared" si="73"/>
        <v>270</v>
      </c>
      <c r="O1205" s="104">
        <f>N1205*[1]TC!$C$4</f>
        <v>5400</v>
      </c>
      <c r="P1205" s="287" t="s">
        <v>34</v>
      </c>
      <c r="Q1205" s="287" t="s">
        <v>34</v>
      </c>
      <c r="R1205" s="288">
        <f t="shared" si="74"/>
        <v>630</v>
      </c>
      <c r="S1205" s="276">
        <f>R1205*[1]TC!$C$4</f>
        <v>12600</v>
      </c>
      <c r="T1205" s="121">
        <v>0</v>
      </c>
      <c r="U1205" s="289">
        <f>T1205*[1]TC!$C$4</f>
        <v>0</v>
      </c>
      <c r="V1205" s="290"/>
      <c r="W1205" s="291" t="s">
        <v>2214</v>
      </c>
      <c r="X1205" s="279"/>
    </row>
    <row r="1206" spans="1:24" ht="15.75" customHeight="1">
      <c r="A1206" s="280" t="s">
        <v>481</v>
      </c>
      <c r="B1206" s="97" t="s">
        <v>2168</v>
      </c>
      <c r="C1206" s="281" t="s">
        <v>2215</v>
      </c>
      <c r="D1206" s="14" t="s">
        <v>1171</v>
      </c>
      <c r="E1206" s="97" t="s">
        <v>232</v>
      </c>
      <c r="F1206" s="112" t="s">
        <v>29</v>
      </c>
      <c r="G1206" s="112" t="s">
        <v>158</v>
      </c>
      <c r="H1206" s="282" t="s">
        <v>2200</v>
      </c>
      <c r="I1206" s="15" t="s">
        <v>2201</v>
      </c>
      <c r="J1206" s="282" t="s">
        <v>2201</v>
      </c>
      <c r="K1206" s="283">
        <v>400</v>
      </c>
      <c r="L1206" s="284" t="s">
        <v>189</v>
      </c>
      <c r="M1206" s="285">
        <v>0.3</v>
      </c>
      <c r="N1206" s="286">
        <f t="shared" si="73"/>
        <v>120</v>
      </c>
      <c r="O1206" s="104">
        <f>N1206*[1]TC!$C$4</f>
        <v>2400</v>
      </c>
      <c r="P1206" s="287" t="s">
        <v>34</v>
      </c>
      <c r="Q1206" s="287" t="s">
        <v>34</v>
      </c>
      <c r="R1206" s="288">
        <f t="shared" si="74"/>
        <v>280</v>
      </c>
      <c r="S1206" s="276">
        <f>R1206*[1]TC!$C$4</f>
        <v>5600</v>
      </c>
      <c r="T1206" s="121">
        <v>0</v>
      </c>
      <c r="U1206" s="289">
        <f>T1206*[1]TC!$C$4</f>
        <v>0</v>
      </c>
      <c r="V1206" s="290"/>
      <c r="W1206" s="291" t="s">
        <v>2216</v>
      </c>
      <c r="X1206" s="279"/>
    </row>
    <row r="1207" spans="1:24" ht="15.75" customHeight="1">
      <c r="A1207" s="280" t="s">
        <v>481</v>
      </c>
      <c r="B1207" s="97" t="s">
        <v>2168</v>
      </c>
      <c r="C1207" s="281" t="s">
        <v>2217</v>
      </c>
      <c r="D1207" s="14" t="s">
        <v>1171</v>
      </c>
      <c r="E1207" s="97" t="s">
        <v>232</v>
      </c>
      <c r="F1207" s="112" t="s">
        <v>29</v>
      </c>
      <c r="G1207" s="112" t="s">
        <v>67</v>
      </c>
      <c r="H1207" s="282" t="s">
        <v>2200</v>
      </c>
      <c r="I1207" s="15" t="s">
        <v>2201</v>
      </c>
      <c r="J1207" s="282" t="s">
        <v>2201</v>
      </c>
      <c r="K1207" s="283">
        <v>300</v>
      </c>
      <c r="L1207" s="284" t="s">
        <v>189</v>
      </c>
      <c r="M1207" s="285">
        <v>0.3</v>
      </c>
      <c r="N1207" s="286">
        <f t="shared" si="73"/>
        <v>90</v>
      </c>
      <c r="O1207" s="104">
        <f>N1207*[1]TC!$C$4</f>
        <v>1800</v>
      </c>
      <c r="P1207" s="287" t="s">
        <v>34</v>
      </c>
      <c r="Q1207" s="287" t="s">
        <v>34</v>
      </c>
      <c r="R1207" s="288">
        <f t="shared" si="74"/>
        <v>210</v>
      </c>
      <c r="S1207" s="276">
        <f>R1207*[1]TC!$C$4</f>
        <v>4200</v>
      </c>
      <c r="T1207" s="121">
        <v>0</v>
      </c>
      <c r="U1207" s="289">
        <f>T1207*[1]TC!$C$4</f>
        <v>0</v>
      </c>
      <c r="V1207" s="290"/>
      <c r="W1207" s="291" t="s">
        <v>2218</v>
      </c>
      <c r="X1207" s="279"/>
    </row>
    <row r="1208" spans="1:24" ht="15.75" customHeight="1">
      <c r="A1208" s="280" t="s">
        <v>481</v>
      </c>
      <c r="B1208" s="97" t="s">
        <v>2168</v>
      </c>
      <c r="C1208" s="281" t="s">
        <v>2219</v>
      </c>
      <c r="D1208" s="14" t="s">
        <v>1171</v>
      </c>
      <c r="E1208" s="97" t="s">
        <v>232</v>
      </c>
      <c r="F1208" s="112" t="s">
        <v>29</v>
      </c>
      <c r="G1208" s="112" t="s">
        <v>92</v>
      </c>
      <c r="H1208" s="282" t="s">
        <v>2200</v>
      </c>
      <c r="I1208" s="15" t="s">
        <v>2201</v>
      </c>
      <c r="J1208" s="282" t="s">
        <v>2201</v>
      </c>
      <c r="K1208" s="283">
        <v>650</v>
      </c>
      <c r="L1208" s="284" t="s">
        <v>189</v>
      </c>
      <c r="M1208" s="285">
        <v>0.3</v>
      </c>
      <c r="N1208" s="286">
        <f t="shared" si="73"/>
        <v>195</v>
      </c>
      <c r="O1208" s="104">
        <f>N1208*[1]TC!$C$4</f>
        <v>3900</v>
      </c>
      <c r="P1208" s="287" t="s">
        <v>34</v>
      </c>
      <c r="Q1208" s="287" t="s">
        <v>34</v>
      </c>
      <c r="R1208" s="288">
        <f t="shared" si="74"/>
        <v>455</v>
      </c>
      <c r="S1208" s="276">
        <f>R1208*[1]TC!$C$4</f>
        <v>9100</v>
      </c>
      <c r="T1208" s="121">
        <v>0</v>
      </c>
      <c r="U1208" s="289">
        <f>T1208*[1]TC!$C$4</f>
        <v>0</v>
      </c>
      <c r="V1208" s="122"/>
      <c r="W1208" s="292" t="s">
        <v>2220</v>
      </c>
      <c r="X1208" s="279"/>
    </row>
    <row r="1209" spans="1:24" ht="15.75" customHeight="1">
      <c r="A1209" s="280" t="s">
        <v>481</v>
      </c>
      <c r="B1209" s="97" t="s">
        <v>2168</v>
      </c>
      <c r="C1209" s="281" t="s">
        <v>2221</v>
      </c>
      <c r="D1209" s="14" t="s">
        <v>1171</v>
      </c>
      <c r="E1209" s="97" t="s">
        <v>232</v>
      </c>
      <c r="F1209" s="112" t="s">
        <v>29</v>
      </c>
      <c r="G1209" s="112" t="s">
        <v>215</v>
      </c>
      <c r="H1209" s="282" t="s">
        <v>2200</v>
      </c>
      <c r="I1209" s="15" t="s">
        <v>2201</v>
      </c>
      <c r="J1209" s="282" t="s">
        <v>2201</v>
      </c>
      <c r="K1209" s="283">
        <v>650</v>
      </c>
      <c r="L1209" s="284" t="s">
        <v>189</v>
      </c>
      <c r="M1209" s="285">
        <v>0.3</v>
      </c>
      <c r="N1209" s="286">
        <f t="shared" si="73"/>
        <v>195</v>
      </c>
      <c r="O1209" s="104">
        <f>N1209*[1]TC!$C$4</f>
        <v>3900</v>
      </c>
      <c r="P1209" s="287" t="s">
        <v>34</v>
      </c>
      <c r="Q1209" s="287" t="s">
        <v>34</v>
      </c>
      <c r="R1209" s="288">
        <f t="shared" si="74"/>
        <v>455</v>
      </c>
      <c r="S1209" s="276">
        <f>R1209*[1]TC!$C$4</f>
        <v>9100</v>
      </c>
      <c r="T1209" s="121">
        <v>0</v>
      </c>
      <c r="U1209" s="289">
        <f>T1209*[1]TC!$C$4</f>
        <v>0</v>
      </c>
      <c r="V1209" s="122"/>
      <c r="W1209" s="292" t="s">
        <v>2220</v>
      </c>
      <c r="X1209" s="279"/>
    </row>
    <row r="1210" spans="1:24" ht="15.75" customHeight="1">
      <c r="A1210" s="280" t="s">
        <v>481</v>
      </c>
      <c r="B1210" s="97" t="s">
        <v>2168</v>
      </c>
      <c r="C1210" s="281" t="s">
        <v>2222</v>
      </c>
      <c r="D1210" s="14" t="s">
        <v>1171</v>
      </c>
      <c r="E1210" s="97" t="s">
        <v>232</v>
      </c>
      <c r="F1210" s="112" t="s">
        <v>116</v>
      </c>
      <c r="G1210" s="112" t="s">
        <v>29</v>
      </c>
      <c r="H1210" s="282" t="s">
        <v>2200</v>
      </c>
      <c r="I1210" s="15" t="s">
        <v>2201</v>
      </c>
      <c r="J1210" s="282" t="s">
        <v>2201</v>
      </c>
      <c r="K1210" s="283">
        <v>650</v>
      </c>
      <c r="L1210" s="284" t="s">
        <v>189</v>
      </c>
      <c r="M1210" s="285">
        <v>0.3</v>
      </c>
      <c r="N1210" s="286">
        <f t="shared" si="73"/>
        <v>195</v>
      </c>
      <c r="O1210" s="104">
        <f>N1210*[1]TC!$C$4</f>
        <v>3900</v>
      </c>
      <c r="P1210" s="287" t="s">
        <v>34</v>
      </c>
      <c r="Q1210" s="287" t="s">
        <v>34</v>
      </c>
      <c r="R1210" s="288">
        <f t="shared" si="74"/>
        <v>455</v>
      </c>
      <c r="S1210" s="276">
        <f>R1210*[1]TC!$C$4</f>
        <v>9100</v>
      </c>
      <c r="T1210" s="121">
        <v>0</v>
      </c>
      <c r="U1210" s="289">
        <f>T1210*[1]TC!$C$4</f>
        <v>0</v>
      </c>
      <c r="V1210" s="122"/>
      <c r="W1210" s="292" t="s">
        <v>2220</v>
      </c>
      <c r="X1210" s="279"/>
    </row>
    <row r="1211" spans="1:24" ht="15.75" customHeight="1">
      <c r="A1211" s="280" t="s">
        <v>481</v>
      </c>
      <c r="B1211" s="112" t="s">
        <v>2168</v>
      </c>
      <c r="C1211" s="281" t="s">
        <v>2223</v>
      </c>
      <c r="D1211" s="14" t="s">
        <v>1171</v>
      </c>
      <c r="E1211" s="97" t="s">
        <v>232</v>
      </c>
      <c r="F1211" s="112" t="s">
        <v>116</v>
      </c>
      <c r="G1211" s="112" t="s">
        <v>46</v>
      </c>
      <c r="H1211" s="282" t="s">
        <v>2200</v>
      </c>
      <c r="I1211" s="15" t="s">
        <v>2201</v>
      </c>
      <c r="J1211" s="282" t="s">
        <v>2201</v>
      </c>
      <c r="K1211" s="283">
        <v>650</v>
      </c>
      <c r="L1211" s="284" t="s">
        <v>189</v>
      </c>
      <c r="M1211" s="285">
        <v>0.3</v>
      </c>
      <c r="N1211" s="286">
        <f t="shared" si="73"/>
        <v>195</v>
      </c>
      <c r="O1211" s="104">
        <f>N1211*[1]TC!$C$4</f>
        <v>3900</v>
      </c>
      <c r="P1211" s="287" t="s">
        <v>34</v>
      </c>
      <c r="Q1211" s="287" t="s">
        <v>34</v>
      </c>
      <c r="R1211" s="288">
        <f t="shared" si="74"/>
        <v>455</v>
      </c>
      <c r="S1211" s="276">
        <f>R1211*[1]TC!$C$4</f>
        <v>9100</v>
      </c>
      <c r="T1211" s="121">
        <v>0</v>
      </c>
      <c r="U1211" s="289">
        <f>T1211*[1]TC!$C$4</f>
        <v>0</v>
      </c>
      <c r="V1211" s="122"/>
      <c r="W1211" s="292" t="s">
        <v>2220</v>
      </c>
      <c r="X1211" s="279"/>
    </row>
    <row r="1212" spans="1:24" ht="15.75" customHeight="1">
      <c r="A1212" s="280" t="s">
        <v>481</v>
      </c>
      <c r="B1212" s="112" t="s">
        <v>2168</v>
      </c>
      <c r="C1212" s="281" t="s">
        <v>2224</v>
      </c>
      <c r="D1212" s="14" t="s">
        <v>1171</v>
      </c>
      <c r="E1212" s="97" t="s">
        <v>232</v>
      </c>
      <c r="F1212" s="112" t="s">
        <v>215</v>
      </c>
      <c r="G1212" s="112" t="s">
        <v>56</v>
      </c>
      <c r="H1212" s="282" t="s">
        <v>2200</v>
      </c>
      <c r="I1212" s="15" t="s">
        <v>2201</v>
      </c>
      <c r="J1212" s="282" t="s">
        <v>2201</v>
      </c>
      <c r="K1212" s="283">
        <v>650</v>
      </c>
      <c r="L1212" s="284" t="s">
        <v>189</v>
      </c>
      <c r="M1212" s="285">
        <v>0.3</v>
      </c>
      <c r="N1212" s="286">
        <f t="shared" si="73"/>
        <v>195</v>
      </c>
      <c r="O1212" s="104">
        <f>N1212*[1]TC!$C$4</f>
        <v>3900</v>
      </c>
      <c r="P1212" s="287" t="s">
        <v>34</v>
      </c>
      <c r="Q1212" s="287" t="s">
        <v>34</v>
      </c>
      <c r="R1212" s="288">
        <f t="shared" si="74"/>
        <v>455</v>
      </c>
      <c r="S1212" s="276">
        <f>R1212*[1]TC!$C$4</f>
        <v>9100</v>
      </c>
      <c r="T1212" s="121">
        <v>0</v>
      </c>
      <c r="U1212" s="289">
        <f>T1212*[1]TC!$C$4</f>
        <v>0</v>
      </c>
      <c r="V1212" s="122"/>
      <c r="W1212" s="292" t="s">
        <v>2220</v>
      </c>
      <c r="X1212" s="279"/>
    </row>
    <row r="1213" spans="1:24" ht="15.75" customHeight="1">
      <c r="A1213" s="280" t="s">
        <v>481</v>
      </c>
      <c r="B1213" s="112" t="s">
        <v>2168</v>
      </c>
      <c r="C1213" s="281" t="s">
        <v>2225</v>
      </c>
      <c r="D1213" s="14" t="s">
        <v>1171</v>
      </c>
      <c r="E1213" s="97" t="s">
        <v>232</v>
      </c>
      <c r="F1213" s="112" t="s">
        <v>116</v>
      </c>
      <c r="G1213" s="112" t="s">
        <v>319</v>
      </c>
      <c r="H1213" s="282" t="s">
        <v>2200</v>
      </c>
      <c r="I1213" s="15" t="s">
        <v>2201</v>
      </c>
      <c r="J1213" s="282" t="s">
        <v>2201</v>
      </c>
      <c r="K1213" s="283">
        <v>650</v>
      </c>
      <c r="L1213" s="284" t="s">
        <v>189</v>
      </c>
      <c r="M1213" s="285">
        <v>0.3</v>
      </c>
      <c r="N1213" s="286">
        <f t="shared" si="73"/>
        <v>195</v>
      </c>
      <c r="O1213" s="104">
        <f>N1213*[1]TC!$C$4</f>
        <v>3900</v>
      </c>
      <c r="P1213" s="287" t="s">
        <v>34</v>
      </c>
      <c r="Q1213" s="287" t="s">
        <v>34</v>
      </c>
      <c r="R1213" s="288">
        <f t="shared" si="74"/>
        <v>455</v>
      </c>
      <c r="S1213" s="276">
        <f>R1213*[1]TC!$C$4</f>
        <v>9100</v>
      </c>
      <c r="T1213" s="121">
        <v>0</v>
      </c>
      <c r="U1213" s="289">
        <f>T1213*[1]TC!$C$4</f>
        <v>0</v>
      </c>
      <c r="V1213" s="122"/>
      <c r="W1213" s="292" t="s">
        <v>2220</v>
      </c>
      <c r="X1213" s="279"/>
    </row>
    <row r="1214" spans="1:24" ht="15.75" customHeight="1">
      <c r="A1214" s="280" t="s">
        <v>481</v>
      </c>
      <c r="B1214" s="112" t="s">
        <v>2168</v>
      </c>
      <c r="C1214" s="281" t="s">
        <v>2226</v>
      </c>
      <c r="D1214" s="14" t="s">
        <v>1171</v>
      </c>
      <c r="E1214" s="97" t="s">
        <v>232</v>
      </c>
      <c r="F1214" s="112" t="s">
        <v>116</v>
      </c>
      <c r="G1214" s="112" t="s">
        <v>117</v>
      </c>
      <c r="H1214" s="282" t="s">
        <v>2200</v>
      </c>
      <c r="I1214" s="15" t="s">
        <v>2201</v>
      </c>
      <c r="J1214" s="282" t="s">
        <v>2201</v>
      </c>
      <c r="K1214" s="283">
        <v>900</v>
      </c>
      <c r="L1214" s="284" t="s">
        <v>189</v>
      </c>
      <c r="M1214" s="285">
        <v>0.3</v>
      </c>
      <c r="N1214" s="286">
        <f t="shared" si="73"/>
        <v>270</v>
      </c>
      <c r="O1214" s="104">
        <f>N1214*[1]TC!$C$4</f>
        <v>5400</v>
      </c>
      <c r="P1214" s="287" t="s">
        <v>34</v>
      </c>
      <c r="Q1214" s="287" t="s">
        <v>34</v>
      </c>
      <c r="R1214" s="288">
        <f t="shared" si="74"/>
        <v>630</v>
      </c>
      <c r="S1214" s="276">
        <f>R1214*[1]TC!$C$4</f>
        <v>12600</v>
      </c>
      <c r="T1214" s="121">
        <v>0</v>
      </c>
      <c r="U1214" s="289">
        <f>T1214*[1]TC!$C$4</f>
        <v>0</v>
      </c>
      <c r="V1214" s="122"/>
      <c r="W1214" s="292" t="s">
        <v>2220</v>
      </c>
      <c r="X1214" s="279"/>
    </row>
    <row r="1215" spans="1:24" ht="15.75" customHeight="1">
      <c r="A1215" s="280" t="s">
        <v>481</v>
      </c>
      <c r="B1215" s="112" t="s">
        <v>2168</v>
      </c>
      <c r="C1215" s="281" t="s">
        <v>2227</v>
      </c>
      <c r="D1215" s="14" t="s">
        <v>1171</v>
      </c>
      <c r="E1215" s="97" t="s">
        <v>232</v>
      </c>
      <c r="F1215" s="112" t="s">
        <v>116</v>
      </c>
      <c r="G1215" s="112" t="s">
        <v>117</v>
      </c>
      <c r="H1215" s="282" t="s">
        <v>2200</v>
      </c>
      <c r="I1215" s="15" t="s">
        <v>2201</v>
      </c>
      <c r="J1215" s="282" t="s">
        <v>2201</v>
      </c>
      <c r="K1215" s="283">
        <v>900</v>
      </c>
      <c r="L1215" s="284" t="s">
        <v>189</v>
      </c>
      <c r="M1215" s="285">
        <v>0.3</v>
      </c>
      <c r="N1215" s="286">
        <f t="shared" si="73"/>
        <v>270</v>
      </c>
      <c r="O1215" s="104">
        <f>N1215*[1]TC!$C$4</f>
        <v>5400</v>
      </c>
      <c r="P1215" s="287" t="s">
        <v>34</v>
      </c>
      <c r="Q1215" s="287" t="s">
        <v>34</v>
      </c>
      <c r="R1215" s="288">
        <f t="shared" si="74"/>
        <v>630</v>
      </c>
      <c r="S1215" s="276">
        <f>R1215*[1]TC!$C$4</f>
        <v>12600</v>
      </c>
      <c r="T1215" s="121">
        <v>0</v>
      </c>
      <c r="U1215" s="289">
        <f>T1215*[1]TC!$C$4</f>
        <v>0</v>
      </c>
      <c r="V1215" s="122"/>
      <c r="W1215" s="292" t="s">
        <v>2220</v>
      </c>
      <c r="X1215" s="279"/>
    </row>
    <row r="1216" spans="1:24" ht="15.75" customHeight="1">
      <c r="A1216" s="280" t="s">
        <v>481</v>
      </c>
      <c r="B1216" s="112" t="s">
        <v>2168</v>
      </c>
      <c r="C1216" s="281" t="s">
        <v>2228</v>
      </c>
      <c r="D1216" s="14" t="s">
        <v>1171</v>
      </c>
      <c r="E1216" s="97" t="s">
        <v>232</v>
      </c>
      <c r="F1216" s="112" t="s">
        <v>28</v>
      </c>
      <c r="G1216" s="112" t="s">
        <v>980</v>
      </c>
      <c r="H1216" s="282" t="s">
        <v>2200</v>
      </c>
      <c r="I1216" s="15" t="s">
        <v>2201</v>
      </c>
      <c r="J1216" s="282" t="s">
        <v>2201</v>
      </c>
      <c r="K1216" s="283">
        <v>650</v>
      </c>
      <c r="L1216" s="284" t="s">
        <v>189</v>
      </c>
      <c r="M1216" s="285">
        <v>0.3</v>
      </c>
      <c r="N1216" s="286">
        <f t="shared" si="73"/>
        <v>195</v>
      </c>
      <c r="O1216" s="104">
        <f>N1216*[1]TC!$C$4</f>
        <v>3900</v>
      </c>
      <c r="P1216" s="287" t="s">
        <v>34</v>
      </c>
      <c r="Q1216" s="287" t="s">
        <v>34</v>
      </c>
      <c r="R1216" s="288">
        <f t="shared" si="74"/>
        <v>455</v>
      </c>
      <c r="S1216" s="276">
        <f>R1216*[1]TC!$C$4</f>
        <v>9100</v>
      </c>
      <c r="T1216" s="121">
        <v>0</v>
      </c>
      <c r="U1216" s="289">
        <f>T1216*[1]TC!$C$4</f>
        <v>0</v>
      </c>
      <c r="V1216" s="122"/>
      <c r="W1216" s="292" t="s">
        <v>2220</v>
      </c>
      <c r="X1216" s="279"/>
    </row>
    <row r="1217" spans="1:24" ht="15.75" customHeight="1">
      <c r="A1217" s="280" t="s">
        <v>481</v>
      </c>
      <c r="B1217" s="112" t="s">
        <v>2168</v>
      </c>
      <c r="C1217" s="281" t="s">
        <v>2229</v>
      </c>
      <c r="D1217" s="14" t="s">
        <v>1171</v>
      </c>
      <c r="E1217" s="97" t="s">
        <v>232</v>
      </c>
      <c r="F1217" s="112" t="s">
        <v>28</v>
      </c>
      <c r="G1217" s="112" t="s">
        <v>980</v>
      </c>
      <c r="H1217" s="282" t="s">
        <v>2200</v>
      </c>
      <c r="I1217" s="15" t="s">
        <v>2201</v>
      </c>
      <c r="J1217" s="282" t="s">
        <v>2201</v>
      </c>
      <c r="K1217" s="283">
        <v>650</v>
      </c>
      <c r="L1217" s="284" t="s">
        <v>189</v>
      </c>
      <c r="M1217" s="285">
        <v>0.3</v>
      </c>
      <c r="N1217" s="286">
        <f t="shared" si="73"/>
        <v>195</v>
      </c>
      <c r="O1217" s="104">
        <f>N1217*[1]TC!$C$4</f>
        <v>3900</v>
      </c>
      <c r="P1217" s="287" t="s">
        <v>34</v>
      </c>
      <c r="Q1217" s="287" t="s">
        <v>34</v>
      </c>
      <c r="R1217" s="288">
        <f t="shared" si="74"/>
        <v>455</v>
      </c>
      <c r="S1217" s="276">
        <f>R1217*[1]TC!$C$4</f>
        <v>9100</v>
      </c>
      <c r="T1217" s="121">
        <v>0</v>
      </c>
      <c r="U1217" s="289">
        <f>T1217*[1]TC!$C$4</f>
        <v>0</v>
      </c>
      <c r="V1217" s="122"/>
      <c r="W1217" s="292" t="s">
        <v>2220</v>
      </c>
      <c r="X1217" s="279"/>
    </row>
    <row r="1218" spans="1:24" ht="15.75" customHeight="1">
      <c r="A1218" s="280" t="s">
        <v>481</v>
      </c>
      <c r="B1218" s="112" t="s">
        <v>2168</v>
      </c>
      <c r="C1218" s="281" t="s">
        <v>2230</v>
      </c>
      <c r="D1218" s="14" t="s">
        <v>1171</v>
      </c>
      <c r="E1218" s="97" t="s">
        <v>232</v>
      </c>
      <c r="F1218" s="112" t="s">
        <v>28</v>
      </c>
      <c r="G1218" s="112" t="s">
        <v>980</v>
      </c>
      <c r="H1218" s="282" t="s">
        <v>2200</v>
      </c>
      <c r="I1218" s="15" t="s">
        <v>2201</v>
      </c>
      <c r="J1218" s="282" t="s">
        <v>2201</v>
      </c>
      <c r="K1218" s="283">
        <v>800</v>
      </c>
      <c r="L1218" s="284" t="s">
        <v>189</v>
      </c>
      <c r="M1218" s="285">
        <v>0.3</v>
      </c>
      <c r="N1218" s="286">
        <f t="shared" si="73"/>
        <v>240</v>
      </c>
      <c r="O1218" s="104">
        <f>N1218*[1]TC!$C$4</f>
        <v>4800</v>
      </c>
      <c r="P1218" s="287" t="s">
        <v>34</v>
      </c>
      <c r="Q1218" s="287" t="s">
        <v>34</v>
      </c>
      <c r="R1218" s="288">
        <f t="shared" si="74"/>
        <v>560</v>
      </c>
      <c r="S1218" s="276">
        <f>R1218*[1]TC!$C$4</f>
        <v>11200</v>
      </c>
      <c r="T1218" s="121">
        <v>0</v>
      </c>
      <c r="U1218" s="289">
        <f>T1218*[1]TC!$C$4</f>
        <v>0</v>
      </c>
      <c r="V1218" s="122"/>
      <c r="W1218" s="292" t="s">
        <v>2220</v>
      </c>
      <c r="X1218" s="279"/>
    </row>
    <row r="1219" spans="1:24" ht="15.75" customHeight="1">
      <c r="A1219" s="280" t="s">
        <v>481</v>
      </c>
      <c r="B1219" s="112" t="s">
        <v>2168</v>
      </c>
      <c r="C1219" s="281" t="s">
        <v>2231</v>
      </c>
      <c r="D1219" s="14" t="s">
        <v>1171</v>
      </c>
      <c r="E1219" s="97" t="s">
        <v>232</v>
      </c>
      <c r="F1219" s="112" t="s">
        <v>28</v>
      </c>
      <c r="G1219" s="112" t="s">
        <v>76</v>
      </c>
      <c r="H1219" s="282" t="s">
        <v>2200</v>
      </c>
      <c r="I1219" s="15" t="s">
        <v>2201</v>
      </c>
      <c r="J1219" s="282" t="s">
        <v>2201</v>
      </c>
      <c r="K1219" s="283">
        <v>550</v>
      </c>
      <c r="L1219" s="284" t="s">
        <v>189</v>
      </c>
      <c r="M1219" s="285">
        <v>0.3</v>
      </c>
      <c r="N1219" s="286">
        <f t="shared" si="73"/>
        <v>165</v>
      </c>
      <c r="O1219" s="104">
        <f>N1219*[1]TC!$C$4</f>
        <v>3300</v>
      </c>
      <c r="P1219" s="287" t="s">
        <v>34</v>
      </c>
      <c r="Q1219" s="287" t="s">
        <v>34</v>
      </c>
      <c r="R1219" s="288">
        <f t="shared" si="74"/>
        <v>385</v>
      </c>
      <c r="S1219" s="276">
        <f>R1219*[1]TC!$C$4</f>
        <v>7700</v>
      </c>
      <c r="T1219" s="121">
        <v>0</v>
      </c>
      <c r="U1219" s="289">
        <f>T1219*[1]TC!$C$4</f>
        <v>0</v>
      </c>
      <c r="V1219" s="122"/>
      <c r="W1219" s="292" t="s">
        <v>2220</v>
      </c>
      <c r="X1219" s="279"/>
    </row>
    <row r="1220" spans="1:24" ht="15.75" customHeight="1">
      <c r="A1220" s="280" t="s">
        <v>481</v>
      </c>
      <c r="B1220" s="112" t="s">
        <v>2168</v>
      </c>
      <c r="C1220" s="281" t="s">
        <v>2232</v>
      </c>
      <c r="D1220" s="14" t="s">
        <v>1171</v>
      </c>
      <c r="E1220" s="97" t="s">
        <v>232</v>
      </c>
      <c r="F1220" s="112" t="s">
        <v>28</v>
      </c>
      <c r="G1220" s="112" t="s">
        <v>76</v>
      </c>
      <c r="H1220" s="282" t="s">
        <v>2200</v>
      </c>
      <c r="I1220" s="15" t="s">
        <v>2201</v>
      </c>
      <c r="J1220" s="282" t="s">
        <v>2201</v>
      </c>
      <c r="K1220" s="283">
        <v>650</v>
      </c>
      <c r="L1220" s="284" t="s">
        <v>189</v>
      </c>
      <c r="M1220" s="285">
        <v>0.3</v>
      </c>
      <c r="N1220" s="286">
        <f t="shared" si="73"/>
        <v>195</v>
      </c>
      <c r="O1220" s="104">
        <f>N1220*[1]TC!$C$4</f>
        <v>3900</v>
      </c>
      <c r="P1220" s="287" t="s">
        <v>34</v>
      </c>
      <c r="Q1220" s="287" t="s">
        <v>34</v>
      </c>
      <c r="R1220" s="288">
        <f t="shared" si="74"/>
        <v>455</v>
      </c>
      <c r="S1220" s="276">
        <f>R1220*[1]TC!$C$4</f>
        <v>9100</v>
      </c>
      <c r="T1220" s="121">
        <v>0</v>
      </c>
      <c r="U1220" s="289">
        <f>T1220*[1]TC!$C$4</f>
        <v>0</v>
      </c>
      <c r="V1220" s="122"/>
      <c r="W1220" s="292" t="s">
        <v>2220</v>
      </c>
      <c r="X1220" s="279"/>
    </row>
    <row r="1221" spans="1:24" ht="15.75" customHeight="1">
      <c r="A1221" s="280" t="s">
        <v>481</v>
      </c>
      <c r="B1221" s="112" t="s">
        <v>2168</v>
      </c>
      <c r="C1221" s="281" t="s">
        <v>2233</v>
      </c>
      <c r="D1221" s="14" t="s">
        <v>1171</v>
      </c>
      <c r="E1221" s="97" t="s">
        <v>232</v>
      </c>
      <c r="F1221" s="112" t="s">
        <v>506</v>
      </c>
      <c r="G1221" s="112" t="s">
        <v>121</v>
      </c>
      <c r="H1221" s="282" t="s">
        <v>2200</v>
      </c>
      <c r="I1221" s="15" t="s">
        <v>2201</v>
      </c>
      <c r="J1221" s="282" t="s">
        <v>2201</v>
      </c>
      <c r="K1221" s="283">
        <v>350</v>
      </c>
      <c r="L1221" s="284" t="s">
        <v>189</v>
      </c>
      <c r="M1221" s="285">
        <v>0.3</v>
      </c>
      <c r="N1221" s="286">
        <f t="shared" si="73"/>
        <v>105</v>
      </c>
      <c r="O1221" s="104">
        <f>N1221*[1]TC!$C$4</f>
        <v>2100</v>
      </c>
      <c r="P1221" s="287" t="s">
        <v>34</v>
      </c>
      <c r="Q1221" s="287" t="s">
        <v>34</v>
      </c>
      <c r="R1221" s="288">
        <f t="shared" si="74"/>
        <v>245</v>
      </c>
      <c r="S1221" s="276">
        <f>R1221*[1]TC!$C$4</f>
        <v>4900</v>
      </c>
      <c r="T1221" s="121">
        <v>0</v>
      </c>
      <c r="U1221" s="289">
        <f>T1221*[1]TC!$C$4</f>
        <v>0</v>
      </c>
      <c r="V1221" s="122"/>
      <c r="W1221" s="292" t="s">
        <v>2220</v>
      </c>
      <c r="X1221" s="279"/>
    </row>
    <row r="1222" spans="1:24" ht="15.75" customHeight="1">
      <c r="A1222" s="280" t="s">
        <v>481</v>
      </c>
      <c r="B1222" s="112" t="s">
        <v>2168</v>
      </c>
      <c r="C1222" s="281" t="s">
        <v>2234</v>
      </c>
      <c r="D1222" s="14" t="s">
        <v>1171</v>
      </c>
      <c r="E1222" s="97" t="s">
        <v>232</v>
      </c>
      <c r="F1222" s="112" t="s">
        <v>506</v>
      </c>
      <c r="G1222" s="112" t="s">
        <v>121</v>
      </c>
      <c r="H1222" s="282" t="s">
        <v>2200</v>
      </c>
      <c r="I1222" s="15" t="s">
        <v>2201</v>
      </c>
      <c r="J1222" s="282" t="s">
        <v>2201</v>
      </c>
      <c r="K1222" s="283">
        <v>350</v>
      </c>
      <c r="L1222" s="284" t="s">
        <v>189</v>
      </c>
      <c r="M1222" s="285">
        <v>0.3</v>
      </c>
      <c r="N1222" s="286">
        <f t="shared" si="73"/>
        <v>105</v>
      </c>
      <c r="O1222" s="104">
        <f>N1222*[1]TC!$C$4</f>
        <v>2100</v>
      </c>
      <c r="P1222" s="287" t="s">
        <v>34</v>
      </c>
      <c r="Q1222" s="287" t="s">
        <v>34</v>
      </c>
      <c r="R1222" s="288">
        <f t="shared" si="74"/>
        <v>245</v>
      </c>
      <c r="S1222" s="276">
        <f>R1222*[1]TC!$C$4</f>
        <v>4900</v>
      </c>
      <c r="T1222" s="121">
        <v>0</v>
      </c>
      <c r="U1222" s="289">
        <f>T1222*[1]TC!$C$4</f>
        <v>0</v>
      </c>
      <c r="V1222" s="122"/>
      <c r="W1222" s="292" t="s">
        <v>2220</v>
      </c>
      <c r="X1222" s="279"/>
    </row>
    <row r="1223" spans="1:24" ht="15.75" customHeight="1">
      <c r="A1223" s="15" t="s">
        <v>481</v>
      </c>
      <c r="B1223" s="14" t="s">
        <v>2168</v>
      </c>
      <c r="C1223" s="32" t="s">
        <v>2235</v>
      </c>
      <c r="D1223" s="14" t="s">
        <v>1171</v>
      </c>
      <c r="E1223" s="14" t="s">
        <v>232</v>
      </c>
      <c r="F1223" s="14" t="s">
        <v>506</v>
      </c>
      <c r="G1223" s="14" t="s">
        <v>121</v>
      </c>
      <c r="H1223" s="15" t="s">
        <v>2200</v>
      </c>
      <c r="I1223" s="15" t="s">
        <v>2201</v>
      </c>
      <c r="J1223" s="15" t="s">
        <v>2201</v>
      </c>
      <c r="K1223" s="39">
        <v>550</v>
      </c>
      <c r="L1223" s="19" t="s">
        <v>189</v>
      </c>
      <c r="M1223" s="20">
        <v>0.3</v>
      </c>
      <c r="N1223" s="54">
        <f t="shared" si="73"/>
        <v>165</v>
      </c>
      <c r="O1223" s="22">
        <f>N1223*[1]TC!$C$4</f>
        <v>3300</v>
      </c>
      <c r="P1223" s="24" t="s">
        <v>34</v>
      </c>
      <c r="Q1223" s="24" t="s">
        <v>34</v>
      </c>
      <c r="R1223" s="57">
        <f t="shared" si="74"/>
        <v>385</v>
      </c>
      <c r="S1223" s="26">
        <f>R1223*[1]TC!$C$4</f>
        <v>7700</v>
      </c>
      <c r="T1223" s="36">
        <v>0</v>
      </c>
      <c r="U1223" s="26">
        <f>T1223*[1]TC!$C$4</f>
        <v>0</v>
      </c>
      <c r="V1223" s="33"/>
      <c r="W1223" s="293" t="s">
        <v>2220</v>
      </c>
      <c r="X1223" s="294"/>
    </row>
    <row r="1224" spans="1:24" ht="15.75" customHeight="1">
      <c r="A1224" s="15" t="s">
        <v>481</v>
      </c>
      <c r="B1224" s="14" t="s">
        <v>2168</v>
      </c>
      <c r="C1224" s="32" t="s">
        <v>2236</v>
      </c>
      <c r="D1224" s="14" t="s">
        <v>1171</v>
      </c>
      <c r="E1224" s="14" t="s">
        <v>232</v>
      </c>
      <c r="F1224" s="14" t="s">
        <v>506</v>
      </c>
      <c r="G1224" s="14" t="s">
        <v>121</v>
      </c>
      <c r="H1224" s="15" t="s">
        <v>2200</v>
      </c>
      <c r="I1224" s="15" t="s">
        <v>2201</v>
      </c>
      <c r="J1224" s="15" t="s">
        <v>2201</v>
      </c>
      <c r="K1224" s="39">
        <v>650</v>
      </c>
      <c r="L1224" s="19" t="s">
        <v>189</v>
      </c>
      <c r="M1224" s="20">
        <v>0.3</v>
      </c>
      <c r="N1224" s="54">
        <f t="shared" si="73"/>
        <v>195</v>
      </c>
      <c r="O1224" s="22">
        <f>N1224*[1]TC!$C$4</f>
        <v>3900</v>
      </c>
      <c r="P1224" s="24" t="s">
        <v>34</v>
      </c>
      <c r="Q1224" s="24" t="s">
        <v>34</v>
      </c>
      <c r="R1224" s="57">
        <f t="shared" si="74"/>
        <v>455</v>
      </c>
      <c r="S1224" s="26">
        <f>R1224*[1]TC!$C$4</f>
        <v>9100</v>
      </c>
      <c r="T1224" s="36">
        <v>0</v>
      </c>
      <c r="U1224" s="26">
        <f>T1224*[1]TC!$C$4</f>
        <v>0</v>
      </c>
      <c r="V1224" s="33"/>
      <c r="W1224" s="293" t="s">
        <v>2220</v>
      </c>
      <c r="X1224" s="294"/>
    </row>
    <row r="1225" spans="1:24" ht="15.75" customHeight="1">
      <c r="A1225" s="15" t="s">
        <v>481</v>
      </c>
      <c r="B1225" s="14" t="s">
        <v>2168</v>
      </c>
      <c r="C1225" s="295" t="s">
        <v>2237</v>
      </c>
      <c r="D1225" s="14" t="s">
        <v>1171</v>
      </c>
      <c r="E1225" s="14" t="s">
        <v>232</v>
      </c>
      <c r="F1225" s="14" t="s">
        <v>980</v>
      </c>
      <c r="G1225" s="14" t="s">
        <v>506</v>
      </c>
      <c r="H1225" s="15" t="s">
        <v>2200</v>
      </c>
      <c r="I1225" s="15" t="s">
        <v>2201</v>
      </c>
      <c r="J1225" s="15" t="s">
        <v>2201</v>
      </c>
      <c r="K1225" s="39">
        <v>550</v>
      </c>
      <c r="L1225" s="19" t="s">
        <v>189</v>
      </c>
      <c r="M1225" s="20">
        <v>0.3</v>
      </c>
      <c r="N1225" s="54">
        <f t="shared" si="73"/>
        <v>165</v>
      </c>
      <c r="O1225" s="22">
        <f>N1225*[1]TC!$C$4</f>
        <v>3300</v>
      </c>
      <c r="P1225" s="24" t="s">
        <v>34</v>
      </c>
      <c r="Q1225" s="24" t="s">
        <v>34</v>
      </c>
      <c r="R1225" s="57">
        <f t="shared" si="74"/>
        <v>385</v>
      </c>
      <c r="S1225" s="26">
        <f>R1225*[1]TC!$C$4</f>
        <v>7700</v>
      </c>
      <c r="T1225" s="36">
        <v>0</v>
      </c>
      <c r="U1225" s="26">
        <f>T1225*[1]TC!$C$4</f>
        <v>0</v>
      </c>
      <c r="V1225" s="33"/>
      <c r="W1225" s="293" t="s">
        <v>2220</v>
      </c>
      <c r="X1225" s="294"/>
    </row>
    <row r="1226" spans="1:24" ht="15.75" customHeight="1">
      <c r="A1226" s="15" t="s">
        <v>481</v>
      </c>
      <c r="B1226" s="14" t="s">
        <v>2168</v>
      </c>
      <c r="C1226" s="40" t="s">
        <v>2238</v>
      </c>
      <c r="D1226" s="14" t="s">
        <v>1171</v>
      </c>
      <c r="E1226" s="14" t="s">
        <v>232</v>
      </c>
      <c r="F1226" s="14" t="s">
        <v>158</v>
      </c>
      <c r="G1226" s="14" t="s">
        <v>29</v>
      </c>
      <c r="H1226" s="15" t="s">
        <v>2200</v>
      </c>
      <c r="I1226" s="15" t="s">
        <v>2201</v>
      </c>
      <c r="J1226" s="15" t="s">
        <v>2201</v>
      </c>
      <c r="K1226" s="39">
        <v>650</v>
      </c>
      <c r="L1226" s="19" t="s">
        <v>189</v>
      </c>
      <c r="M1226" s="20">
        <v>0.3</v>
      </c>
      <c r="N1226" s="54">
        <f t="shared" si="73"/>
        <v>195</v>
      </c>
      <c r="O1226" s="22">
        <f>N1226*[1]TC!$C$4</f>
        <v>3900</v>
      </c>
      <c r="P1226" s="24" t="s">
        <v>34</v>
      </c>
      <c r="Q1226" s="24" t="s">
        <v>34</v>
      </c>
      <c r="R1226" s="57">
        <f t="shared" si="74"/>
        <v>455</v>
      </c>
      <c r="S1226" s="26">
        <f>R1226*[1]TC!$C$4</f>
        <v>9100</v>
      </c>
      <c r="T1226" s="36">
        <v>0</v>
      </c>
      <c r="U1226" s="26">
        <f>T1226*[1]TC!$C$4</f>
        <v>0</v>
      </c>
      <c r="V1226" s="60"/>
      <c r="W1226" s="28"/>
      <c r="X1226" s="294"/>
    </row>
    <row r="1227" spans="1:24" ht="15.75" customHeight="1">
      <c r="A1227" s="15" t="s">
        <v>481</v>
      </c>
      <c r="B1227" s="14" t="s">
        <v>2168</v>
      </c>
      <c r="C1227" s="40" t="s">
        <v>2239</v>
      </c>
      <c r="D1227" s="14" t="s">
        <v>1171</v>
      </c>
      <c r="E1227" s="14" t="s">
        <v>232</v>
      </c>
      <c r="F1227" s="14" t="s">
        <v>116</v>
      </c>
      <c r="G1227" s="14" t="s">
        <v>117</v>
      </c>
      <c r="H1227" s="15" t="s">
        <v>2200</v>
      </c>
      <c r="I1227" s="15" t="s">
        <v>2201</v>
      </c>
      <c r="J1227" s="15" t="s">
        <v>2201</v>
      </c>
      <c r="K1227" s="39">
        <v>300</v>
      </c>
      <c r="L1227" s="19" t="s">
        <v>189</v>
      </c>
      <c r="M1227" s="20">
        <v>0.3</v>
      </c>
      <c r="N1227" s="54">
        <f t="shared" si="73"/>
        <v>90</v>
      </c>
      <c r="O1227" s="22">
        <f>N1227*[1]TC!$C$4</f>
        <v>1800</v>
      </c>
      <c r="P1227" s="24" t="s">
        <v>34</v>
      </c>
      <c r="Q1227" s="24" t="s">
        <v>34</v>
      </c>
      <c r="R1227" s="57">
        <f t="shared" si="74"/>
        <v>210</v>
      </c>
      <c r="S1227" s="26">
        <f>R1227*[1]TC!$C$4</f>
        <v>4200</v>
      </c>
      <c r="T1227" s="36">
        <v>0</v>
      </c>
      <c r="U1227" s="26">
        <f>T1227*[1]TC!$C$4</f>
        <v>0</v>
      </c>
      <c r="V1227" s="60"/>
      <c r="W1227" s="28"/>
      <c r="X1227" s="296"/>
    </row>
    <row r="1228" spans="1:24" ht="15.75" customHeight="1">
      <c r="A1228" s="15" t="s">
        <v>481</v>
      </c>
      <c r="B1228" s="14" t="s">
        <v>2168</v>
      </c>
      <c r="C1228" s="40" t="s">
        <v>2240</v>
      </c>
      <c r="D1228" s="14" t="s">
        <v>1171</v>
      </c>
      <c r="E1228" s="14" t="s">
        <v>232</v>
      </c>
      <c r="F1228" s="14" t="s">
        <v>116</v>
      </c>
      <c r="G1228" s="14" t="s">
        <v>29</v>
      </c>
      <c r="H1228" s="15" t="s">
        <v>2200</v>
      </c>
      <c r="I1228" s="15" t="s">
        <v>2201</v>
      </c>
      <c r="J1228" s="15" t="s">
        <v>2201</v>
      </c>
      <c r="K1228" s="39">
        <v>300</v>
      </c>
      <c r="L1228" s="19" t="s">
        <v>189</v>
      </c>
      <c r="M1228" s="20">
        <v>0.3</v>
      </c>
      <c r="N1228" s="54">
        <f t="shared" si="73"/>
        <v>90</v>
      </c>
      <c r="O1228" s="22">
        <f>N1228*[1]TC!$C$4</f>
        <v>1800</v>
      </c>
      <c r="P1228" s="24" t="s">
        <v>34</v>
      </c>
      <c r="Q1228" s="24" t="s">
        <v>34</v>
      </c>
      <c r="R1228" s="57">
        <f t="shared" si="74"/>
        <v>210</v>
      </c>
      <c r="S1228" s="26">
        <f>R1228*[1]TC!$C$4</f>
        <v>4200</v>
      </c>
      <c r="T1228" s="36">
        <v>0</v>
      </c>
      <c r="U1228" s="26">
        <f>T1228*[1]TC!$C$4</f>
        <v>0</v>
      </c>
      <c r="V1228" s="60"/>
      <c r="W1228" s="28"/>
      <c r="X1228" s="294"/>
    </row>
    <row r="1229" spans="1:24" ht="15.75" customHeight="1">
      <c r="A1229" s="15" t="s">
        <v>481</v>
      </c>
      <c r="B1229" s="14" t="s">
        <v>2168</v>
      </c>
      <c r="C1229" s="40" t="s">
        <v>2241</v>
      </c>
      <c r="D1229" s="14" t="s">
        <v>1171</v>
      </c>
      <c r="E1229" s="14" t="s">
        <v>232</v>
      </c>
      <c r="F1229" s="14" t="s">
        <v>117</v>
      </c>
      <c r="G1229" s="14" t="s">
        <v>116</v>
      </c>
      <c r="H1229" s="15" t="s">
        <v>2200</v>
      </c>
      <c r="I1229" s="15" t="s">
        <v>2201</v>
      </c>
      <c r="J1229" s="15" t="s">
        <v>2201</v>
      </c>
      <c r="K1229" s="39">
        <v>300</v>
      </c>
      <c r="L1229" s="19" t="s">
        <v>189</v>
      </c>
      <c r="M1229" s="20">
        <v>0.3</v>
      </c>
      <c r="N1229" s="54">
        <f t="shared" si="73"/>
        <v>90</v>
      </c>
      <c r="O1229" s="22">
        <f>N1229*[1]TC!$C$4</f>
        <v>1800</v>
      </c>
      <c r="P1229" s="24" t="s">
        <v>34</v>
      </c>
      <c r="Q1229" s="24" t="s">
        <v>34</v>
      </c>
      <c r="R1229" s="57">
        <f t="shared" si="74"/>
        <v>210</v>
      </c>
      <c r="S1229" s="26">
        <f>R1229*[1]TC!$C$4</f>
        <v>4200</v>
      </c>
      <c r="T1229" s="36">
        <v>0</v>
      </c>
      <c r="U1229" s="26">
        <f>T1229*[1]TC!$C$4</f>
        <v>0</v>
      </c>
      <c r="V1229" s="60"/>
      <c r="W1229" s="28"/>
      <c r="X1229" s="294"/>
    </row>
    <row r="1230" spans="1:24" ht="15.75" customHeight="1">
      <c r="A1230" s="15" t="s">
        <v>481</v>
      </c>
      <c r="B1230" s="14" t="s">
        <v>2168</v>
      </c>
      <c r="C1230" s="40" t="s">
        <v>2242</v>
      </c>
      <c r="D1230" s="14" t="s">
        <v>1171</v>
      </c>
      <c r="E1230" s="14" t="s">
        <v>232</v>
      </c>
      <c r="F1230" s="14" t="s">
        <v>116</v>
      </c>
      <c r="G1230" s="14" t="s">
        <v>117</v>
      </c>
      <c r="H1230" s="15" t="s">
        <v>2200</v>
      </c>
      <c r="I1230" s="15" t="s">
        <v>2201</v>
      </c>
      <c r="J1230" s="15" t="s">
        <v>2201</v>
      </c>
      <c r="K1230" s="39">
        <v>400</v>
      </c>
      <c r="L1230" s="19" t="s">
        <v>189</v>
      </c>
      <c r="M1230" s="20">
        <v>0.3</v>
      </c>
      <c r="N1230" s="54">
        <f t="shared" si="73"/>
        <v>120</v>
      </c>
      <c r="O1230" s="22">
        <f>N1230*[1]TC!$C$4</f>
        <v>2400</v>
      </c>
      <c r="P1230" s="24" t="s">
        <v>34</v>
      </c>
      <c r="Q1230" s="24" t="s">
        <v>34</v>
      </c>
      <c r="R1230" s="57">
        <f t="shared" si="74"/>
        <v>280</v>
      </c>
      <c r="S1230" s="26">
        <f>R1230*[1]TC!$C$4</f>
        <v>5600</v>
      </c>
      <c r="T1230" s="36">
        <v>0</v>
      </c>
      <c r="U1230" s="26">
        <f>T1230*[1]TC!$C$4</f>
        <v>0</v>
      </c>
      <c r="V1230" s="60"/>
      <c r="W1230" s="28"/>
      <c r="X1230" s="294"/>
    </row>
    <row r="1231" spans="1:24" ht="15.75" customHeight="1">
      <c r="A1231" s="15" t="s">
        <v>481</v>
      </c>
      <c r="B1231" s="14" t="s">
        <v>2168</v>
      </c>
      <c r="C1231" s="40" t="s">
        <v>2243</v>
      </c>
      <c r="D1231" s="14" t="s">
        <v>1171</v>
      </c>
      <c r="E1231" s="14" t="s">
        <v>232</v>
      </c>
      <c r="F1231" s="14" t="s">
        <v>116</v>
      </c>
      <c r="G1231" s="14" t="s">
        <v>42</v>
      </c>
      <c r="H1231" s="15" t="s">
        <v>2200</v>
      </c>
      <c r="I1231" s="15" t="s">
        <v>2201</v>
      </c>
      <c r="J1231" s="15" t="s">
        <v>2201</v>
      </c>
      <c r="K1231" s="39">
        <v>300</v>
      </c>
      <c r="L1231" s="19" t="s">
        <v>189</v>
      </c>
      <c r="M1231" s="20">
        <v>0.3</v>
      </c>
      <c r="N1231" s="54">
        <f t="shared" si="73"/>
        <v>90</v>
      </c>
      <c r="O1231" s="22">
        <f>N1231*[1]TC!$C$4</f>
        <v>1800</v>
      </c>
      <c r="P1231" s="24" t="s">
        <v>34</v>
      </c>
      <c r="Q1231" s="24" t="s">
        <v>34</v>
      </c>
      <c r="R1231" s="57">
        <f t="shared" si="74"/>
        <v>210</v>
      </c>
      <c r="S1231" s="26">
        <f>R1231*[1]TC!$C$4</f>
        <v>4200</v>
      </c>
      <c r="T1231" s="36">
        <v>0</v>
      </c>
      <c r="U1231" s="26">
        <f>T1231*[1]TC!$C$4</f>
        <v>0</v>
      </c>
      <c r="V1231" s="60"/>
      <c r="W1231" s="28"/>
      <c r="X1231" s="294"/>
    </row>
    <row r="1232" spans="1:24" ht="15.75" customHeight="1">
      <c r="A1232" s="15" t="s">
        <v>481</v>
      </c>
      <c r="B1232" s="14" t="s">
        <v>2168</v>
      </c>
      <c r="C1232" s="40" t="s">
        <v>2244</v>
      </c>
      <c r="D1232" s="14" t="s">
        <v>1171</v>
      </c>
      <c r="E1232" s="14" t="s">
        <v>232</v>
      </c>
      <c r="F1232" s="14" t="s">
        <v>158</v>
      </c>
      <c r="G1232" s="14" t="s">
        <v>92</v>
      </c>
      <c r="H1232" s="15" t="s">
        <v>2200</v>
      </c>
      <c r="I1232" s="15" t="s">
        <v>2201</v>
      </c>
      <c r="J1232" s="15" t="s">
        <v>2201</v>
      </c>
      <c r="K1232" s="39">
        <v>300</v>
      </c>
      <c r="L1232" s="19" t="s">
        <v>189</v>
      </c>
      <c r="M1232" s="20">
        <v>0.3</v>
      </c>
      <c r="N1232" s="54">
        <f t="shared" si="73"/>
        <v>90</v>
      </c>
      <c r="O1232" s="22">
        <f>N1232*[1]TC!$C$4</f>
        <v>1800</v>
      </c>
      <c r="P1232" s="24" t="s">
        <v>34</v>
      </c>
      <c r="Q1232" s="24" t="s">
        <v>34</v>
      </c>
      <c r="R1232" s="57">
        <f t="shared" si="74"/>
        <v>210</v>
      </c>
      <c r="S1232" s="26">
        <f>R1232*[1]TC!$C$4</f>
        <v>4200</v>
      </c>
      <c r="T1232" s="36">
        <v>0</v>
      </c>
      <c r="U1232" s="26">
        <f>T1232*[1]TC!$C$4</f>
        <v>0</v>
      </c>
      <c r="V1232" s="60"/>
      <c r="W1232" s="28"/>
      <c r="X1232" s="294"/>
    </row>
    <row r="1233" spans="1:24" ht="15.75" customHeight="1">
      <c r="A1233" s="15" t="s">
        <v>481</v>
      </c>
      <c r="B1233" s="14" t="s">
        <v>2168</v>
      </c>
      <c r="C1233" s="40" t="s">
        <v>2245</v>
      </c>
      <c r="D1233" s="14" t="s">
        <v>1171</v>
      </c>
      <c r="E1233" s="14" t="s">
        <v>232</v>
      </c>
      <c r="F1233" s="14" t="s">
        <v>29</v>
      </c>
      <c r="G1233" s="14" t="s">
        <v>42</v>
      </c>
      <c r="H1233" s="15" t="s">
        <v>2200</v>
      </c>
      <c r="I1233" s="15" t="s">
        <v>2201</v>
      </c>
      <c r="J1233" s="15" t="s">
        <v>2201</v>
      </c>
      <c r="K1233" s="39">
        <v>400</v>
      </c>
      <c r="L1233" s="19" t="s">
        <v>189</v>
      </c>
      <c r="M1233" s="20">
        <v>0.3</v>
      </c>
      <c r="N1233" s="54">
        <f t="shared" si="73"/>
        <v>120</v>
      </c>
      <c r="O1233" s="22">
        <f>N1233*[1]TC!$C$4</f>
        <v>2400</v>
      </c>
      <c r="P1233" s="24" t="s">
        <v>34</v>
      </c>
      <c r="Q1233" s="24" t="s">
        <v>34</v>
      </c>
      <c r="R1233" s="57">
        <f t="shared" si="74"/>
        <v>280</v>
      </c>
      <c r="S1233" s="26">
        <f>R1233*[1]TC!$C$4</f>
        <v>5600</v>
      </c>
      <c r="T1233" s="36">
        <v>0</v>
      </c>
      <c r="U1233" s="26">
        <f>T1233*[1]TC!$C$4</f>
        <v>0</v>
      </c>
      <c r="V1233" s="60"/>
      <c r="W1233" s="28"/>
      <c r="X1233" s="38"/>
    </row>
    <row r="1234" spans="1:24" ht="15.75" customHeight="1">
      <c r="A1234" s="15" t="s">
        <v>481</v>
      </c>
      <c r="B1234" s="14" t="s">
        <v>2168</v>
      </c>
      <c r="C1234" s="40" t="s">
        <v>2246</v>
      </c>
      <c r="D1234" s="14" t="s">
        <v>1171</v>
      </c>
      <c r="E1234" s="14" t="s">
        <v>232</v>
      </c>
      <c r="F1234" s="14" t="s">
        <v>116</v>
      </c>
      <c r="G1234" s="14" t="s">
        <v>42</v>
      </c>
      <c r="H1234" s="15" t="s">
        <v>2200</v>
      </c>
      <c r="I1234" s="15" t="s">
        <v>2201</v>
      </c>
      <c r="J1234" s="15" t="s">
        <v>2201</v>
      </c>
      <c r="K1234" s="39">
        <v>400</v>
      </c>
      <c r="L1234" s="19" t="s">
        <v>189</v>
      </c>
      <c r="M1234" s="20">
        <v>0.3</v>
      </c>
      <c r="N1234" s="54">
        <f t="shared" si="73"/>
        <v>120</v>
      </c>
      <c r="O1234" s="22">
        <f>N1234*[1]TC!$C$4</f>
        <v>2400</v>
      </c>
      <c r="P1234" s="24" t="s">
        <v>34</v>
      </c>
      <c r="Q1234" s="24" t="s">
        <v>34</v>
      </c>
      <c r="R1234" s="57">
        <f t="shared" si="74"/>
        <v>280</v>
      </c>
      <c r="S1234" s="26">
        <f>R1234*[1]TC!$C$4</f>
        <v>5600</v>
      </c>
      <c r="T1234" s="36">
        <v>0</v>
      </c>
      <c r="U1234" s="26">
        <f>T1234*[1]TC!$C$4</f>
        <v>0</v>
      </c>
      <c r="V1234" s="60"/>
      <c r="W1234" s="28"/>
      <c r="X1234" s="38"/>
    </row>
    <row r="1235" spans="1:24" ht="15.75" customHeight="1">
      <c r="A1235" s="15" t="s">
        <v>481</v>
      </c>
      <c r="B1235" s="14" t="s">
        <v>2168</v>
      </c>
      <c r="C1235" s="40" t="s">
        <v>2247</v>
      </c>
      <c r="D1235" s="14" t="s">
        <v>1171</v>
      </c>
      <c r="E1235" s="14" t="s">
        <v>232</v>
      </c>
      <c r="F1235" s="14" t="s">
        <v>116</v>
      </c>
      <c r="G1235" s="14" t="s">
        <v>29</v>
      </c>
      <c r="H1235" s="15" t="s">
        <v>2200</v>
      </c>
      <c r="I1235" s="15" t="s">
        <v>2201</v>
      </c>
      <c r="J1235" s="15" t="s">
        <v>2201</v>
      </c>
      <c r="K1235" s="39">
        <v>550</v>
      </c>
      <c r="L1235" s="19" t="s">
        <v>189</v>
      </c>
      <c r="M1235" s="20">
        <v>0.3</v>
      </c>
      <c r="N1235" s="54">
        <f t="shared" si="73"/>
        <v>165</v>
      </c>
      <c r="O1235" s="22">
        <f>N1235*[1]TC!$C$4</f>
        <v>3300</v>
      </c>
      <c r="P1235" s="24" t="s">
        <v>34</v>
      </c>
      <c r="Q1235" s="24" t="s">
        <v>34</v>
      </c>
      <c r="R1235" s="57">
        <f t="shared" si="74"/>
        <v>385</v>
      </c>
      <c r="S1235" s="26">
        <f>R1235*[1]TC!$C$4</f>
        <v>7700</v>
      </c>
      <c r="T1235" s="36">
        <v>0</v>
      </c>
      <c r="U1235" s="26">
        <f>T1235*[1]TC!$C$4</f>
        <v>0</v>
      </c>
      <c r="V1235" s="60"/>
      <c r="W1235" s="28"/>
      <c r="X1235" s="38"/>
    </row>
    <row r="1236" spans="1:24" ht="15.75" customHeight="1">
      <c r="A1236" s="15" t="s">
        <v>481</v>
      </c>
      <c r="B1236" s="14" t="s">
        <v>2168</v>
      </c>
      <c r="C1236" s="40" t="s">
        <v>2248</v>
      </c>
      <c r="D1236" s="14" t="s">
        <v>1171</v>
      </c>
      <c r="E1236" s="14" t="s">
        <v>232</v>
      </c>
      <c r="F1236" s="14" t="s">
        <v>117</v>
      </c>
      <c r="G1236" s="14" t="s">
        <v>116</v>
      </c>
      <c r="H1236" s="15" t="s">
        <v>2200</v>
      </c>
      <c r="I1236" s="15" t="s">
        <v>2201</v>
      </c>
      <c r="J1236" s="15" t="s">
        <v>2201</v>
      </c>
      <c r="K1236" s="39">
        <v>650</v>
      </c>
      <c r="L1236" s="19" t="s">
        <v>189</v>
      </c>
      <c r="M1236" s="20">
        <v>0.3</v>
      </c>
      <c r="N1236" s="54">
        <f t="shared" si="73"/>
        <v>195</v>
      </c>
      <c r="O1236" s="22">
        <f>N1236*[1]TC!$C$4</f>
        <v>3900</v>
      </c>
      <c r="P1236" s="24" t="s">
        <v>34</v>
      </c>
      <c r="Q1236" s="24" t="s">
        <v>34</v>
      </c>
      <c r="R1236" s="57">
        <f t="shared" si="74"/>
        <v>455</v>
      </c>
      <c r="S1236" s="26">
        <f>R1236*[1]TC!$C$4</f>
        <v>9100</v>
      </c>
      <c r="T1236" s="36">
        <v>0</v>
      </c>
      <c r="U1236" s="26">
        <f>T1236*[1]TC!$C$4</f>
        <v>0</v>
      </c>
      <c r="V1236" s="60"/>
      <c r="W1236" s="28"/>
      <c r="X1236" s="38"/>
    </row>
    <row r="1237" spans="1:24" ht="15.75" customHeight="1">
      <c r="A1237" s="15" t="s">
        <v>481</v>
      </c>
      <c r="B1237" s="14" t="s">
        <v>2168</v>
      </c>
      <c r="C1237" s="40" t="s">
        <v>2249</v>
      </c>
      <c r="D1237" s="14" t="s">
        <v>1171</v>
      </c>
      <c r="E1237" s="14" t="s">
        <v>232</v>
      </c>
      <c r="F1237" s="14" t="s">
        <v>117</v>
      </c>
      <c r="G1237" s="14" t="s">
        <v>116</v>
      </c>
      <c r="H1237" s="15" t="s">
        <v>2200</v>
      </c>
      <c r="I1237" s="15" t="s">
        <v>2201</v>
      </c>
      <c r="J1237" s="15" t="s">
        <v>2201</v>
      </c>
      <c r="K1237" s="39">
        <v>800</v>
      </c>
      <c r="L1237" s="19" t="s">
        <v>189</v>
      </c>
      <c r="M1237" s="20">
        <v>0.3</v>
      </c>
      <c r="N1237" s="54">
        <f t="shared" si="73"/>
        <v>240</v>
      </c>
      <c r="O1237" s="22">
        <f>N1237*[1]TC!$C$4</f>
        <v>4800</v>
      </c>
      <c r="P1237" s="24" t="s">
        <v>34</v>
      </c>
      <c r="Q1237" s="24" t="s">
        <v>34</v>
      </c>
      <c r="R1237" s="57">
        <f t="shared" si="74"/>
        <v>560</v>
      </c>
      <c r="S1237" s="26">
        <f>R1237*[1]TC!$C$4</f>
        <v>11200</v>
      </c>
      <c r="T1237" s="36">
        <v>0</v>
      </c>
      <c r="U1237" s="26">
        <f>T1237*[1]TC!$C$4</f>
        <v>0</v>
      </c>
      <c r="V1237" s="60"/>
      <c r="W1237" s="28"/>
      <c r="X1237" s="38"/>
    </row>
    <row r="1238" spans="1:24" ht="15.75" customHeight="1">
      <c r="A1238" s="15" t="s">
        <v>481</v>
      </c>
      <c r="B1238" s="14" t="s">
        <v>2168</v>
      </c>
      <c r="C1238" s="40" t="s">
        <v>2250</v>
      </c>
      <c r="D1238" s="14" t="s">
        <v>1171</v>
      </c>
      <c r="E1238" s="14" t="s">
        <v>232</v>
      </c>
      <c r="F1238" s="14" t="s">
        <v>153</v>
      </c>
      <c r="G1238" s="14" t="s">
        <v>116</v>
      </c>
      <c r="H1238" s="15" t="s">
        <v>2200</v>
      </c>
      <c r="I1238" s="15" t="s">
        <v>2201</v>
      </c>
      <c r="J1238" s="15" t="s">
        <v>2201</v>
      </c>
      <c r="K1238" s="39">
        <v>650</v>
      </c>
      <c r="L1238" s="19" t="s">
        <v>189</v>
      </c>
      <c r="M1238" s="20">
        <v>0.3</v>
      </c>
      <c r="N1238" s="54">
        <f t="shared" si="73"/>
        <v>195</v>
      </c>
      <c r="O1238" s="22">
        <f>N1238*[1]TC!$C$4</f>
        <v>3900</v>
      </c>
      <c r="P1238" s="24" t="s">
        <v>34</v>
      </c>
      <c r="Q1238" s="24" t="s">
        <v>34</v>
      </c>
      <c r="R1238" s="57">
        <f t="shared" si="74"/>
        <v>455</v>
      </c>
      <c r="S1238" s="26">
        <f>R1238*[1]TC!$C$4</f>
        <v>9100</v>
      </c>
      <c r="T1238" s="36">
        <v>0</v>
      </c>
      <c r="U1238" s="26">
        <f>T1238*[1]TC!$C$4</f>
        <v>0</v>
      </c>
      <c r="V1238" s="60"/>
      <c r="W1238" s="28"/>
      <c r="X1238" s="38"/>
    </row>
    <row r="1239" spans="1:24" ht="15.75" customHeight="1">
      <c r="A1239" s="15" t="s">
        <v>481</v>
      </c>
      <c r="B1239" s="14" t="s">
        <v>2168</v>
      </c>
      <c r="C1239" s="40" t="s">
        <v>2251</v>
      </c>
      <c r="D1239" s="14" t="s">
        <v>1171</v>
      </c>
      <c r="E1239" s="14" t="s">
        <v>232</v>
      </c>
      <c r="F1239" s="14" t="s">
        <v>153</v>
      </c>
      <c r="G1239" s="14" t="s">
        <v>116</v>
      </c>
      <c r="H1239" s="15" t="s">
        <v>2200</v>
      </c>
      <c r="I1239" s="15" t="s">
        <v>2201</v>
      </c>
      <c r="J1239" s="15" t="s">
        <v>2201</v>
      </c>
      <c r="K1239" s="39">
        <v>800</v>
      </c>
      <c r="L1239" s="19" t="s">
        <v>189</v>
      </c>
      <c r="M1239" s="20">
        <v>0.3</v>
      </c>
      <c r="N1239" s="54">
        <f t="shared" si="73"/>
        <v>240</v>
      </c>
      <c r="O1239" s="22">
        <f>N1239*[1]TC!$C$4</f>
        <v>4800</v>
      </c>
      <c r="P1239" s="24" t="s">
        <v>34</v>
      </c>
      <c r="Q1239" s="24" t="s">
        <v>34</v>
      </c>
      <c r="R1239" s="57">
        <f t="shared" si="74"/>
        <v>560</v>
      </c>
      <c r="S1239" s="26">
        <f>R1239*[1]TC!$C$4</f>
        <v>11200</v>
      </c>
      <c r="T1239" s="36">
        <v>0</v>
      </c>
      <c r="U1239" s="26">
        <f>T1239*[1]TC!$C$4</f>
        <v>0</v>
      </c>
      <c r="V1239" s="60"/>
      <c r="W1239" s="28"/>
      <c r="X1239" s="38"/>
    </row>
    <row r="1240" spans="1:24" ht="15.75" customHeight="1">
      <c r="A1240" s="15" t="s">
        <v>481</v>
      </c>
      <c r="B1240" s="14" t="s">
        <v>2168</v>
      </c>
      <c r="C1240" s="40" t="s">
        <v>2252</v>
      </c>
      <c r="D1240" s="14" t="s">
        <v>1171</v>
      </c>
      <c r="E1240" s="14" t="s">
        <v>232</v>
      </c>
      <c r="F1240" s="14" t="s">
        <v>117</v>
      </c>
      <c r="G1240" s="14" t="s">
        <v>116</v>
      </c>
      <c r="H1240" s="15" t="s">
        <v>2200</v>
      </c>
      <c r="I1240" s="15" t="s">
        <v>2201</v>
      </c>
      <c r="J1240" s="15" t="s">
        <v>2201</v>
      </c>
      <c r="K1240" s="39">
        <v>900</v>
      </c>
      <c r="L1240" s="19" t="s">
        <v>189</v>
      </c>
      <c r="M1240" s="20">
        <v>0.3</v>
      </c>
      <c r="N1240" s="54">
        <f t="shared" si="73"/>
        <v>270</v>
      </c>
      <c r="O1240" s="22">
        <f>N1240*[1]TC!$C$4</f>
        <v>5400</v>
      </c>
      <c r="P1240" s="24" t="s">
        <v>34</v>
      </c>
      <c r="Q1240" s="24" t="s">
        <v>34</v>
      </c>
      <c r="R1240" s="57">
        <f t="shared" si="74"/>
        <v>630</v>
      </c>
      <c r="S1240" s="26">
        <f>R1240*[1]TC!$C$4</f>
        <v>12600</v>
      </c>
      <c r="T1240" s="36">
        <v>0</v>
      </c>
      <c r="U1240" s="26">
        <f>T1240*[1]TC!$C$4</f>
        <v>0</v>
      </c>
      <c r="V1240" s="60"/>
      <c r="W1240" s="28"/>
      <c r="X1240" s="297"/>
    </row>
    <row r="1241" spans="1:24" ht="15.75" customHeight="1">
      <c r="A1241" s="15" t="s">
        <v>481</v>
      </c>
      <c r="B1241" s="14" t="s">
        <v>2168</v>
      </c>
      <c r="C1241" s="40" t="s">
        <v>2253</v>
      </c>
      <c r="D1241" s="14" t="s">
        <v>1171</v>
      </c>
      <c r="E1241" s="14" t="s">
        <v>232</v>
      </c>
      <c r="F1241" s="14" t="s">
        <v>117</v>
      </c>
      <c r="G1241" s="14" t="s">
        <v>116</v>
      </c>
      <c r="H1241" s="15" t="s">
        <v>2200</v>
      </c>
      <c r="I1241" s="15" t="s">
        <v>2201</v>
      </c>
      <c r="J1241" s="15" t="s">
        <v>2201</v>
      </c>
      <c r="K1241" s="39">
        <v>1000</v>
      </c>
      <c r="L1241" s="19" t="s">
        <v>189</v>
      </c>
      <c r="M1241" s="20">
        <v>0.3</v>
      </c>
      <c r="N1241" s="54">
        <f t="shared" si="73"/>
        <v>300</v>
      </c>
      <c r="O1241" s="22">
        <f>N1241*[1]TC!$C$4</f>
        <v>6000</v>
      </c>
      <c r="P1241" s="24" t="s">
        <v>34</v>
      </c>
      <c r="Q1241" s="24" t="s">
        <v>34</v>
      </c>
      <c r="R1241" s="57">
        <f t="shared" si="74"/>
        <v>700</v>
      </c>
      <c r="S1241" s="26">
        <f>R1241*[1]TC!$C$4</f>
        <v>14000</v>
      </c>
      <c r="T1241" s="36">
        <v>0</v>
      </c>
      <c r="U1241" s="26">
        <f>T1241*[1]TC!$C$4</f>
        <v>0</v>
      </c>
      <c r="V1241" s="60"/>
      <c r="W1241" s="28"/>
      <c r="X1241" s="297"/>
    </row>
    <row r="1242" spans="1:24" ht="15.75" customHeight="1">
      <c r="A1242" s="15" t="s">
        <v>481</v>
      </c>
      <c r="B1242" s="14" t="s">
        <v>2168</v>
      </c>
      <c r="C1242" s="40" t="s">
        <v>2254</v>
      </c>
      <c r="D1242" s="14" t="s">
        <v>1171</v>
      </c>
      <c r="E1242" s="14" t="s">
        <v>232</v>
      </c>
      <c r="F1242" s="14" t="s">
        <v>28</v>
      </c>
      <c r="G1242" s="14" t="s">
        <v>29</v>
      </c>
      <c r="H1242" s="15" t="s">
        <v>2200</v>
      </c>
      <c r="I1242" s="15" t="s">
        <v>2201</v>
      </c>
      <c r="J1242" s="15" t="s">
        <v>2201</v>
      </c>
      <c r="K1242" s="39">
        <v>400</v>
      </c>
      <c r="L1242" s="19" t="s">
        <v>189</v>
      </c>
      <c r="M1242" s="20">
        <v>0.3</v>
      </c>
      <c r="N1242" s="54">
        <f t="shared" si="73"/>
        <v>120</v>
      </c>
      <c r="O1242" s="22">
        <f>N1242*[1]TC!$C$4</f>
        <v>2400</v>
      </c>
      <c r="P1242" s="24" t="s">
        <v>34</v>
      </c>
      <c r="Q1242" s="24" t="s">
        <v>34</v>
      </c>
      <c r="R1242" s="57">
        <f t="shared" si="74"/>
        <v>280</v>
      </c>
      <c r="S1242" s="26">
        <f>R1242*[1]TC!$C$4</f>
        <v>5600</v>
      </c>
      <c r="T1242" s="36">
        <v>0</v>
      </c>
      <c r="U1242" s="26">
        <f>T1242*[1]TC!$C$4</f>
        <v>0</v>
      </c>
      <c r="V1242" s="60"/>
      <c r="W1242" s="28"/>
      <c r="X1242" s="297"/>
    </row>
    <row r="1243" spans="1:24" ht="15.75" customHeight="1">
      <c r="A1243" s="15" t="s">
        <v>481</v>
      </c>
      <c r="B1243" s="14" t="s">
        <v>2168</v>
      </c>
      <c r="C1243" s="40" t="s">
        <v>2255</v>
      </c>
      <c r="D1243" s="14" t="s">
        <v>1171</v>
      </c>
      <c r="E1243" s="14" t="s">
        <v>232</v>
      </c>
      <c r="F1243" s="14" t="s">
        <v>42</v>
      </c>
      <c r="G1243" s="14" t="s">
        <v>42</v>
      </c>
      <c r="H1243" s="15" t="s">
        <v>2256</v>
      </c>
      <c r="I1243" s="15" t="s">
        <v>2201</v>
      </c>
      <c r="J1243" s="15" t="s">
        <v>2201</v>
      </c>
      <c r="K1243" s="39">
        <v>400</v>
      </c>
      <c r="L1243" s="19" t="s">
        <v>189</v>
      </c>
      <c r="M1243" s="20">
        <v>0.3</v>
      </c>
      <c r="N1243" s="54">
        <f t="shared" si="73"/>
        <v>120</v>
      </c>
      <c r="O1243" s="22">
        <f>N1243*[1]TC!$C$4</f>
        <v>2400</v>
      </c>
      <c r="P1243" s="24" t="s">
        <v>34</v>
      </c>
      <c r="Q1243" s="24" t="s">
        <v>34</v>
      </c>
      <c r="R1243" s="57">
        <f t="shared" si="74"/>
        <v>280</v>
      </c>
      <c r="S1243" s="26">
        <f>R1243*[1]TC!$C$4</f>
        <v>5600</v>
      </c>
      <c r="T1243" s="36">
        <v>0</v>
      </c>
      <c r="U1243" s="26">
        <f>T1243*[1]TC!$C$4</f>
        <v>0</v>
      </c>
      <c r="V1243" s="60"/>
      <c r="W1243" s="28"/>
      <c r="X1243" s="297"/>
    </row>
    <row r="1244" spans="1:24" ht="15.75" customHeight="1">
      <c r="A1244" s="15" t="s">
        <v>481</v>
      </c>
      <c r="B1244" s="14" t="s">
        <v>2168</v>
      </c>
      <c r="C1244" s="40" t="s">
        <v>2257</v>
      </c>
      <c r="D1244" s="14" t="s">
        <v>1171</v>
      </c>
      <c r="E1244" s="14" t="s">
        <v>232</v>
      </c>
      <c r="F1244" s="14" t="s">
        <v>28</v>
      </c>
      <c r="G1244" s="14" t="s">
        <v>42</v>
      </c>
      <c r="H1244" s="15" t="s">
        <v>2200</v>
      </c>
      <c r="I1244" s="15" t="s">
        <v>2201</v>
      </c>
      <c r="J1244" s="15" t="s">
        <v>2201</v>
      </c>
      <c r="K1244" s="39">
        <v>650</v>
      </c>
      <c r="L1244" s="19" t="s">
        <v>189</v>
      </c>
      <c r="M1244" s="20">
        <v>0.3</v>
      </c>
      <c r="N1244" s="54">
        <f t="shared" si="73"/>
        <v>195</v>
      </c>
      <c r="O1244" s="22">
        <f>N1244*[1]TC!$C$4</f>
        <v>3900</v>
      </c>
      <c r="P1244" s="24" t="s">
        <v>34</v>
      </c>
      <c r="Q1244" s="24" t="s">
        <v>34</v>
      </c>
      <c r="R1244" s="57">
        <f t="shared" si="74"/>
        <v>455</v>
      </c>
      <c r="S1244" s="26">
        <f>R1244*[1]TC!$C$4</f>
        <v>9100</v>
      </c>
      <c r="T1244" s="36">
        <v>0</v>
      </c>
      <c r="U1244" s="26">
        <f>T1244*[1]TC!$C$4</f>
        <v>0</v>
      </c>
      <c r="V1244" s="60"/>
      <c r="W1244" s="28"/>
      <c r="X1244" s="297"/>
    </row>
    <row r="1245" spans="1:24" ht="15.75" customHeight="1">
      <c r="A1245" s="15" t="s">
        <v>481</v>
      </c>
      <c r="B1245" s="14" t="s">
        <v>2168</v>
      </c>
      <c r="C1245" s="40" t="s">
        <v>2258</v>
      </c>
      <c r="D1245" s="14" t="s">
        <v>1171</v>
      </c>
      <c r="E1245" s="14" t="s">
        <v>232</v>
      </c>
      <c r="F1245" s="14" t="s">
        <v>28</v>
      </c>
      <c r="G1245" s="14" t="s">
        <v>506</v>
      </c>
      <c r="H1245" s="15" t="s">
        <v>2200</v>
      </c>
      <c r="I1245" s="15" t="s">
        <v>2201</v>
      </c>
      <c r="J1245" s="15" t="s">
        <v>2201</v>
      </c>
      <c r="K1245" s="39">
        <v>650</v>
      </c>
      <c r="L1245" s="19" t="s">
        <v>189</v>
      </c>
      <c r="M1245" s="20">
        <v>0.3</v>
      </c>
      <c r="N1245" s="54">
        <f t="shared" si="73"/>
        <v>195</v>
      </c>
      <c r="O1245" s="22">
        <f>N1245*[1]TC!$C$4</f>
        <v>3900</v>
      </c>
      <c r="P1245" s="24" t="s">
        <v>34</v>
      </c>
      <c r="Q1245" s="24" t="s">
        <v>34</v>
      </c>
      <c r="R1245" s="57">
        <f t="shared" si="74"/>
        <v>455</v>
      </c>
      <c r="S1245" s="26">
        <f>R1245*[1]TC!$C$4</f>
        <v>9100</v>
      </c>
      <c r="T1245" s="36">
        <v>0</v>
      </c>
      <c r="U1245" s="26">
        <f>T1245*[1]TC!$C$4</f>
        <v>0</v>
      </c>
      <c r="V1245" s="60"/>
      <c r="W1245" s="28"/>
      <c r="X1245" s="297"/>
    </row>
    <row r="1246" spans="1:24" ht="15.75" customHeight="1">
      <c r="A1246" s="15" t="s">
        <v>481</v>
      </c>
      <c r="B1246" s="14" t="s">
        <v>2168</v>
      </c>
      <c r="C1246" s="40" t="s">
        <v>2259</v>
      </c>
      <c r="D1246" s="14" t="s">
        <v>1171</v>
      </c>
      <c r="E1246" s="14" t="s">
        <v>232</v>
      </c>
      <c r="F1246" s="14" t="s">
        <v>980</v>
      </c>
      <c r="G1246" s="14" t="s">
        <v>96</v>
      </c>
      <c r="H1246" s="15" t="s">
        <v>2200</v>
      </c>
      <c r="I1246" s="15" t="s">
        <v>2201</v>
      </c>
      <c r="J1246" s="15" t="s">
        <v>2201</v>
      </c>
      <c r="K1246" s="39">
        <v>400</v>
      </c>
      <c r="L1246" s="19" t="s">
        <v>189</v>
      </c>
      <c r="M1246" s="20">
        <v>0.3</v>
      </c>
      <c r="N1246" s="54">
        <f t="shared" si="73"/>
        <v>120</v>
      </c>
      <c r="O1246" s="22">
        <f>N1246*[1]TC!$C$4</f>
        <v>2400</v>
      </c>
      <c r="P1246" s="24" t="s">
        <v>34</v>
      </c>
      <c r="Q1246" s="24" t="s">
        <v>34</v>
      </c>
      <c r="R1246" s="57">
        <f t="shared" si="74"/>
        <v>280</v>
      </c>
      <c r="S1246" s="26">
        <f>R1246*[1]TC!$C$4</f>
        <v>5600</v>
      </c>
      <c r="T1246" s="36">
        <v>0</v>
      </c>
      <c r="U1246" s="26">
        <f>T1246*[1]TC!$C$4</f>
        <v>0</v>
      </c>
      <c r="V1246" s="60"/>
      <c r="W1246" s="28"/>
      <c r="X1246" s="297"/>
    </row>
    <row r="1247" spans="1:24" ht="15.75" customHeight="1">
      <c r="A1247" s="15" t="s">
        <v>481</v>
      </c>
      <c r="B1247" s="14" t="s">
        <v>2168</v>
      </c>
      <c r="C1247" s="40" t="s">
        <v>2260</v>
      </c>
      <c r="D1247" s="14" t="s">
        <v>1171</v>
      </c>
      <c r="E1247" s="14" t="s">
        <v>232</v>
      </c>
      <c r="F1247" s="14" t="s">
        <v>980</v>
      </c>
      <c r="G1247" s="14" t="s">
        <v>96</v>
      </c>
      <c r="H1247" s="15" t="s">
        <v>2200</v>
      </c>
      <c r="I1247" s="15" t="s">
        <v>2201</v>
      </c>
      <c r="J1247" s="15" t="s">
        <v>2201</v>
      </c>
      <c r="K1247" s="39">
        <v>650</v>
      </c>
      <c r="L1247" s="19" t="s">
        <v>189</v>
      </c>
      <c r="M1247" s="20">
        <v>0.3</v>
      </c>
      <c r="N1247" s="54">
        <f t="shared" si="73"/>
        <v>195</v>
      </c>
      <c r="O1247" s="22">
        <f>N1247*[1]TC!$C$4</f>
        <v>3900</v>
      </c>
      <c r="P1247" s="24" t="s">
        <v>34</v>
      </c>
      <c r="Q1247" s="24" t="s">
        <v>34</v>
      </c>
      <c r="R1247" s="57">
        <f t="shared" si="74"/>
        <v>455</v>
      </c>
      <c r="S1247" s="26">
        <f>R1247*[1]TC!$C$4</f>
        <v>9100</v>
      </c>
      <c r="T1247" s="36">
        <v>0</v>
      </c>
      <c r="U1247" s="26">
        <f>T1247*[1]TC!$C$4</f>
        <v>0</v>
      </c>
      <c r="V1247" s="60"/>
      <c r="W1247" s="28"/>
      <c r="X1247" s="297"/>
    </row>
    <row r="1248" spans="1:24" ht="15.75" customHeight="1">
      <c r="A1248" s="15" t="s">
        <v>481</v>
      </c>
      <c r="B1248" s="14" t="s">
        <v>2168</v>
      </c>
      <c r="C1248" s="40" t="s">
        <v>2261</v>
      </c>
      <c r="D1248" s="14" t="s">
        <v>1171</v>
      </c>
      <c r="E1248" s="14" t="s">
        <v>232</v>
      </c>
      <c r="F1248" s="14" t="s">
        <v>980</v>
      </c>
      <c r="G1248" s="14" t="s">
        <v>28</v>
      </c>
      <c r="H1248" s="15" t="s">
        <v>2200</v>
      </c>
      <c r="I1248" s="15" t="s">
        <v>2201</v>
      </c>
      <c r="J1248" s="15" t="s">
        <v>2201</v>
      </c>
      <c r="K1248" s="39">
        <v>650</v>
      </c>
      <c r="L1248" s="19" t="s">
        <v>189</v>
      </c>
      <c r="M1248" s="20">
        <v>0.3</v>
      </c>
      <c r="N1248" s="54">
        <f t="shared" si="73"/>
        <v>195</v>
      </c>
      <c r="O1248" s="22">
        <f>N1248*[1]TC!$C$4</f>
        <v>3900</v>
      </c>
      <c r="P1248" s="24" t="s">
        <v>34</v>
      </c>
      <c r="Q1248" s="24" t="s">
        <v>34</v>
      </c>
      <c r="R1248" s="57">
        <f t="shared" si="74"/>
        <v>455</v>
      </c>
      <c r="S1248" s="26">
        <f>R1248*[1]TC!$C$4</f>
        <v>9100</v>
      </c>
      <c r="T1248" s="36">
        <v>0</v>
      </c>
      <c r="U1248" s="26">
        <f>T1248*[1]TC!$C$4</f>
        <v>0</v>
      </c>
      <c r="V1248" s="60"/>
      <c r="W1248" s="28"/>
      <c r="X1248" s="297"/>
    </row>
    <row r="1249" spans="1:24" ht="15.75" customHeight="1">
      <c r="A1249" s="15" t="s">
        <v>481</v>
      </c>
      <c r="B1249" s="14" t="s">
        <v>2168</v>
      </c>
      <c r="C1249" s="40" t="s">
        <v>2262</v>
      </c>
      <c r="D1249" s="14" t="s">
        <v>1171</v>
      </c>
      <c r="E1249" s="14" t="s">
        <v>232</v>
      </c>
      <c r="F1249" s="14" t="s">
        <v>29</v>
      </c>
      <c r="G1249" s="14" t="s">
        <v>76</v>
      </c>
      <c r="H1249" s="15" t="s">
        <v>2200</v>
      </c>
      <c r="I1249" s="15" t="s">
        <v>2201</v>
      </c>
      <c r="J1249" s="15" t="s">
        <v>2201</v>
      </c>
      <c r="K1249" s="39">
        <v>650</v>
      </c>
      <c r="L1249" s="19" t="s">
        <v>189</v>
      </c>
      <c r="M1249" s="20">
        <v>0.3</v>
      </c>
      <c r="N1249" s="54">
        <f t="shared" si="73"/>
        <v>195</v>
      </c>
      <c r="O1249" s="22">
        <f>N1249*[1]TC!$C$4</f>
        <v>3900</v>
      </c>
      <c r="P1249" s="24" t="s">
        <v>34</v>
      </c>
      <c r="Q1249" s="24" t="s">
        <v>34</v>
      </c>
      <c r="R1249" s="57">
        <f t="shared" si="74"/>
        <v>455</v>
      </c>
      <c r="S1249" s="26">
        <f>R1249*[1]TC!$C$4</f>
        <v>9100</v>
      </c>
      <c r="T1249" s="36">
        <v>0</v>
      </c>
      <c r="U1249" s="26">
        <f>T1249*[1]TC!$C$4</f>
        <v>0</v>
      </c>
      <c r="V1249" s="60"/>
      <c r="W1249" s="28"/>
      <c r="X1249" s="297"/>
    </row>
    <row r="1250" spans="1:24" ht="15.75" customHeight="1">
      <c r="A1250" s="15" t="s">
        <v>481</v>
      </c>
      <c r="B1250" s="14" t="s">
        <v>2168</v>
      </c>
      <c r="C1250" s="40" t="s">
        <v>2263</v>
      </c>
      <c r="D1250" s="14" t="s">
        <v>1171</v>
      </c>
      <c r="E1250" s="14" t="s">
        <v>232</v>
      </c>
      <c r="F1250" s="14" t="s">
        <v>158</v>
      </c>
      <c r="G1250" s="14" t="s">
        <v>158</v>
      </c>
      <c r="H1250" s="15" t="s">
        <v>1604</v>
      </c>
      <c r="I1250" s="15"/>
      <c r="J1250" s="15"/>
      <c r="K1250" s="55">
        <v>3600</v>
      </c>
      <c r="L1250" s="19" t="s">
        <v>370</v>
      </c>
      <c r="M1250" s="24" t="s">
        <v>2264</v>
      </c>
      <c r="N1250" s="67">
        <v>1150</v>
      </c>
      <c r="O1250" s="22">
        <f>N1250*[1]TC!C$6</f>
        <v>23000</v>
      </c>
      <c r="P1250" s="24" t="s">
        <v>34</v>
      </c>
      <c r="Q1250" s="24" t="s">
        <v>34</v>
      </c>
      <c r="R1250" s="298">
        <f t="shared" si="74"/>
        <v>2450</v>
      </c>
      <c r="S1250" s="26">
        <f>R1250*[1]TC!$C$6</f>
        <v>49000</v>
      </c>
      <c r="T1250" s="256">
        <v>0</v>
      </c>
      <c r="U1250" s="26">
        <f>T1250*[1]TC!$C$4</f>
        <v>0</v>
      </c>
      <c r="V1250" s="33" t="s">
        <v>2265</v>
      </c>
      <c r="W1250" s="299" t="s">
        <v>2266</v>
      </c>
      <c r="X1250" s="297"/>
    </row>
    <row r="1251" spans="1:24" ht="15.75" customHeight="1">
      <c r="A1251" s="15" t="s">
        <v>481</v>
      </c>
      <c r="B1251" s="14" t="s">
        <v>2168</v>
      </c>
      <c r="C1251" s="40" t="s">
        <v>2267</v>
      </c>
      <c r="D1251" s="14" t="s">
        <v>1171</v>
      </c>
      <c r="E1251" s="14" t="s">
        <v>232</v>
      </c>
      <c r="F1251" s="14" t="s">
        <v>105</v>
      </c>
      <c r="G1251" s="14" t="s">
        <v>105</v>
      </c>
      <c r="H1251" s="15" t="s">
        <v>1604</v>
      </c>
      <c r="I1251" s="15"/>
      <c r="J1251" s="15"/>
      <c r="K1251" s="55">
        <v>3600</v>
      </c>
      <c r="L1251" s="19" t="s">
        <v>370</v>
      </c>
      <c r="M1251" s="24" t="s">
        <v>2264</v>
      </c>
      <c r="N1251" s="67">
        <v>1150</v>
      </c>
      <c r="O1251" s="22">
        <f>N1251*[1]TC!C$6</f>
        <v>23000</v>
      </c>
      <c r="P1251" s="24" t="s">
        <v>34</v>
      </c>
      <c r="Q1251" s="24" t="s">
        <v>34</v>
      </c>
      <c r="R1251" s="298">
        <f t="shared" si="74"/>
        <v>2450</v>
      </c>
      <c r="S1251" s="26">
        <f>R1251*[1]TC!$C$6</f>
        <v>49000</v>
      </c>
      <c r="T1251" s="256">
        <v>0</v>
      </c>
      <c r="U1251" s="26">
        <f>T1251*[1]TC!$C$4</f>
        <v>0</v>
      </c>
      <c r="V1251" s="33" t="s">
        <v>2265</v>
      </c>
      <c r="W1251" s="299" t="s">
        <v>2267</v>
      </c>
      <c r="X1251" s="297"/>
    </row>
    <row r="1252" spans="1:24" ht="15.75" customHeight="1">
      <c r="A1252" s="15" t="s">
        <v>481</v>
      </c>
      <c r="B1252" s="14" t="s">
        <v>2168</v>
      </c>
      <c r="C1252" s="40" t="s">
        <v>2268</v>
      </c>
      <c r="D1252" s="14" t="s">
        <v>1171</v>
      </c>
      <c r="E1252" s="14" t="s">
        <v>232</v>
      </c>
      <c r="F1252" s="14" t="s">
        <v>215</v>
      </c>
      <c r="G1252" s="14" t="s">
        <v>215</v>
      </c>
      <c r="H1252" s="15" t="s">
        <v>1604</v>
      </c>
      <c r="I1252" s="15"/>
      <c r="J1252" s="15"/>
      <c r="K1252" s="55">
        <v>3600</v>
      </c>
      <c r="L1252" s="19" t="s">
        <v>370</v>
      </c>
      <c r="M1252" s="24" t="s">
        <v>2269</v>
      </c>
      <c r="N1252" s="67">
        <v>1150</v>
      </c>
      <c r="O1252" s="22">
        <f>N1252*[1]TC!C$6</f>
        <v>23000</v>
      </c>
      <c r="P1252" s="24" t="s">
        <v>34</v>
      </c>
      <c r="Q1252" s="24" t="s">
        <v>34</v>
      </c>
      <c r="R1252" s="298">
        <f t="shared" si="74"/>
        <v>2450</v>
      </c>
      <c r="S1252" s="26">
        <f>R1252*[1]TC!$C$6</f>
        <v>49000</v>
      </c>
      <c r="T1252" s="256">
        <v>0</v>
      </c>
      <c r="U1252" s="26">
        <f>T1252*[1]TC!$C$4</f>
        <v>0</v>
      </c>
      <c r="V1252" s="33" t="s">
        <v>2265</v>
      </c>
      <c r="W1252" s="299" t="s">
        <v>2268</v>
      </c>
      <c r="X1252" s="297"/>
    </row>
    <row r="1253" spans="1:24" ht="15.75" customHeight="1">
      <c r="A1253" s="15" t="s">
        <v>481</v>
      </c>
      <c r="B1253" s="14" t="s">
        <v>2168</v>
      </c>
      <c r="C1253" s="40" t="s">
        <v>2270</v>
      </c>
      <c r="D1253" s="14" t="s">
        <v>1171</v>
      </c>
      <c r="E1253" s="14" t="s">
        <v>232</v>
      </c>
      <c r="F1253" s="14" t="s">
        <v>28</v>
      </c>
      <c r="G1253" s="14" t="s">
        <v>28</v>
      </c>
      <c r="H1253" s="15" t="s">
        <v>1604</v>
      </c>
      <c r="I1253" s="15"/>
      <c r="J1253" s="15"/>
      <c r="K1253" s="55">
        <v>3600</v>
      </c>
      <c r="L1253" s="19" t="s">
        <v>370</v>
      </c>
      <c r="M1253" s="24" t="s">
        <v>2264</v>
      </c>
      <c r="N1253" s="67">
        <v>1150</v>
      </c>
      <c r="O1253" s="22">
        <f>N1253*[1]TC!C$6</f>
        <v>23000</v>
      </c>
      <c r="P1253" s="24" t="s">
        <v>34</v>
      </c>
      <c r="Q1253" s="24" t="s">
        <v>34</v>
      </c>
      <c r="R1253" s="298">
        <f t="shared" si="74"/>
        <v>2450</v>
      </c>
      <c r="S1253" s="26">
        <f>R1253*[1]TC!$C$6</f>
        <v>49000</v>
      </c>
      <c r="T1253" s="256">
        <v>0</v>
      </c>
      <c r="U1253" s="26">
        <f>T1253*[1]TC!$C$4</f>
        <v>0</v>
      </c>
      <c r="V1253" s="33" t="s">
        <v>2265</v>
      </c>
      <c r="W1253" s="299" t="s">
        <v>2270</v>
      </c>
      <c r="X1253" s="297"/>
    </row>
    <row r="1254" spans="1:24" ht="15.75" customHeight="1">
      <c r="A1254" s="15" t="s">
        <v>481</v>
      </c>
      <c r="B1254" s="14" t="s">
        <v>2168</v>
      </c>
      <c r="C1254" s="40" t="s">
        <v>2271</v>
      </c>
      <c r="D1254" s="14" t="s">
        <v>1171</v>
      </c>
      <c r="E1254" s="14" t="s">
        <v>232</v>
      </c>
      <c r="F1254" s="14" t="s">
        <v>158</v>
      </c>
      <c r="G1254" s="14" t="s">
        <v>29</v>
      </c>
      <c r="H1254" s="15" t="s">
        <v>1604</v>
      </c>
      <c r="I1254" s="15"/>
      <c r="J1254" s="15"/>
      <c r="K1254" s="55">
        <v>3600</v>
      </c>
      <c r="L1254" s="19" t="s">
        <v>370</v>
      </c>
      <c r="M1254" s="24" t="s">
        <v>2264</v>
      </c>
      <c r="N1254" s="67">
        <v>1150</v>
      </c>
      <c r="O1254" s="22">
        <f>N1254*[1]TC!C$6</f>
        <v>23000</v>
      </c>
      <c r="P1254" s="24" t="s">
        <v>34</v>
      </c>
      <c r="Q1254" s="24" t="s">
        <v>34</v>
      </c>
      <c r="R1254" s="298">
        <f t="shared" si="74"/>
        <v>2450</v>
      </c>
      <c r="S1254" s="26">
        <f>R1254*[1]TC!$C$6</f>
        <v>49000</v>
      </c>
      <c r="T1254" s="256">
        <v>0</v>
      </c>
      <c r="U1254" s="26">
        <f>T1254*[1]TC!$C$4</f>
        <v>0</v>
      </c>
      <c r="V1254" s="33" t="s">
        <v>2265</v>
      </c>
      <c r="W1254" s="299" t="s">
        <v>2271</v>
      </c>
      <c r="X1254" s="297"/>
    </row>
    <row r="1255" spans="1:24" ht="15.75" customHeight="1">
      <c r="A1255" s="15" t="s">
        <v>481</v>
      </c>
      <c r="B1255" s="14" t="s">
        <v>2168</v>
      </c>
      <c r="C1255" s="40" t="s">
        <v>2266</v>
      </c>
      <c r="D1255" s="14" t="s">
        <v>2272</v>
      </c>
      <c r="E1255" s="14"/>
      <c r="F1255" s="14" t="s">
        <v>158</v>
      </c>
      <c r="G1255" s="14" t="s">
        <v>158</v>
      </c>
      <c r="H1255" s="15"/>
      <c r="I1255" s="15"/>
      <c r="J1255" s="15"/>
      <c r="K1255" s="55"/>
      <c r="L1255" s="19"/>
      <c r="M1255" s="24"/>
      <c r="N1255" s="67"/>
      <c r="O1255" s="22"/>
      <c r="P1255" s="24"/>
      <c r="Q1255" s="24"/>
      <c r="R1255" s="298"/>
      <c r="S1255" s="26"/>
      <c r="T1255" s="256"/>
      <c r="U1255" s="26"/>
      <c r="V1255" s="33"/>
      <c r="W1255" s="300"/>
      <c r="X1255" s="297"/>
    </row>
    <row r="1256" spans="1:24" ht="15.75" customHeight="1">
      <c r="A1256" s="15" t="s">
        <v>481</v>
      </c>
      <c r="B1256" s="14" t="s">
        <v>2168</v>
      </c>
      <c r="C1256" s="40" t="s">
        <v>2267</v>
      </c>
      <c r="D1256" s="14" t="s">
        <v>2272</v>
      </c>
      <c r="E1256" s="14" t="s">
        <v>232</v>
      </c>
      <c r="F1256" s="14" t="s">
        <v>105</v>
      </c>
      <c r="G1256" s="14" t="s">
        <v>105</v>
      </c>
      <c r="H1256" s="15"/>
      <c r="I1256" s="15"/>
      <c r="J1256" s="15"/>
      <c r="K1256" s="55"/>
      <c r="L1256" s="19"/>
      <c r="M1256" s="24"/>
      <c r="N1256" s="67"/>
      <c r="O1256" s="22"/>
      <c r="P1256" s="24"/>
      <c r="Q1256" s="24"/>
      <c r="R1256" s="298"/>
      <c r="S1256" s="26"/>
      <c r="T1256" s="256"/>
      <c r="U1256" s="26"/>
      <c r="V1256" s="33"/>
      <c r="W1256" s="300"/>
      <c r="X1256" s="297"/>
    </row>
    <row r="1257" spans="1:24" ht="15.75" customHeight="1">
      <c r="A1257" s="15" t="s">
        <v>481</v>
      </c>
      <c r="B1257" s="14" t="s">
        <v>2168</v>
      </c>
      <c r="C1257" s="40" t="s">
        <v>2268</v>
      </c>
      <c r="D1257" s="14" t="s">
        <v>2272</v>
      </c>
      <c r="E1257" s="14" t="s">
        <v>232</v>
      </c>
      <c r="F1257" s="14" t="s">
        <v>215</v>
      </c>
      <c r="G1257" s="14" t="s">
        <v>215</v>
      </c>
      <c r="H1257" s="15"/>
      <c r="I1257" s="15"/>
      <c r="J1257" s="15"/>
      <c r="K1257" s="55"/>
      <c r="L1257" s="19"/>
      <c r="M1257" s="24"/>
      <c r="N1257" s="67"/>
      <c r="O1257" s="22"/>
      <c r="P1257" s="24"/>
      <c r="Q1257" s="24"/>
      <c r="R1257" s="298"/>
      <c r="S1257" s="26"/>
      <c r="T1257" s="256"/>
      <c r="U1257" s="26"/>
      <c r="V1257" s="33"/>
      <c r="W1257" s="300"/>
      <c r="X1257" s="297"/>
    </row>
    <row r="1258" spans="1:24" ht="15.75" customHeight="1">
      <c r="A1258" s="15" t="s">
        <v>481</v>
      </c>
      <c r="B1258" s="14" t="s">
        <v>2168</v>
      </c>
      <c r="C1258" s="40" t="s">
        <v>2270</v>
      </c>
      <c r="D1258" s="14" t="s">
        <v>2272</v>
      </c>
      <c r="E1258" s="14" t="s">
        <v>232</v>
      </c>
      <c r="F1258" s="14" t="s">
        <v>28</v>
      </c>
      <c r="G1258" s="14" t="s">
        <v>28</v>
      </c>
      <c r="H1258" s="15"/>
      <c r="I1258" s="15"/>
      <c r="J1258" s="15"/>
      <c r="K1258" s="55"/>
      <c r="L1258" s="19"/>
      <c r="M1258" s="24"/>
      <c r="N1258" s="67"/>
      <c r="O1258" s="22"/>
      <c r="P1258" s="24"/>
      <c r="Q1258" s="24"/>
      <c r="R1258" s="298"/>
      <c r="S1258" s="26"/>
      <c r="T1258" s="256"/>
      <c r="U1258" s="26"/>
      <c r="V1258" s="33"/>
      <c r="W1258" s="300"/>
      <c r="X1258" s="297"/>
    </row>
    <row r="1259" spans="1:24" ht="15.75" customHeight="1">
      <c r="A1259" s="15" t="s">
        <v>481</v>
      </c>
      <c r="B1259" s="14" t="s">
        <v>2168</v>
      </c>
      <c r="C1259" s="40" t="s">
        <v>2271</v>
      </c>
      <c r="D1259" s="14" t="s">
        <v>2272</v>
      </c>
      <c r="E1259" s="14"/>
      <c r="F1259" s="14" t="s">
        <v>648</v>
      </c>
      <c r="G1259" s="14" t="s">
        <v>648</v>
      </c>
      <c r="H1259" s="15"/>
      <c r="I1259" s="15"/>
      <c r="J1259" s="15"/>
      <c r="K1259" s="55"/>
      <c r="L1259" s="19"/>
      <c r="M1259" s="24"/>
      <c r="N1259" s="67"/>
      <c r="O1259" s="22"/>
      <c r="P1259" s="24"/>
      <c r="Q1259" s="24"/>
      <c r="R1259" s="298"/>
      <c r="S1259" s="26"/>
      <c r="T1259" s="256"/>
      <c r="U1259" s="26"/>
      <c r="V1259" s="33"/>
      <c r="W1259" s="300"/>
      <c r="X1259" s="297"/>
    </row>
    <row r="1260" spans="1:24" ht="15.75" customHeight="1">
      <c r="A1260" s="76" t="s">
        <v>481</v>
      </c>
      <c r="B1260" s="76" t="s">
        <v>2273</v>
      </c>
      <c r="C1260" s="139" t="s">
        <v>2274</v>
      </c>
      <c r="D1260" s="14" t="s">
        <v>26</v>
      </c>
      <c r="E1260" s="139" t="s">
        <v>232</v>
      </c>
      <c r="F1260" s="63" t="s">
        <v>73</v>
      </c>
      <c r="G1260" s="63" t="s">
        <v>92</v>
      </c>
      <c r="H1260" s="155" t="s">
        <v>2275</v>
      </c>
      <c r="I1260" s="155" t="s">
        <v>484</v>
      </c>
      <c r="J1260" s="155" t="s">
        <v>2276</v>
      </c>
      <c r="K1260" s="301">
        <f>55.44*90</f>
        <v>4989.5999999999995</v>
      </c>
      <c r="L1260" s="52" t="s">
        <v>189</v>
      </c>
      <c r="M1260" s="258">
        <v>0.05</v>
      </c>
      <c r="N1260" s="157">
        <f t="shared" ref="N1260:N1323" si="75">K1260*M1260</f>
        <v>249.48</v>
      </c>
      <c r="O1260" s="158">
        <f>N1260*[1]TC!$C$4</f>
        <v>4989.5999999999995</v>
      </c>
      <c r="P1260" s="43" t="s">
        <v>34</v>
      </c>
      <c r="Q1260" s="43" t="s">
        <v>34</v>
      </c>
      <c r="R1260" s="159">
        <f t="shared" ref="R1260:R1323" si="76">K1260-N1260</f>
        <v>4740.12</v>
      </c>
      <c r="S1260" s="160">
        <f>R1260*[1]TC!$C$4</f>
        <v>94802.4</v>
      </c>
      <c r="T1260" s="159">
        <v>1000</v>
      </c>
      <c r="U1260" s="160">
        <f>T1260*[1]TC!$C$4</f>
        <v>20000</v>
      </c>
      <c r="V1260" s="63" t="s">
        <v>2277</v>
      </c>
      <c r="W1260" s="141" t="s">
        <v>2278</v>
      </c>
      <c r="X1260" s="297"/>
    </row>
    <row r="1261" spans="1:24" ht="15.75" customHeight="1">
      <c r="A1261" s="76" t="s">
        <v>481</v>
      </c>
      <c r="B1261" s="76" t="s">
        <v>2273</v>
      </c>
      <c r="C1261" s="139" t="s">
        <v>2279</v>
      </c>
      <c r="D1261" s="14" t="s">
        <v>26</v>
      </c>
      <c r="E1261" s="139" t="s">
        <v>27</v>
      </c>
      <c r="F1261" s="63" t="s">
        <v>73</v>
      </c>
      <c r="G1261" s="63" t="s">
        <v>92</v>
      </c>
      <c r="H1261" s="155" t="s">
        <v>2275</v>
      </c>
      <c r="I1261" s="155" t="s">
        <v>484</v>
      </c>
      <c r="J1261" s="155" t="s">
        <v>2276</v>
      </c>
      <c r="K1261" s="301">
        <v>4750</v>
      </c>
      <c r="L1261" s="52" t="s">
        <v>189</v>
      </c>
      <c r="M1261" s="258">
        <v>0.05</v>
      </c>
      <c r="N1261" s="157">
        <f t="shared" si="75"/>
        <v>237.5</v>
      </c>
      <c r="O1261" s="158">
        <f>N1261*[1]TC!$C$4</f>
        <v>4750</v>
      </c>
      <c r="P1261" s="43" t="s">
        <v>34</v>
      </c>
      <c r="Q1261" s="43" t="s">
        <v>34</v>
      </c>
      <c r="R1261" s="159">
        <f t="shared" si="76"/>
        <v>4512.5</v>
      </c>
      <c r="S1261" s="160">
        <f>R1261*[1]TC!$C$4</f>
        <v>90250</v>
      </c>
      <c r="T1261" s="159">
        <v>1000</v>
      </c>
      <c r="U1261" s="160">
        <f>T1261*[1]TC!$C$4</f>
        <v>20000</v>
      </c>
      <c r="V1261" s="63" t="s">
        <v>2277</v>
      </c>
      <c r="W1261" s="141" t="s">
        <v>2278</v>
      </c>
      <c r="X1261" s="297"/>
    </row>
    <row r="1262" spans="1:24" ht="15.75" customHeight="1">
      <c r="A1262" s="76" t="s">
        <v>481</v>
      </c>
      <c r="B1262" s="76" t="s">
        <v>2273</v>
      </c>
      <c r="C1262" s="139" t="s">
        <v>2280</v>
      </c>
      <c r="D1262" s="14" t="s">
        <v>26</v>
      </c>
      <c r="E1262" s="139" t="s">
        <v>357</v>
      </c>
      <c r="F1262" s="63" t="s">
        <v>667</v>
      </c>
      <c r="G1262" s="63" t="s">
        <v>170</v>
      </c>
      <c r="H1262" s="155" t="s">
        <v>2281</v>
      </c>
      <c r="I1262" s="155" t="s">
        <v>484</v>
      </c>
      <c r="J1262" s="155" t="s">
        <v>2282</v>
      </c>
      <c r="K1262" s="301">
        <v>7500</v>
      </c>
      <c r="L1262" s="52" t="s">
        <v>189</v>
      </c>
      <c r="M1262" s="258">
        <v>0.05</v>
      </c>
      <c r="N1262" s="157">
        <f t="shared" si="75"/>
        <v>375</v>
      </c>
      <c r="O1262" s="158">
        <f>N1262*[1]TC!$C$4</f>
        <v>7500</v>
      </c>
      <c r="P1262" s="43" t="s">
        <v>34</v>
      </c>
      <c r="Q1262" s="43" t="s">
        <v>34</v>
      </c>
      <c r="R1262" s="159">
        <f t="shared" si="76"/>
        <v>7125</v>
      </c>
      <c r="S1262" s="160">
        <f>R1262*[1]TC!$C$4</f>
        <v>142500</v>
      </c>
      <c r="T1262" s="159">
        <v>1000</v>
      </c>
      <c r="U1262" s="160">
        <f>T1262*[1]TC!$C$4</f>
        <v>20000</v>
      </c>
      <c r="V1262" s="63" t="s">
        <v>2277</v>
      </c>
      <c r="W1262" s="141" t="s">
        <v>2283</v>
      </c>
      <c r="X1262" s="297"/>
    </row>
    <row r="1263" spans="1:24" ht="15.75" customHeight="1">
      <c r="A1263" s="76" t="s">
        <v>481</v>
      </c>
      <c r="B1263" s="76" t="s">
        <v>2273</v>
      </c>
      <c r="C1263" s="139" t="s">
        <v>2284</v>
      </c>
      <c r="D1263" s="41" t="s">
        <v>26</v>
      </c>
      <c r="E1263" s="139" t="s">
        <v>27</v>
      </c>
      <c r="F1263" s="63" t="s">
        <v>673</v>
      </c>
      <c r="G1263" s="63" t="s">
        <v>820</v>
      </c>
      <c r="H1263" s="155" t="s">
        <v>2281</v>
      </c>
      <c r="I1263" s="155" t="s">
        <v>484</v>
      </c>
      <c r="J1263" s="155" t="s">
        <v>2282</v>
      </c>
      <c r="K1263" s="301">
        <v>4850</v>
      </c>
      <c r="L1263" s="52" t="s">
        <v>189</v>
      </c>
      <c r="M1263" s="258">
        <v>0.05</v>
      </c>
      <c r="N1263" s="157">
        <f t="shared" si="75"/>
        <v>242.5</v>
      </c>
      <c r="O1263" s="158">
        <f>N1263*[1]TC!$C$4</f>
        <v>4850</v>
      </c>
      <c r="P1263" s="43" t="s">
        <v>34</v>
      </c>
      <c r="Q1263" s="43" t="s">
        <v>34</v>
      </c>
      <c r="R1263" s="96">
        <f t="shared" si="76"/>
        <v>4607.5</v>
      </c>
      <c r="S1263" s="160">
        <f>R1263*[1]TC!$C$4</f>
        <v>92150</v>
      </c>
      <c r="T1263" s="159">
        <v>1000</v>
      </c>
      <c r="U1263" s="160">
        <f>T1263*[1]TC!$C$4</f>
        <v>20000</v>
      </c>
      <c r="V1263" s="63" t="s">
        <v>2277</v>
      </c>
      <c r="W1263" s="141" t="s">
        <v>2285</v>
      </c>
      <c r="X1263" s="297"/>
    </row>
    <row r="1264" spans="1:24" ht="15.75" customHeight="1">
      <c r="A1264" s="76" t="s">
        <v>481</v>
      </c>
      <c r="B1264" s="76" t="s">
        <v>2273</v>
      </c>
      <c r="C1264" s="139" t="s">
        <v>2286</v>
      </c>
      <c r="D1264" s="41" t="s">
        <v>26</v>
      </c>
      <c r="E1264" s="139" t="s">
        <v>357</v>
      </c>
      <c r="F1264" s="63" t="s">
        <v>170</v>
      </c>
      <c r="G1264" s="63" t="s">
        <v>147</v>
      </c>
      <c r="H1264" s="155" t="s">
        <v>2281</v>
      </c>
      <c r="I1264" s="155" t="s">
        <v>484</v>
      </c>
      <c r="J1264" s="155" t="s">
        <v>2282</v>
      </c>
      <c r="K1264" s="301">
        <f>4800</f>
        <v>4800</v>
      </c>
      <c r="L1264" s="52" t="s">
        <v>189</v>
      </c>
      <c r="M1264" s="258">
        <v>0.05</v>
      </c>
      <c r="N1264" s="157">
        <f t="shared" si="75"/>
        <v>240</v>
      </c>
      <c r="O1264" s="158">
        <f>N1264*[1]TC!$C$4</f>
        <v>4800</v>
      </c>
      <c r="P1264" s="43" t="s">
        <v>34</v>
      </c>
      <c r="Q1264" s="43" t="s">
        <v>34</v>
      </c>
      <c r="R1264" s="96">
        <f t="shared" si="76"/>
        <v>4560</v>
      </c>
      <c r="S1264" s="160">
        <f>R1264*[1]TC!$C$4</f>
        <v>91200</v>
      </c>
      <c r="T1264" s="159">
        <v>1000</v>
      </c>
      <c r="U1264" s="160">
        <f>T1264*[1]TC!$C$4</f>
        <v>20000</v>
      </c>
      <c r="V1264" s="63" t="s">
        <v>2277</v>
      </c>
      <c r="W1264" s="141" t="s">
        <v>2287</v>
      </c>
      <c r="X1264" s="297"/>
    </row>
    <row r="1265" spans="1:24" ht="15.75" customHeight="1">
      <c r="A1265" s="76" t="s">
        <v>481</v>
      </c>
      <c r="B1265" s="76" t="s">
        <v>2273</v>
      </c>
      <c r="C1265" s="139" t="s">
        <v>2288</v>
      </c>
      <c r="D1265" s="41" t="s">
        <v>26</v>
      </c>
      <c r="E1265" s="139" t="s">
        <v>232</v>
      </c>
      <c r="F1265" s="63" t="s">
        <v>170</v>
      </c>
      <c r="G1265" s="63" t="s">
        <v>29</v>
      </c>
      <c r="H1265" s="155" t="s">
        <v>2275</v>
      </c>
      <c r="I1265" s="155" t="s">
        <v>484</v>
      </c>
      <c r="J1265" s="155" t="s">
        <v>2276</v>
      </c>
      <c r="K1265" s="301">
        <f>66.67*60</f>
        <v>4000.2000000000003</v>
      </c>
      <c r="L1265" s="52" t="s">
        <v>189</v>
      </c>
      <c r="M1265" s="258">
        <v>0.05</v>
      </c>
      <c r="N1265" s="157">
        <f t="shared" si="75"/>
        <v>200.01000000000002</v>
      </c>
      <c r="O1265" s="158">
        <f>N1265*[1]TC!$C$4</f>
        <v>4000.2000000000003</v>
      </c>
      <c r="P1265" s="43" t="s">
        <v>34</v>
      </c>
      <c r="Q1265" s="43" t="s">
        <v>34</v>
      </c>
      <c r="R1265" s="96">
        <f t="shared" si="76"/>
        <v>3800.19</v>
      </c>
      <c r="S1265" s="160">
        <f>R1265*[1]TC!$C$4</f>
        <v>76003.8</v>
      </c>
      <c r="T1265" s="159">
        <v>1000</v>
      </c>
      <c r="U1265" s="160">
        <f>T1265*[1]TC!$C$4</f>
        <v>20000</v>
      </c>
      <c r="V1265" s="63" t="s">
        <v>2277</v>
      </c>
      <c r="W1265" s="141" t="s">
        <v>2289</v>
      </c>
      <c r="X1265" s="297"/>
    </row>
    <row r="1266" spans="1:24" ht="15.75" customHeight="1">
      <c r="A1266" s="76" t="s">
        <v>481</v>
      </c>
      <c r="B1266" s="76" t="s">
        <v>2273</v>
      </c>
      <c r="C1266" s="139" t="s">
        <v>2290</v>
      </c>
      <c r="D1266" s="41" t="s">
        <v>26</v>
      </c>
      <c r="E1266" s="139" t="s">
        <v>232</v>
      </c>
      <c r="F1266" s="63" t="s">
        <v>170</v>
      </c>
      <c r="G1266" s="63" t="s">
        <v>1855</v>
      </c>
      <c r="H1266" s="155" t="s">
        <v>2281</v>
      </c>
      <c r="I1266" s="155" t="s">
        <v>484</v>
      </c>
      <c r="J1266" s="155" t="s">
        <v>2282</v>
      </c>
      <c r="K1266" s="301">
        <f>66.5*60</f>
        <v>3990</v>
      </c>
      <c r="L1266" s="52" t="s">
        <v>189</v>
      </c>
      <c r="M1266" s="258">
        <v>0.05</v>
      </c>
      <c r="N1266" s="157">
        <f t="shared" si="75"/>
        <v>199.5</v>
      </c>
      <c r="O1266" s="158">
        <f>N1266*[1]TC!$C$4</f>
        <v>3990</v>
      </c>
      <c r="P1266" s="43" t="s">
        <v>34</v>
      </c>
      <c r="Q1266" s="43" t="s">
        <v>34</v>
      </c>
      <c r="R1266" s="96">
        <f t="shared" si="76"/>
        <v>3790.5</v>
      </c>
      <c r="S1266" s="160">
        <f>R1266*[1]TC!$C$4</f>
        <v>75810</v>
      </c>
      <c r="T1266" s="159">
        <v>1000</v>
      </c>
      <c r="U1266" s="160">
        <f>T1266*[1]TC!$C$4</f>
        <v>20000</v>
      </c>
      <c r="V1266" s="63" t="s">
        <v>2277</v>
      </c>
      <c r="W1266" s="141" t="s">
        <v>2291</v>
      </c>
      <c r="X1266" s="297"/>
    </row>
    <row r="1267" spans="1:24" ht="15.75" customHeight="1">
      <c r="A1267" s="76" t="s">
        <v>481</v>
      </c>
      <c r="B1267" s="76" t="s">
        <v>2273</v>
      </c>
      <c r="C1267" s="139" t="s">
        <v>2292</v>
      </c>
      <c r="D1267" s="41" t="s">
        <v>26</v>
      </c>
      <c r="E1267" s="139" t="s">
        <v>232</v>
      </c>
      <c r="F1267" s="63" t="s">
        <v>86</v>
      </c>
      <c r="G1267" s="63" t="s">
        <v>208</v>
      </c>
      <c r="H1267" s="155" t="s">
        <v>2281</v>
      </c>
      <c r="I1267" s="155" t="s">
        <v>484</v>
      </c>
      <c r="J1267" s="155" t="s">
        <v>2282</v>
      </c>
      <c r="K1267" s="301">
        <f>75*60</f>
        <v>4500</v>
      </c>
      <c r="L1267" s="52" t="s">
        <v>189</v>
      </c>
      <c r="M1267" s="258">
        <v>0.05</v>
      </c>
      <c r="N1267" s="157">
        <f t="shared" si="75"/>
        <v>225</v>
      </c>
      <c r="O1267" s="158">
        <f>N1267*[1]TC!$C$4</f>
        <v>4500</v>
      </c>
      <c r="P1267" s="43" t="s">
        <v>34</v>
      </c>
      <c r="Q1267" s="43" t="s">
        <v>34</v>
      </c>
      <c r="R1267" s="96">
        <f t="shared" si="76"/>
        <v>4275</v>
      </c>
      <c r="S1267" s="160">
        <f>R1267*[1]TC!$C$4</f>
        <v>85500</v>
      </c>
      <c r="T1267" s="159">
        <v>1000</v>
      </c>
      <c r="U1267" s="160">
        <f>T1267*[1]TC!$C$4</f>
        <v>20000</v>
      </c>
      <c r="V1267" s="63" t="s">
        <v>2277</v>
      </c>
      <c r="W1267" s="141" t="s">
        <v>2293</v>
      </c>
      <c r="X1267" s="297"/>
    </row>
    <row r="1268" spans="1:24" ht="15.75" customHeight="1">
      <c r="A1268" s="76" t="s">
        <v>481</v>
      </c>
      <c r="B1268" s="76" t="s">
        <v>2273</v>
      </c>
      <c r="C1268" s="139" t="s">
        <v>2294</v>
      </c>
      <c r="D1268" s="41" t="s">
        <v>26</v>
      </c>
      <c r="E1268" s="139" t="s">
        <v>232</v>
      </c>
      <c r="F1268" s="63" t="s">
        <v>1205</v>
      </c>
      <c r="G1268" s="63" t="s">
        <v>147</v>
      </c>
      <c r="H1268" s="155" t="s">
        <v>2281</v>
      </c>
      <c r="I1268" s="155" t="s">
        <v>484</v>
      </c>
      <c r="J1268" s="155" t="s">
        <v>2282</v>
      </c>
      <c r="K1268" s="301">
        <f>53.33*60</f>
        <v>3199.7999999999997</v>
      </c>
      <c r="L1268" s="52" t="s">
        <v>189</v>
      </c>
      <c r="M1268" s="258">
        <v>0.05</v>
      </c>
      <c r="N1268" s="157">
        <f t="shared" si="75"/>
        <v>159.99</v>
      </c>
      <c r="O1268" s="158">
        <f>N1268*[1]TC!$C$4</f>
        <v>3199.8</v>
      </c>
      <c r="P1268" s="43" t="s">
        <v>34</v>
      </c>
      <c r="Q1268" s="43" t="s">
        <v>34</v>
      </c>
      <c r="R1268" s="96">
        <f t="shared" si="76"/>
        <v>3039.8099999999995</v>
      </c>
      <c r="S1268" s="160">
        <f>R1268*[1]TC!$C$4</f>
        <v>60796.19999999999</v>
      </c>
      <c r="T1268" s="159">
        <v>1000</v>
      </c>
      <c r="U1268" s="160">
        <f>T1268*[1]TC!$C$4</f>
        <v>20000</v>
      </c>
      <c r="V1268" s="63" t="s">
        <v>2277</v>
      </c>
      <c r="W1268" s="141" t="s">
        <v>2295</v>
      </c>
      <c r="X1268" s="297"/>
    </row>
    <row r="1269" spans="1:24" ht="15.75" customHeight="1">
      <c r="A1269" s="76" t="s">
        <v>481</v>
      </c>
      <c r="B1269" s="76" t="s">
        <v>2273</v>
      </c>
      <c r="C1269" s="139" t="s">
        <v>2296</v>
      </c>
      <c r="D1269" s="41" t="s">
        <v>26</v>
      </c>
      <c r="E1269" s="139" t="s">
        <v>232</v>
      </c>
      <c r="F1269" s="63" t="s">
        <v>1205</v>
      </c>
      <c r="G1269" s="63" t="s">
        <v>147</v>
      </c>
      <c r="H1269" s="155" t="s">
        <v>2281</v>
      </c>
      <c r="I1269" s="155" t="s">
        <v>484</v>
      </c>
      <c r="J1269" s="155" t="s">
        <v>2282</v>
      </c>
      <c r="K1269" s="301">
        <v>3420</v>
      </c>
      <c r="L1269" s="52" t="s">
        <v>189</v>
      </c>
      <c r="M1269" s="258">
        <v>0.05</v>
      </c>
      <c r="N1269" s="157">
        <f t="shared" si="75"/>
        <v>171</v>
      </c>
      <c r="O1269" s="158">
        <f>N1269*[1]TC!$C$4</f>
        <v>3420</v>
      </c>
      <c r="P1269" s="43" t="s">
        <v>34</v>
      </c>
      <c r="Q1269" s="43" t="s">
        <v>34</v>
      </c>
      <c r="R1269" s="96">
        <f t="shared" si="76"/>
        <v>3249</v>
      </c>
      <c r="S1269" s="160">
        <f>R1269*[1]TC!$C$4</f>
        <v>64980</v>
      </c>
      <c r="T1269" s="159">
        <v>1000</v>
      </c>
      <c r="U1269" s="160">
        <f>T1269*[1]TC!$C$4</f>
        <v>20000</v>
      </c>
      <c r="V1269" s="63" t="s">
        <v>2277</v>
      </c>
      <c r="W1269" s="141" t="s">
        <v>2295</v>
      </c>
      <c r="X1269" s="297"/>
    </row>
    <row r="1270" spans="1:24" ht="15.75" customHeight="1">
      <c r="A1270" s="76" t="s">
        <v>481</v>
      </c>
      <c r="B1270" s="76" t="s">
        <v>2273</v>
      </c>
      <c r="C1270" s="139" t="s">
        <v>2297</v>
      </c>
      <c r="D1270" s="41" t="s">
        <v>26</v>
      </c>
      <c r="E1270" s="139" t="s">
        <v>27</v>
      </c>
      <c r="F1270" s="63" t="s">
        <v>170</v>
      </c>
      <c r="G1270" s="63" t="s">
        <v>2298</v>
      </c>
      <c r="H1270" s="155" t="s">
        <v>2281</v>
      </c>
      <c r="I1270" s="155" t="s">
        <v>484</v>
      </c>
      <c r="J1270" s="155" t="s">
        <v>2282</v>
      </c>
      <c r="K1270" s="301">
        <v>9850</v>
      </c>
      <c r="L1270" s="52" t="s">
        <v>189</v>
      </c>
      <c r="M1270" s="258">
        <v>0.05</v>
      </c>
      <c r="N1270" s="157">
        <f t="shared" si="75"/>
        <v>492.5</v>
      </c>
      <c r="O1270" s="158">
        <f>N1270*[1]TC!$C$4</f>
        <v>9850</v>
      </c>
      <c r="P1270" s="43" t="s">
        <v>34</v>
      </c>
      <c r="Q1270" s="43" t="s">
        <v>34</v>
      </c>
      <c r="R1270" s="96">
        <f t="shared" si="76"/>
        <v>9357.5</v>
      </c>
      <c r="S1270" s="160">
        <f>R1270*[1]TC!$C$4</f>
        <v>187150</v>
      </c>
      <c r="T1270" s="159">
        <v>1000</v>
      </c>
      <c r="U1270" s="160">
        <f>T1270*[1]TC!$C$4</f>
        <v>20000</v>
      </c>
      <c r="V1270" s="63" t="s">
        <v>2277</v>
      </c>
      <c r="W1270" s="141" t="s">
        <v>2299</v>
      </c>
      <c r="X1270" s="297"/>
    </row>
    <row r="1271" spans="1:24" ht="15.75" customHeight="1">
      <c r="A1271" s="76" t="s">
        <v>481</v>
      </c>
      <c r="B1271" s="76" t="s">
        <v>2273</v>
      </c>
      <c r="C1271" s="139" t="s">
        <v>2300</v>
      </c>
      <c r="D1271" s="41" t="s">
        <v>26</v>
      </c>
      <c r="E1271" s="139" t="s">
        <v>232</v>
      </c>
      <c r="F1271" s="63" t="s">
        <v>73</v>
      </c>
      <c r="G1271" s="63" t="s">
        <v>153</v>
      </c>
      <c r="H1271" s="155" t="s">
        <v>2281</v>
      </c>
      <c r="I1271" s="155" t="s">
        <v>484</v>
      </c>
      <c r="J1271" s="155" t="s">
        <v>2282</v>
      </c>
      <c r="K1271" s="301">
        <f>65*60</f>
        <v>3900</v>
      </c>
      <c r="L1271" s="52" t="s">
        <v>189</v>
      </c>
      <c r="M1271" s="258">
        <v>0.05</v>
      </c>
      <c r="N1271" s="157">
        <f t="shared" si="75"/>
        <v>195</v>
      </c>
      <c r="O1271" s="158">
        <f>N1271*[1]TC!$C$4</f>
        <v>3900</v>
      </c>
      <c r="P1271" s="43" t="s">
        <v>34</v>
      </c>
      <c r="Q1271" s="43" t="s">
        <v>34</v>
      </c>
      <c r="R1271" s="96">
        <f t="shared" si="76"/>
        <v>3705</v>
      </c>
      <c r="S1271" s="160">
        <f>R1271*[1]TC!$C$4</f>
        <v>74100</v>
      </c>
      <c r="T1271" s="159">
        <v>1000</v>
      </c>
      <c r="U1271" s="160">
        <f>T1271*[1]TC!$C$4</f>
        <v>20000</v>
      </c>
      <c r="V1271" s="63" t="s">
        <v>2277</v>
      </c>
      <c r="W1271" s="302" t="s">
        <v>2301</v>
      </c>
      <c r="X1271" s="297"/>
    </row>
    <row r="1272" spans="1:24" ht="15.75" customHeight="1">
      <c r="A1272" s="76" t="s">
        <v>481</v>
      </c>
      <c r="B1272" s="76" t="s">
        <v>2273</v>
      </c>
      <c r="C1272" s="139" t="s">
        <v>2302</v>
      </c>
      <c r="D1272" s="41" t="s">
        <v>26</v>
      </c>
      <c r="E1272" s="139" t="s">
        <v>232</v>
      </c>
      <c r="F1272" s="63" t="s">
        <v>153</v>
      </c>
      <c r="G1272" s="63" t="s">
        <v>161</v>
      </c>
      <c r="H1272" s="155" t="s">
        <v>2281</v>
      </c>
      <c r="I1272" s="155" t="s">
        <v>484</v>
      </c>
      <c r="J1272" s="155" t="s">
        <v>2282</v>
      </c>
      <c r="K1272" s="301">
        <f>58.33*60</f>
        <v>3499.7999999999997</v>
      </c>
      <c r="L1272" s="52" t="s">
        <v>189</v>
      </c>
      <c r="M1272" s="258">
        <v>0.05</v>
      </c>
      <c r="N1272" s="157">
        <f t="shared" si="75"/>
        <v>174.99</v>
      </c>
      <c r="O1272" s="158">
        <f>N1272*[1]TC!$C$4</f>
        <v>3499.8</v>
      </c>
      <c r="P1272" s="43" t="s">
        <v>34</v>
      </c>
      <c r="Q1272" s="43" t="s">
        <v>34</v>
      </c>
      <c r="R1272" s="96">
        <f t="shared" si="76"/>
        <v>3324.8099999999995</v>
      </c>
      <c r="S1272" s="160">
        <f>R1272*[1]TC!$C$4</f>
        <v>66496.199999999983</v>
      </c>
      <c r="T1272" s="159">
        <v>1000</v>
      </c>
      <c r="U1272" s="160">
        <f>T1272*[1]TC!$C$4</f>
        <v>20000</v>
      </c>
      <c r="V1272" s="63" t="s">
        <v>2277</v>
      </c>
      <c r="W1272" s="302" t="s">
        <v>2303</v>
      </c>
      <c r="X1272" s="297"/>
    </row>
    <row r="1273" spans="1:24" ht="15.75" customHeight="1">
      <c r="A1273" s="76" t="s">
        <v>481</v>
      </c>
      <c r="B1273" s="76" t="s">
        <v>2273</v>
      </c>
      <c r="C1273" s="139" t="s">
        <v>2304</v>
      </c>
      <c r="D1273" s="41" t="s">
        <v>26</v>
      </c>
      <c r="E1273" s="139" t="s">
        <v>232</v>
      </c>
      <c r="F1273" s="63" t="s">
        <v>170</v>
      </c>
      <c r="G1273" s="63" t="s">
        <v>170</v>
      </c>
      <c r="H1273" s="155" t="s">
        <v>2275</v>
      </c>
      <c r="I1273" s="155" t="s">
        <v>484</v>
      </c>
      <c r="J1273" s="155" t="s">
        <v>2276</v>
      </c>
      <c r="K1273" s="301">
        <f>66.67*60</f>
        <v>4000.2000000000003</v>
      </c>
      <c r="L1273" s="52" t="s">
        <v>189</v>
      </c>
      <c r="M1273" s="258">
        <v>0.05</v>
      </c>
      <c r="N1273" s="157">
        <f t="shared" si="75"/>
        <v>200.01000000000002</v>
      </c>
      <c r="O1273" s="158">
        <f>N1273*[1]TC!$C$4</f>
        <v>4000.2000000000003</v>
      </c>
      <c r="P1273" s="43" t="s">
        <v>34</v>
      </c>
      <c r="Q1273" s="43" t="s">
        <v>34</v>
      </c>
      <c r="R1273" s="96">
        <f t="shared" si="76"/>
        <v>3800.19</v>
      </c>
      <c r="S1273" s="160">
        <f>R1273*[1]TC!$C$4</f>
        <v>76003.8</v>
      </c>
      <c r="T1273" s="159">
        <v>1000</v>
      </c>
      <c r="U1273" s="160">
        <f>T1273*[1]TC!$C$4</f>
        <v>20000</v>
      </c>
      <c r="V1273" s="63" t="s">
        <v>2277</v>
      </c>
      <c r="W1273" s="302" t="s">
        <v>2305</v>
      </c>
      <c r="X1273" s="297"/>
    </row>
    <row r="1274" spans="1:24" ht="15.75" customHeight="1">
      <c r="A1274" s="76" t="s">
        <v>481</v>
      </c>
      <c r="B1274" s="76" t="s">
        <v>2273</v>
      </c>
      <c r="C1274" s="139" t="s">
        <v>2306</v>
      </c>
      <c r="D1274" s="41" t="s">
        <v>26</v>
      </c>
      <c r="E1274" s="139" t="s">
        <v>232</v>
      </c>
      <c r="F1274" s="63" t="s">
        <v>56</v>
      </c>
      <c r="G1274" s="63" t="s">
        <v>319</v>
      </c>
      <c r="H1274" s="155" t="s">
        <v>2281</v>
      </c>
      <c r="I1274" s="155" t="s">
        <v>484</v>
      </c>
      <c r="J1274" s="155" t="s">
        <v>2282</v>
      </c>
      <c r="K1274" s="301">
        <f>75*60</f>
        <v>4500</v>
      </c>
      <c r="L1274" s="52" t="s">
        <v>189</v>
      </c>
      <c r="M1274" s="258">
        <v>0.05</v>
      </c>
      <c r="N1274" s="157">
        <f t="shared" si="75"/>
        <v>225</v>
      </c>
      <c r="O1274" s="158">
        <f>N1274*[1]TC!$C$4</f>
        <v>4500</v>
      </c>
      <c r="P1274" s="43" t="s">
        <v>34</v>
      </c>
      <c r="Q1274" s="43" t="s">
        <v>34</v>
      </c>
      <c r="R1274" s="96">
        <f t="shared" si="76"/>
        <v>4275</v>
      </c>
      <c r="S1274" s="160">
        <f>R1274*[1]TC!$C$4</f>
        <v>85500</v>
      </c>
      <c r="T1274" s="159">
        <v>1000</v>
      </c>
      <c r="U1274" s="160">
        <f>T1274*[1]TC!$C$4</f>
        <v>20000</v>
      </c>
      <c r="V1274" s="63" t="s">
        <v>2277</v>
      </c>
      <c r="W1274" s="302" t="s">
        <v>2307</v>
      </c>
      <c r="X1274" s="297"/>
    </row>
    <row r="1275" spans="1:24" ht="15.75" customHeight="1">
      <c r="A1275" s="76" t="s">
        <v>481</v>
      </c>
      <c r="B1275" s="76" t="s">
        <v>2273</v>
      </c>
      <c r="C1275" s="139" t="s">
        <v>2308</v>
      </c>
      <c r="D1275" s="41" t="s">
        <v>26</v>
      </c>
      <c r="E1275" s="139" t="s">
        <v>232</v>
      </c>
      <c r="F1275" s="63" t="s">
        <v>76</v>
      </c>
      <c r="G1275" s="63" t="s">
        <v>28</v>
      </c>
      <c r="H1275" s="155" t="s">
        <v>2281</v>
      </c>
      <c r="I1275" s="155" t="s">
        <v>484</v>
      </c>
      <c r="J1275" s="155" t="s">
        <v>2282</v>
      </c>
      <c r="K1275" s="301">
        <f>80*60</f>
        <v>4800</v>
      </c>
      <c r="L1275" s="52" t="s">
        <v>189</v>
      </c>
      <c r="M1275" s="258">
        <v>0.05</v>
      </c>
      <c r="N1275" s="157">
        <f t="shared" si="75"/>
        <v>240</v>
      </c>
      <c r="O1275" s="158">
        <f>N1275*[1]TC!$C$4</f>
        <v>4800</v>
      </c>
      <c r="P1275" s="43" t="s">
        <v>34</v>
      </c>
      <c r="Q1275" s="43" t="s">
        <v>34</v>
      </c>
      <c r="R1275" s="96">
        <f t="shared" si="76"/>
        <v>4560</v>
      </c>
      <c r="S1275" s="160">
        <f>R1275*[1]TC!$C$4</f>
        <v>91200</v>
      </c>
      <c r="T1275" s="159">
        <v>1000</v>
      </c>
      <c r="U1275" s="160">
        <f>T1275*[1]TC!$C$4</f>
        <v>20000</v>
      </c>
      <c r="V1275" s="63" t="s">
        <v>2277</v>
      </c>
      <c r="W1275" s="302" t="s">
        <v>2309</v>
      </c>
      <c r="X1275" s="297"/>
    </row>
    <row r="1276" spans="1:24" ht="15.75" customHeight="1">
      <c r="A1276" s="76" t="s">
        <v>481</v>
      </c>
      <c r="B1276" s="76" t="s">
        <v>2273</v>
      </c>
      <c r="C1276" s="139" t="s">
        <v>2310</v>
      </c>
      <c r="D1276" s="41" t="s">
        <v>26</v>
      </c>
      <c r="E1276" s="139" t="s">
        <v>232</v>
      </c>
      <c r="F1276" s="63" t="s">
        <v>38</v>
      </c>
      <c r="G1276" s="63" t="s">
        <v>875</v>
      </c>
      <c r="H1276" s="155" t="s">
        <v>2281</v>
      </c>
      <c r="I1276" s="155" t="s">
        <v>484</v>
      </c>
      <c r="J1276" s="155" t="s">
        <v>2282</v>
      </c>
      <c r="K1276" s="301">
        <f>90.83*60</f>
        <v>5449.8</v>
      </c>
      <c r="L1276" s="52" t="s">
        <v>189</v>
      </c>
      <c r="M1276" s="258">
        <v>0.05</v>
      </c>
      <c r="N1276" s="157">
        <f t="shared" si="75"/>
        <v>272.49</v>
      </c>
      <c r="O1276" s="158">
        <f>N1276*[1]TC!$C$4</f>
        <v>5449.8</v>
      </c>
      <c r="P1276" s="43" t="s">
        <v>34</v>
      </c>
      <c r="Q1276" s="43" t="s">
        <v>34</v>
      </c>
      <c r="R1276" s="96">
        <f t="shared" si="76"/>
        <v>5177.3100000000004</v>
      </c>
      <c r="S1276" s="160">
        <f>R1276*[1]TC!$C$4</f>
        <v>103546.20000000001</v>
      </c>
      <c r="T1276" s="159">
        <v>1000</v>
      </c>
      <c r="U1276" s="160">
        <f>T1276*[1]TC!$C$4</f>
        <v>20000</v>
      </c>
      <c r="V1276" s="63" t="s">
        <v>2277</v>
      </c>
      <c r="W1276" s="302" t="s">
        <v>2311</v>
      </c>
      <c r="X1276" s="297"/>
    </row>
    <row r="1277" spans="1:24" ht="15.75" customHeight="1">
      <c r="A1277" s="76" t="s">
        <v>481</v>
      </c>
      <c r="B1277" s="76" t="s">
        <v>2273</v>
      </c>
      <c r="C1277" s="139" t="s">
        <v>2312</v>
      </c>
      <c r="D1277" s="41" t="s">
        <v>26</v>
      </c>
      <c r="E1277" s="139" t="s">
        <v>27</v>
      </c>
      <c r="F1277" s="63" t="s">
        <v>38</v>
      </c>
      <c r="G1277" s="63" t="s">
        <v>875</v>
      </c>
      <c r="H1277" s="155" t="s">
        <v>2281</v>
      </c>
      <c r="I1277" s="155" t="s">
        <v>484</v>
      </c>
      <c r="J1277" s="155" t="s">
        <v>2282</v>
      </c>
      <c r="K1277" s="301">
        <v>6200</v>
      </c>
      <c r="L1277" s="52" t="s">
        <v>189</v>
      </c>
      <c r="M1277" s="258">
        <v>0.05</v>
      </c>
      <c r="N1277" s="157">
        <f t="shared" si="75"/>
        <v>310</v>
      </c>
      <c r="O1277" s="158">
        <f>N1277*[1]TC!$C$4</f>
        <v>6200</v>
      </c>
      <c r="P1277" s="43" t="s">
        <v>34</v>
      </c>
      <c r="Q1277" s="43" t="s">
        <v>34</v>
      </c>
      <c r="R1277" s="96">
        <f t="shared" si="76"/>
        <v>5890</v>
      </c>
      <c r="S1277" s="160">
        <f>R1277*[1]TC!$C$4</f>
        <v>117800</v>
      </c>
      <c r="T1277" s="159">
        <v>1000</v>
      </c>
      <c r="U1277" s="160">
        <f>T1277*[1]TC!$C$4</f>
        <v>20000</v>
      </c>
      <c r="V1277" s="63" t="s">
        <v>2277</v>
      </c>
      <c r="W1277" s="302" t="s">
        <v>2313</v>
      </c>
      <c r="X1277" s="297"/>
    </row>
    <row r="1278" spans="1:24" ht="15.75" customHeight="1">
      <c r="A1278" s="76" t="s">
        <v>481</v>
      </c>
      <c r="B1278" s="76" t="s">
        <v>2273</v>
      </c>
      <c r="C1278" s="139" t="s">
        <v>2314</v>
      </c>
      <c r="D1278" s="41" t="s">
        <v>26</v>
      </c>
      <c r="E1278" s="139" t="s">
        <v>232</v>
      </c>
      <c r="F1278" s="63" t="s">
        <v>195</v>
      </c>
      <c r="G1278" s="63" t="s">
        <v>50</v>
      </c>
      <c r="H1278" s="155" t="s">
        <v>2281</v>
      </c>
      <c r="I1278" s="155" t="s">
        <v>484</v>
      </c>
      <c r="J1278" s="155" t="s">
        <v>2282</v>
      </c>
      <c r="K1278" s="301">
        <f>85*60</f>
        <v>5100</v>
      </c>
      <c r="L1278" s="52" t="s">
        <v>189</v>
      </c>
      <c r="M1278" s="258">
        <v>0.05</v>
      </c>
      <c r="N1278" s="157">
        <f t="shared" si="75"/>
        <v>255</v>
      </c>
      <c r="O1278" s="158">
        <f>N1278*[1]TC!$C$4</f>
        <v>5100</v>
      </c>
      <c r="P1278" s="43" t="s">
        <v>34</v>
      </c>
      <c r="Q1278" s="43" t="s">
        <v>34</v>
      </c>
      <c r="R1278" s="96">
        <f t="shared" si="76"/>
        <v>4845</v>
      </c>
      <c r="S1278" s="160">
        <f>R1278*[1]TC!$C$4</f>
        <v>96900</v>
      </c>
      <c r="T1278" s="159">
        <v>1000</v>
      </c>
      <c r="U1278" s="160">
        <f>T1278*[1]TC!$C$4</f>
        <v>20000</v>
      </c>
      <c r="V1278" s="63" t="s">
        <v>2277</v>
      </c>
      <c r="W1278" s="302" t="s">
        <v>2315</v>
      </c>
      <c r="X1278" s="297"/>
    </row>
    <row r="1279" spans="1:24" ht="15.75" customHeight="1">
      <c r="A1279" s="76" t="s">
        <v>481</v>
      </c>
      <c r="B1279" s="76" t="s">
        <v>2273</v>
      </c>
      <c r="C1279" s="139" t="s">
        <v>2316</v>
      </c>
      <c r="D1279" s="41" t="s">
        <v>26</v>
      </c>
      <c r="E1279" s="139" t="s">
        <v>357</v>
      </c>
      <c r="F1279" s="63" t="s">
        <v>667</v>
      </c>
      <c r="G1279" s="63" t="s">
        <v>56</v>
      </c>
      <c r="H1279" s="155" t="s">
        <v>2281</v>
      </c>
      <c r="I1279" s="155" t="s">
        <v>484</v>
      </c>
      <c r="J1279" s="155" t="s">
        <v>2282</v>
      </c>
      <c r="K1279" s="301">
        <v>6500</v>
      </c>
      <c r="L1279" s="52" t="s">
        <v>189</v>
      </c>
      <c r="M1279" s="258">
        <v>0.05</v>
      </c>
      <c r="N1279" s="157">
        <f t="shared" si="75"/>
        <v>325</v>
      </c>
      <c r="O1279" s="158">
        <f>N1279*[1]TC!$C$4</f>
        <v>6500</v>
      </c>
      <c r="P1279" s="43" t="s">
        <v>34</v>
      </c>
      <c r="Q1279" s="43" t="s">
        <v>34</v>
      </c>
      <c r="R1279" s="96">
        <f t="shared" si="76"/>
        <v>6175</v>
      </c>
      <c r="S1279" s="160">
        <f>R1279*[1]TC!$C$4</f>
        <v>123500</v>
      </c>
      <c r="T1279" s="159">
        <v>1000</v>
      </c>
      <c r="U1279" s="160">
        <f>T1279*[1]TC!$C$4</f>
        <v>20000</v>
      </c>
      <c r="V1279" s="63" t="s">
        <v>2277</v>
      </c>
      <c r="W1279" s="141" t="s">
        <v>2317</v>
      </c>
      <c r="X1279" s="297"/>
    </row>
    <row r="1280" spans="1:24" ht="15.75" customHeight="1">
      <c r="A1280" s="76" t="s">
        <v>481</v>
      </c>
      <c r="B1280" s="76" t="s">
        <v>2273</v>
      </c>
      <c r="C1280" s="139" t="s">
        <v>2318</v>
      </c>
      <c r="D1280" s="41" t="s">
        <v>26</v>
      </c>
      <c r="E1280" s="139" t="s">
        <v>357</v>
      </c>
      <c r="F1280" s="63" t="s">
        <v>170</v>
      </c>
      <c r="G1280" s="63" t="s">
        <v>2298</v>
      </c>
      <c r="H1280" s="155" t="s">
        <v>2281</v>
      </c>
      <c r="I1280" s="155" t="s">
        <v>484</v>
      </c>
      <c r="J1280" s="155" t="s">
        <v>2282</v>
      </c>
      <c r="K1280" s="301">
        <f>4700</f>
        <v>4700</v>
      </c>
      <c r="L1280" s="52" t="s">
        <v>189</v>
      </c>
      <c r="M1280" s="258">
        <v>0.05</v>
      </c>
      <c r="N1280" s="157">
        <f t="shared" si="75"/>
        <v>235</v>
      </c>
      <c r="O1280" s="158">
        <f>N1280*[1]TC!$C$4</f>
        <v>4700</v>
      </c>
      <c r="P1280" s="43" t="s">
        <v>34</v>
      </c>
      <c r="Q1280" s="43" t="s">
        <v>34</v>
      </c>
      <c r="R1280" s="96">
        <f t="shared" si="76"/>
        <v>4465</v>
      </c>
      <c r="S1280" s="160">
        <f>R1280*[1]TC!$C$4</f>
        <v>89300</v>
      </c>
      <c r="T1280" s="159">
        <v>1000</v>
      </c>
      <c r="U1280" s="160">
        <f>T1280*[1]TC!$C$4</f>
        <v>20000</v>
      </c>
      <c r="V1280" s="63" t="s">
        <v>2277</v>
      </c>
      <c r="W1280" s="141" t="s">
        <v>2319</v>
      </c>
      <c r="X1280" s="297"/>
    </row>
    <row r="1281" spans="1:24" ht="15.75" customHeight="1">
      <c r="A1281" s="76" t="s">
        <v>481</v>
      </c>
      <c r="B1281" s="76" t="s">
        <v>2273</v>
      </c>
      <c r="C1281" s="139" t="s">
        <v>2320</v>
      </c>
      <c r="D1281" s="41" t="s">
        <v>26</v>
      </c>
      <c r="E1281" s="139" t="s">
        <v>357</v>
      </c>
      <c r="F1281" s="63" t="s">
        <v>170</v>
      </c>
      <c r="G1281" s="63" t="s">
        <v>1855</v>
      </c>
      <c r="H1281" s="155" t="s">
        <v>2281</v>
      </c>
      <c r="I1281" s="155" t="s">
        <v>484</v>
      </c>
      <c r="J1281" s="155" t="s">
        <v>2282</v>
      </c>
      <c r="K1281" s="301">
        <v>3750</v>
      </c>
      <c r="L1281" s="52" t="s">
        <v>189</v>
      </c>
      <c r="M1281" s="258">
        <v>0.05</v>
      </c>
      <c r="N1281" s="157">
        <f t="shared" si="75"/>
        <v>187.5</v>
      </c>
      <c r="O1281" s="158">
        <f>N1281*[1]TC!$C$4</f>
        <v>3750</v>
      </c>
      <c r="P1281" s="43" t="s">
        <v>34</v>
      </c>
      <c r="Q1281" s="43" t="s">
        <v>34</v>
      </c>
      <c r="R1281" s="96">
        <f t="shared" si="76"/>
        <v>3562.5</v>
      </c>
      <c r="S1281" s="160">
        <f>R1281*[1]TC!$C$4</f>
        <v>71250</v>
      </c>
      <c r="T1281" s="159">
        <v>1000</v>
      </c>
      <c r="U1281" s="160">
        <f>T1281*[1]TC!$C$4</f>
        <v>20000</v>
      </c>
      <c r="V1281" s="63" t="s">
        <v>2277</v>
      </c>
      <c r="W1281" s="141" t="s">
        <v>2321</v>
      </c>
      <c r="X1281" s="303"/>
    </row>
    <row r="1282" spans="1:24" ht="15.75" customHeight="1">
      <c r="A1282" s="76" t="s">
        <v>481</v>
      </c>
      <c r="B1282" s="76" t="s">
        <v>2273</v>
      </c>
      <c r="C1282" s="139" t="s">
        <v>2322</v>
      </c>
      <c r="D1282" s="41" t="s">
        <v>26</v>
      </c>
      <c r="E1282" s="139" t="s">
        <v>27</v>
      </c>
      <c r="F1282" s="63" t="s">
        <v>170</v>
      </c>
      <c r="G1282" s="63" t="s">
        <v>1855</v>
      </c>
      <c r="H1282" s="155" t="s">
        <v>2281</v>
      </c>
      <c r="I1282" s="155" t="s">
        <v>484</v>
      </c>
      <c r="J1282" s="155" t="s">
        <v>2282</v>
      </c>
      <c r="K1282" s="301">
        <f>6900</f>
        <v>6900</v>
      </c>
      <c r="L1282" s="52" t="s">
        <v>189</v>
      </c>
      <c r="M1282" s="258">
        <v>0.05</v>
      </c>
      <c r="N1282" s="157">
        <f t="shared" si="75"/>
        <v>345</v>
      </c>
      <c r="O1282" s="158">
        <f>N1282*[1]TC!$C$4</f>
        <v>6900</v>
      </c>
      <c r="P1282" s="158" t="s">
        <v>34</v>
      </c>
      <c r="Q1282" s="43" t="s">
        <v>34</v>
      </c>
      <c r="R1282" s="96">
        <f t="shared" si="76"/>
        <v>6555</v>
      </c>
      <c r="S1282" s="160">
        <f>R1282*[1]TC!$C$4</f>
        <v>131100</v>
      </c>
      <c r="T1282" s="159">
        <v>1000</v>
      </c>
      <c r="U1282" s="304">
        <f>T1282*[1]TC!C4</f>
        <v>20000</v>
      </c>
      <c r="V1282" s="63" t="s">
        <v>2277</v>
      </c>
      <c r="W1282" s="141" t="s">
        <v>2323</v>
      </c>
      <c r="X1282" s="297"/>
    </row>
    <row r="1283" spans="1:24" ht="14.25" customHeight="1">
      <c r="A1283" s="76" t="s">
        <v>481</v>
      </c>
      <c r="B1283" s="76" t="s">
        <v>2273</v>
      </c>
      <c r="C1283" s="139" t="s">
        <v>2324</v>
      </c>
      <c r="D1283" s="41" t="s">
        <v>26</v>
      </c>
      <c r="E1283" s="139" t="s">
        <v>357</v>
      </c>
      <c r="F1283" s="63" t="s">
        <v>170</v>
      </c>
      <c r="G1283" s="63" t="s">
        <v>147</v>
      </c>
      <c r="H1283" s="155" t="s">
        <v>2281</v>
      </c>
      <c r="I1283" s="155" t="s">
        <v>484</v>
      </c>
      <c r="J1283" s="155" t="s">
        <v>2282</v>
      </c>
      <c r="K1283" s="301">
        <f>4100</f>
        <v>4100</v>
      </c>
      <c r="L1283" s="52" t="s">
        <v>189</v>
      </c>
      <c r="M1283" s="258">
        <v>0.05</v>
      </c>
      <c r="N1283" s="157">
        <f t="shared" si="75"/>
        <v>205</v>
      </c>
      <c r="O1283" s="158">
        <f>N1283*[1]TC!$C$4</f>
        <v>4100</v>
      </c>
      <c r="P1283" s="43" t="s">
        <v>34</v>
      </c>
      <c r="Q1283" s="43" t="s">
        <v>34</v>
      </c>
      <c r="R1283" s="96">
        <f t="shared" si="76"/>
        <v>3895</v>
      </c>
      <c r="S1283" s="160">
        <f>R1283*[1]TC!$C$4</f>
        <v>77900</v>
      </c>
      <c r="T1283" s="159">
        <v>1000</v>
      </c>
      <c r="U1283" s="304">
        <f>T1283*[1]TC!C4</f>
        <v>20000</v>
      </c>
      <c r="V1283" s="63" t="s">
        <v>2277</v>
      </c>
      <c r="W1283" s="141" t="s">
        <v>2325</v>
      </c>
      <c r="X1283" s="297"/>
    </row>
    <row r="1284" spans="1:24" ht="14.25" customHeight="1">
      <c r="A1284" s="76" t="s">
        <v>481</v>
      </c>
      <c r="B1284" s="76" t="s">
        <v>2273</v>
      </c>
      <c r="C1284" s="139" t="s">
        <v>2326</v>
      </c>
      <c r="D1284" s="41" t="s">
        <v>26</v>
      </c>
      <c r="E1284" s="139" t="s">
        <v>357</v>
      </c>
      <c r="F1284" s="63" t="s">
        <v>170</v>
      </c>
      <c r="G1284" s="63" t="s">
        <v>667</v>
      </c>
      <c r="H1284" s="155" t="s">
        <v>2281</v>
      </c>
      <c r="I1284" s="155" t="s">
        <v>484</v>
      </c>
      <c r="J1284" s="155" t="s">
        <v>2282</v>
      </c>
      <c r="K1284" s="301">
        <v>7000</v>
      </c>
      <c r="L1284" s="52" t="s">
        <v>189</v>
      </c>
      <c r="M1284" s="258">
        <v>0.05</v>
      </c>
      <c r="N1284" s="157">
        <f t="shared" si="75"/>
        <v>350</v>
      </c>
      <c r="O1284" s="158">
        <f>N1284*[1]TC!$C$4</f>
        <v>7000</v>
      </c>
      <c r="P1284" s="43" t="s">
        <v>34</v>
      </c>
      <c r="Q1284" s="43" t="s">
        <v>34</v>
      </c>
      <c r="R1284" s="96">
        <f t="shared" si="76"/>
        <v>6650</v>
      </c>
      <c r="S1284" s="160">
        <f>R1284*[1]TC!$C$4</f>
        <v>133000</v>
      </c>
      <c r="T1284" s="159">
        <v>1000</v>
      </c>
      <c r="U1284" s="304">
        <f>T1284*[1]TC!$C$4</f>
        <v>20000</v>
      </c>
      <c r="V1284" s="63" t="s">
        <v>2277</v>
      </c>
      <c r="W1284" s="141" t="s">
        <v>2327</v>
      </c>
      <c r="X1284" s="297"/>
    </row>
    <row r="1285" spans="1:24" ht="14.1" customHeight="1">
      <c r="A1285" s="305" t="s">
        <v>481</v>
      </c>
      <c r="B1285" s="305" t="s">
        <v>2273</v>
      </c>
      <c r="C1285" s="306" t="s">
        <v>2328</v>
      </c>
      <c r="D1285" s="307" t="s">
        <v>26</v>
      </c>
      <c r="E1285" s="306" t="s">
        <v>232</v>
      </c>
      <c r="F1285" s="308" t="s">
        <v>108</v>
      </c>
      <c r="G1285" s="308" t="s">
        <v>77</v>
      </c>
      <c r="H1285" s="309" t="s">
        <v>2281</v>
      </c>
      <c r="I1285" s="309" t="s">
        <v>484</v>
      </c>
      <c r="J1285" s="309" t="s">
        <v>2282</v>
      </c>
      <c r="K1285" s="310">
        <v>7200</v>
      </c>
      <c r="L1285" s="311" t="s">
        <v>189</v>
      </c>
      <c r="M1285" s="312">
        <v>0.05</v>
      </c>
      <c r="N1285" s="313">
        <f t="shared" si="75"/>
        <v>360</v>
      </c>
      <c r="O1285" s="314">
        <f>N1285*[1]TC!$C$4</f>
        <v>7200</v>
      </c>
      <c r="P1285" s="315" t="s">
        <v>34</v>
      </c>
      <c r="Q1285" s="315" t="s">
        <v>34</v>
      </c>
      <c r="R1285" s="316">
        <f t="shared" si="76"/>
        <v>6840</v>
      </c>
      <c r="S1285" s="317">
        <f>R1285*[1]TC!$C$4</f>
        <v>136800</v>
      </c>
      <c r="T1285" s="318">
        <v>1000</v>
      </c>
      <c r="U1285" s="319">
        <f>T1285*[1]TC!$C$4</f>
        <v>20000</v>
      </c>
      <c r="V1285" s="308" t="s">
        <v>2277</v>
      </c>
      <c r="W1285" s="320" t="s">
        <v>2329</v>
      </c>
      <c r="X1285" s="297"/>
    </row>
    <row r="1286" spans="1:24" ht="14.25" customHeight="1">
      <c r="A1286" s="321" t="s">
        <v>481</v>
      </c>
      <c r="B1286" s="321" t="s">
        <v>2273</v>
      </c>
      <c r="C1286" s="322" t="s">
        <v>2330</v>
      </c>
      <c r="D1286" s="323" t="s">
        <v>26</v>
      </c>
      <c r="E1286" s="322" t="s">
        <v>357</v>
      </c>
      <c r="F1286" s="324" t="s">
        <v>108</v>
      </c>
      <c r="G1286" s="324" t="s">
        <v>147</v>
      </c>
      <c r="H1286" s="325" t="s">
        <v>2281</v>
      </c>
      <c r="I1286" s="325" t="s">
        <v>484</v>
      </c>
      <c r="J1286" s="325" t="s">
        <v>2282</v>
      </c>
      <c r="K1286" s="326">
        <v>7050</v>
      </c>
      <c r="L1286" s="327" t="s">
        <v>189</v>
      </c>
      <c r="M1286" s="328">
        <v>0.05</v>
      </c>
      <c r="N1286" s="329">
        <f t="shared" si="75"/>
        <v>352.5</v>
      </c>
      <c r="O1286" s="330">
        <f>N1286*[1]TC!$C$4</f>
        <v>7050</v>
      </c>
      <c r="P1286" s="331" t="s">
        <v>34</v>
      </c>
      <c r="Q1286" s="331" t="s">
        <v>34</v>
      </c>
      <c r="R1286" s="332">
        <f t="shared" si="76"/>
        <v>6697.5</v>
      </c>
      <c r="S1286" s="333">
        <f>R1286*[1]TC!$C$4</f>
        <v>133950</v>
      </c>
      <c r="T1286" s="334">
        <v>1000</v>
      </c>
      <c r="U1286" s="335">
        <f>T1286*[1]TC!$C$4</f>
        <v>20000</v>
      </c>
      <c r="V1286" s="324" t="s">
        <v>2277</v>
      </c>
      <c r="W1286" s="336" t="s">
        <v>2331</v>
      </c>
      <c r="X1286" s="38"/>
    </row>
    <row r="1287" spans="1:24" ht="14.25" customHeight="1">
      <c r="A1287" s="76" t="s">
        <v>481</v>
      </c>
      <c r="B1287" s="76" t="s">
        <v>2273</v>
      </c>
      <c r="C1287" s="139" t="s">
        <v>2332</v>
      </c>
      <c r="D1287" s="41" t="s">
        <v>26</v>
      </c>
      <c r="E1287" s="139" t="s">
        <v>357</v>
      </c>
      <c r="F1287" s="63" t="s">
        <v>108</v>
      </c>
      <c r="G1287" s="63" t="s">
        <v>147</v>
      </c>
      <c r="H1287" s="155" t="s">
        <v>2281</v>
      </c>
      <c r="I1287" s="155" t="s">
        <v>484</v>
      </c>
      <c r="J1287" s="155" t="s">
        <v>2282</v>
      </c>
      <c r="K1287" s="301">
        <v>7050</v>
      </c>
      <c r="L1287" s="52" t="s">
        <v>189</v>
      </c>
      <c r="M1287" s="258">
        <v>0.05</v>
      </c>
      <c r="N1287" s="157">
        <f t="shared" si="75"/>
        <v>352.5</v>
      </c>
      <c r="O1287" s="158">
        <f>N1287*[1]TC!$C$4</f>
        <v>7050</v>
      </c>
      <c r="P1287" s="43" t="s">
        <v>34</v>
      </c>
      <c r="Q1287" s="43" t="s">
        <v>34</v>
      </c>
      <c r="R1287" s="96">
        <f t="shared" si="76"/>
        <v>6697.5</v>
      </c>
      <c r="S1287" s="160">
        <f>R1287*[1]TC!$C$4</f>
        <v>133950</v>
      </c>
      <c r="T1287" s="159">
        <v>1000</v>
      </c>
      <c r="U1287" s="304">
        <f>T1287*[1]TC!$C$4</f>
        <v>20000</v>
      </c>
      <c r="V1287" s="63" t="s">
        <v>2277</v>
      </c>
      <c r="W1287" s="141" t="s">
        <v>2333</v>
      </c>
      <c r="X1287" s="38"/>
    </row>
    <row r="1288" spans="1:24" ht="14.25" customHeight="1">
      <c r="A1288" s="76" t="s">
        <v>481</v>
      </c>
      <c r="B1288" s="76" t="s">
        <v>2273</v>
      </c>
      <c r="C1288" s="139" t="s">
        <v>2334</v>
      </c>
      <c r="D1288" s="41" t="s">
        <v>26</v>
      </c>
      <c r="E1288" s="139" t="s">
        <v>357</v>
      </c>
      <c r="F1288" s="63" t="s">
        <v>170</v>
      </c>
      <c r="G1288" s="63" t="s">
        <v>147</v>
      </c>
      <c r="H1288" s="155" t="s">
        <v>2281</v>
      </c>
      <c r="I1288" s="155" t="s">
        <v>484</v>
      </c>
      <c r="J1288" s="155" t="s">
        <v>2282</v>
      </c>
      <c r="K1288" s="301">
        <f>5500</f>
        <v>5500</v>
      </c>
      <c r="L1288" s="52" t="s">
        <v>189</v>
      </c>
      <c r="M1288" s="258">
        <v>0.05</v>
      </c>
      <c r="N1288" s="157">
        <f t="shared" si="75"/>
        <v>275</v>
      </c>
      <c r="O1288" s="158">
        <f>N1288*[1]TC!$C$4</f>
        <v>5500</v>
      </c>
      <c r="P1288" s="43" t="s">
        <v>34</v>
      </c>
      <c r="Q1288" s="43" t="s">
        <v>34</v>
      </c>
      <c r="R1288" s="96">
        <f t="shared" si="76"/>
        <v>5225</v>
      </c>
      <c r="S1288" s="160">
        <f>R1288*[1]TC!$C$4</f>
        <v>104500</v>
      </c>
      <c r="T1288" s="159">
        <v>1000</v>
      </c>
      <c r="U1288" s="304">
        <f>T1288*[1]TC!$C$4</f>
        <v>20000</v>
      </c>
      <c r="V1288" s="63" t="s">
        <v>2277</v>
      </c>
      <c r="W1288" s="141" t="s">
        <v>2335</v>
      </c>
      <c r="X1288" s="38"/>
    </row>
    <row r="1289" spans="1:24" ht="14.25" customHeight="1">
      <c r="A1289" s="76" t="s">
        <v>481</v>
      </c>
      <c r="B1289" s="76" t="s">
        <v>2273</v>
      </c>
      <c r="C1289" s="139" t="s">
        <v>2336</v>
      </c>
      <c r="D1289" s="41" t="s">
        <v>26</v>
      </c>
      <c r="E1289" s="139" t="s">
        <v>232</v>
      </c>
      <c r="F1289" s="63" t="s">
        <v>875</v>
      </c>
      <c r="G1289" s="63" t="s">
        <v>29</v>
      </c>
      <c r="H1289" s="155" t="s">
        <v>2281</v>
      </c>
      <c r="I1289" s="155" t="s">
        <v>484</v>
      </c>
      <c r="J1289" s="155" t="s">
        <v>2282</v>
      </c>
      <c r="K1289" s="301">
        <f>66.5*60</f>
        <v>3990</v>
      </c>
      <c r="L1289" s="52" t="s">
        <v>189</v>
      </c>
      <c r="M1289" s="258">
        <v>0.05</v>
      </c>
      <c r="N1289" s="157">
        <f t="shared" si="75"/>
        <v>199.5</v>
      </c>
      <c r="O1289" s="158">
        <f>N1289*[1]TC!$C$4</f>
        <v>3990</v>
      </c>
      <c r="P1289" s="43" t="s">
        <v>34</v>
      </c>
      <c r="Q1289" s="43" t="s">
        <v>34</v>
      </c>
      <c r="R1289" s="96">
        <f t="shared" si="76"/>
        <v>3790.5</v>
      </c>
      <c r="S1289" s="160">
        <f>R1289*[1]TC!$C$4</f>
        <v>75810</v>
      </c>
      <c r="T1289" s="159">
        <v>1000</v>
      </c>
      <c r="U1289" s="304">
        <f>T1289*[1]TC!$C$4</f>
        <v>20000</v>
      </c>
      <c r="V1289" s="63" t="s">
        <v>2277</v>
      </c>
      <c r="W1289" s="141" t="s">
        <v>2337</v>
      </c>
      <c r="X1289" s="38"/>
    </row>
    <row r="1290" spans="1:24" ht="14.25" customHeight="1">
      <c r="A1290" s="76" t="s">
        <v>481</v>
      </c>
      <c r="B1290" s="76" t="s">
        <v>2273</v>
      </c>
      <c r="C1290" s="139" t="s">
        <v>2338</v>
      </c>
      <c r="D1290" s="41" t="s">
        <v>26</v>
      </c>
      <c r="E1290" s="139" t="s">
        <v>357</v>
      </c>
      <c r="F1290" s="63" t="s">
        <v>170</v>
      </c>
      <c r="G1290" s="63" t="s">
        <v>29</v>
      </c>
      <c r="H1290" s="155" t="s">
        <v>2281</v>
      </c>
      <c r="I1290" s="155" t="s">
        <v>484</v>
      </c>
      <c r="J1290" s="155" t="s">
        <v>2282</v>
      </c>
      <c r="K1290" s="301">
        <f>7500</f>
        <v>7500</v>
      </c>
      <c r="L1290" s="52" t="s">
        <v>189</v>
      </c>
      <c r="M1290" s="258">
        <v>0.05</v>
      </c>
      <c r="N1290" s="157">
        <f t="shared" si="75"/>
        <v>375</v>
      </c>
      <c r="O1290" s="158">
        <f>N1290*[1]TC!$C$4</f>
        <v>7500</v>
      </c>
      <c r="P1290" s="43" t="s">
        <v>34</v>
      </c>
      <c r="Q1290" s="43" t="s">
        <v>34</v>
      </c>
      <c r="R1290" s="96">
        <f t="shared" si="76"/>
        <v>7125</v>
      </c>
      <c r="S1290" s="160">
        <f>R1290*[1]TC!$C$4</f>
        <v>142500</v>
      </c>
      <c r="T1290" s="159">
        <v>1000</v>
      </c>
      <c r="U1290" s="304">
        <f>T1290*[1]TC!$C$4</f>
        <v>20000</v>
      </c>
      <c r="V1290" s="63" t="s">
        <v>2277</v>
      </c>
      <c r="W1290" s="337" t="s">
        <v>2339</v>
      </c>
      <c r="X1290" s="38"/>
    </row>
    <row r="1291" spans="1:24" ht="14.25" customHeight="1">
      <c r="A1291" s="76" t="s">
        <v>481</v>
      </c>
      <c r="B1291" s="76" t="s">
        <v>2273</v>
      </c>
      <c r="C1291" s="139" t="s">
        <v>2340</v>
      </c>
      <c r="D1291" s="41" t="s">
        <v>26</v>
      </c>
      <c r="E1291" s="139" t="s">
        <v>232</v>
      </c>
      <c r="F1291" s="63" t="s">
        <v>195</v>
      </c>
      <c r="G1291" s="63" t="s">
        <v>56</v>
      </c>
      <c r="H1291" s="155" t="s">
        <v>2281</v>
      </c>
      <c r="I1291" s="155" t="s">
        <v>484</v>
      </c>
      <c r="J1291" s="155" t="s">
        <v>2282</v>
      </c>
      <c r="K1291" s="301">
        <v>4600</v>
      </c>
      <c r="L1291" s="52" t="s">
        <v>189</v>
      </c>
      <c r="M1291" s="258">
        <v>0.05</v>
      </c>
      <c r="N1291" s="157">
        <f t="shared" si="75"/>
        <v>230</v>
      </c>
      <c r="O1291" s="158">
        <f>N1291*[1]TC!$C$4</f>
        <v>4600</v>
      </c>
      <c r="P1291" s="43" t="s">
        <v>34</v>
      </c>
      <c r="Q1291" s="43" t="s">
        <v>34</v>
      </c>
      <c r="R1291" s="96">
        <f t="shared" si="76"/>
        <v>4370</v>
      </c>
      <c r="S1291" s="160">
        <f>R1291*[1]TC!$C$4</f>
        <v>87400</v>
      </c>
      <c r="T1291" s="159">
        <v>1000</v>
      </c>
      <c r="U1291" s="304">
        <f>T1291*[1]TC!$C$4</f>
        <v>20000</v>
      </c>
      <c r="V1291" s="63" t="s">
        <v>2277</v>
      </c>
      <c r="W1291" s="141" t="s">
        <v>2341</v>
      </c>
      <c r="X1291" s="38"/>
    </row>
    <row r="1292" spans="1:24" ht="14.25" customHeight="1">
      <c r="A1292" s="76" t="s">
        <v>481</v>
      </c>
      <c r="B1292" s="76" t="s">
        <v>2273</v>
      </c>
      <c r="C1292" s="139" t="s">
        <v>2342</v>
      </c>
      <c r="D1292" s="41" t="s">
        <v>26</v>
      </c>
      <c r="E1292" s="139" t="s">
        <v>27</v>
      </c>
      <c r="F1292" s="63" t="s">
        <v>135</v>
      </c>
      <c r="G1292" s="63" t="s">
        <v>29</v>
      </c>
      <c r="H1292" s="155" t="s">
        <v>2275</v>
      </c>
      <c r="I1292" s="155" t="s">
        <v>484</v>
      </c>
      <c r="J1292" s="155" t="s">
        <v>2276</v>
      </c>
      <c r="K1292" s="301">
        <f>5700*2</f>
        <v>11400</v>
      </c>
      <c r="L1292" s="52" t="s">
        <v>189</v>
      </c>
      <c r="M1292" s="258">
        <v>0.05</v>
      </c>
      <c r="N1292" s="157">
        <f t="shared" si="75"/>
        <v>570</v>
      </c>
      <c r="O1292" s="158">
        <f>N1292*[1]TC!$C$4</f>
        <v>11400</v>
      </c>
      <c r="P1292" s="43" t="s">
        <v>34</v>
      </c>
      <c r="Q1292" s="43" t="s">
        <v>1151</v>
      </c>
      <c r="R1292" s="96">
        <f t="shared" si="76"/>
        <v>10830</v>
      </c>
      <c r="S1292" s="160">
        <f>R1292*[1]TC!$C$4</f>
        <v>216600</v>
      </c>
      <c r="T1292" s="159">
        <v>1000</v>
      </c>
      <c r="U1292" s="304">
        <f>T1292*[1]TC!$C$4</f>
        <v>20000</v>
      </c>
      <c r="V1292" s="63" t="s">
        <v>2277</v>
      </c>
      <c r="W1292" s="141" t="s">
        <v>2343</v>
      </c>
      <c r="X1292" s="38"/>
    </row>
    <row r="1293" spans="1:24" ht="14.25" customHeight="1">
      <c r="A1293" s="76" t="s">
        <v>481</v>
      </c>
      <c r="B1293" s="76" t="s">
        <v>2273</v>
      </c>
      <c r="C1293" s="139" t="s">
        <v>2344</v>
      </c>
      <c r="D1293" s="41" t="s">
        <v>26</v>
      </c>
      <c r="E1293" s="139" t="s">
        <v>232</v>
      </c>
      <c r="F1293" s="63" t="s">
        <v>195</v>
      </c>
      <c r="G1293" s="63" t="s">
        <v>28</v>
      </c>
      <c r="H1293" s="155" t="s">
        <v>2281</v>
      </c>
      <c r="I1293" s="155" t="s">
        <v>484</v>
      </c>
      <c r="J1293" s="155" t="s">
        <v>2282</v>
      </c>
      <c r="K1293" s="301">
        <f>65*60</f>
        <v>3900</v>
      </c>
      <c r="L1293" s="52" t="s">
        <v>189</v>
      </c>
      <c r="M1293" s="258">
        <v>0.05</v>
      </c>
      <c r="N1293" s="157">
        <f t="shared" si="75"/>
        <v>195</v>
      </c>
      <c r="O1293" s="158">
        <f>N1293*[1]TC!$C$4</f>
        <v>3900</v>
      </c>
      <c r="P1293" s="158" t="s">
        <v>34</v>
      </c>
      <c r="Q1293" s="43" t="s">
        <v>34</v>
      </c>
      <c r="R1293" s="96">
        <f t="shared" si="76"/>
        <v>3705</v>
      </c>
      <c r="S1293" s="160">
        <f>R1293*[1]TC!$C$4</f>
        <v>74100</v>
      </c>
      <c r="T1293" s="159">
        <v>1000</v>
      </c>
      <c r="U1293" s="304">
        <f>T1293*[1]TC!$C$4</f>
        <v>20000</v>
      </c>
      <c r="V1293" s="63" t="s">
        <v>2277</v>
      </c>
      <c r="W1293" s="141" t="s">
        <v>2345</v>
      </c>
      <c r="X1293" s="38"/>
    </row>
    <row r="1294" spans="1:24" ht="14.25" customHeight="1">
      <c r="A1294" s="76" t="s">
        <v>481</v>
      </c>
      <c r="B1294" s="76" t="s">
        <v>2273</v>
      </c>
      <c r="C1294" s="139" t="s">
        <v>2346</v>
      </c>
      <c r="D1294" s="41" t="s">
        <v>26</v>
      </c>
      <c r="E1294" s="139" t="s">
        <v>232</v>
      </c>
      <c r="F1294" s="63" t="s">
        <v>195</v>
      </c>
      <c r="G1294" s="63" t="s">
        <v>28</v>
      </c>
      <c r="H1294" s="155" t="s">
        <v>2281</v>
      </c>
      <c r="I1294" s="155" t="s">
        <v>484</v>
      </c>
      <c r="J1294" s="155" t="s">
        <v>2282</v>
      </c>
      <c r="K1294" s="301">
        <v>6590</v>
      </c>
      <c r="L1294" s="52" t="s">
        <v>189</v>
      </c>
      <c r="M1294" s="258">
        <v>0.05</v>
      </c>
      <c r="N1294" s="157">
        <f t="shared" si="75"/>
        <v>329.5</v>
      </c>
      <c r="O1294" s="158">
        <f>N1294*[1]TC!$C$4</f>
        <v>6590</v>
      </c>
      <c r="P1294" s="43" t="s">
        <v>34</v>
      </c>
      <c r="Q1294" s="43" t="s">
        <v>34</v>
      </c>
      <c r="R1294" s="96">
        <f t="shared" si="76"/>
        <v>6260.5</v>
      </c>
      <c r="S1294" s="160">
        <f>R1294*[1]TC!$C$4</f>
        <v>125210</v>
      </c>
      <c r="T1294" s="159">
        <v>1000</v>
      </c>
      <c r="U1294" s="304">
        <f>T1294*[1]TC!$C$4</f>
        <v>20000</v>
      </c>
      <c r="V1294" s="63" t="s">
        <v>2277</v>
      </c>
      <c r="W1294" s="141" t="s">
        <v>2347</v>
      </c>
      <c r="X1294" s="338"/>
    </row>
    <row r="1295" spans="1:24" ht="14.25" customHeight="1">
      <c r="A1295" s="76" t="s">
        <v>481</v>
      </c>
      <c r="B1295" s="76" t="s">
        <v>2273</v>
      </c>
      <c r="C1295" s="139" t="s">
        <v>2348</v>
      </c>
      <c r="D1295" s="41" t="s">
        <v>26</v>
      </c>
      <c r="E1295" s="139" t="s">
        <v>232</v>
      </c>
      <c r="F1295" s="63" t="s">
        <v>170</v>
      </c>
      <c r="G1295" s="63" t="s">
        <v>153</v>
      </c>
      <c r="H1295" s="155" t="s">
        <v>2281</v>
      </c>
      <c r="I1295" s="155" t="s">
        <v>484</v>
      </c>
      <c r="J1295" s="155" t="s">
        <v>2282</v>
      </c>
      <c r="K1295" s="301">
        <f>70*60</f>
        <v>4200</v>
      </c>
      <c r="L1295" s="52" t="s">
        <v>189</v>
      </c>
      <c r="M1295" s="258">
        <v>0.05</v>
      </c>
      <c r="N1295" s="157">
        <f t="shared" si="75"/>
        <v>210</v>
      </c>
      <c r="O1295" s="158">
        <f>N1295*[1]TC!$C$4</f>
        <v>4200</v>
      </c>
      <c r="P1295" s="43" t="s">
        <v>34</v>
      </c>
      <c r="Q1295" s="43" t="s">
        <v>34</v>
      </c>
      <c r="R1295" s="96">
        <f t="shared" si="76"/>
        <v>3990</v>
      </c>
      <c r="S1295" s="160">
        <f>R1295*[1]TC!$C$4</f>
        <v>79800</v>
      </c>
      <c r="T1295" s="159">
        <v>1000</v>
      </c>
      <c r="U1295" s="304">
        <f>T1295*[1]TC!$C$4</f>
        <v>20000</v>
      </c>
      <c r="V1295" s="63" t="s">
        <v>2277</v>
      </c>
      <c r="W1295" s="141" t="s">
        <v>2349</v>
      </c>
      <c r="X1295" s="338"/>
    </row>
    <row r="1296" spans="1:24" ht="14.25" customHeight="1">
      <c r="A1296" s="76" t="s">
        <v>481</v>
      </c>
      <c r="B1296" s="76" t="s">
        <v>2273</v>
      </c>
      <c r="C1296" s="139" t="s">
        <v>2350</v>
      </c>
      <c r="D1296" s="41" t="s">
        <v>26</v>
      </c>
      <c r="E1296" s="139" t="s">
        <v>357</v>
      </c>
      <c r="F1296" s="63" t="s">
        <v>170</v>
      </c>
      <c r="G1296" s="63" t="s">
        <v>667</v>
      </c>
      <c r="H1296" s="155" t="s">
        <v>2281</v>
      </c>
      <c r="I1296" s="155" t="s">
        <v>484</v>
      </c>
      <c r="J1296" s="155" t="s">
        <v>2282</v>
      </c>
      <c r="K1296" s="301">
        <v>5200</v>
      </c>
      <c r="L1296" s="52" t="s">
        <v>189</v>
      </c>
      <c r="M1296" s="258">
        <v>0.05</v>
      </c>
      <c r="N1296" s="157">
        <f t="shared" si="75"/>
        <v>260</v>
      </c>
      <c r="O1296" s="158">
        <f>N1296*[1]TC!$C$4</f>
        <v>5200</v>
      </c>
      <c r="P1296" s="158" t="s">
        <v>34</v>
      </c>
      <c r="Q1296" s="43" t="s">
        <v>34</v>
      </c>
      <c r="R1296" s="96">
        <f t="shared" si="76"/>
        <v>4940</v>
      </c>
      <c r="S1296" s="160">
        <f>R1296*[1]TC!$C$4</f>
        <v>98800</v>
      </c>
      <c r="T1296" s="159">
        <v>1000</v>
      </c>
      <c r="U1296" s="304">
        <f>T1296*[1]TC!$C$4</f>
        <v>20000</v>
      </c>
      <c r="V1296" s="63" t="s">
        <v>2277</v>
      </c>
      <c r="W1296" s="141" t="s">
        <v>2351</v>
      </c>
      <c r="X1296" s="338"/>
    </row>
    <row r="1297" spans="1:24" ht="14.25" customHeight="1">
      <c r="A1297" s="76" t="s">
        <v>481</v>
      </c>
      <c r="B1297" s="76" t="s">
        <v>2273</v>
      </c>
      <c r="C1297" s="139" t="s">
        <v>2352</v>
      </c>
      <c r="D1297" s="41" t="s">
        <v>26</v>
      </c>
      <c r="E1297" s="139" t="s">
        <v>27</v>
      </c>
      <c r="F1297" s="63" t="s">
        <v>28</v>
      </c>
      <c r="G1297" s="63" t="s">
        <v>76</v>
      </c>
      <c r="H1297" s="155" t="s">
        <v>2281</v>
      </c>
      <c r="I1297" s="155" t="s">
        <v>484</v>
      </c>
      <c r="J1297" s="155" t="s">
        <v>2282</v>
      </c>
      <c r="K1297" s="301">
        <v>5550</v>
      </c>
      <c r="L1297" s="52" t="s">
        <v>189</v>
      </c>
      <c r="M1297" s="258">
        <v>0.05</v>
      </c>
      <c r="N1297" s="157">
        <f t="shared" si="75"/>
        <v>277.5</v>
      </c>
      <c r="O1297" s="158">
        <f>N1297*[1]TC!$C$4</f>
        <v>5550</v>
      </c>
      <c r="P1297" s="43" t="s">
        <v>34</v>
      </c>
      <c r="Q1297" s="43" t="s">
        <v>34</v>
      </c>
      <c r="R1297" s="96">
        <f t="shared" si="76"/>
        <v>5272.5</v>
      </c>
      <c r="S1297" s="160">
        <f>R1297*[1]TC!$C$4</f>
        <v>105450</v>
      </c>
      <c r="T1297" s="159">
        <v>1000</v>
      </c>
      <c r="U1297" s="304">
        <f>T1297*[1]TC!$C$4</f>
        <v>20000</v>
      </c>
      <c r="V1297" s="63" t="s">
        <v>2277</v>
      </c>
      <c r="W1297" s="302" t="s">
        <v>2353</v>
      </c>
      <c r="X1297" s="338"/>
    </row>
    <row r="1298" spans="1:24" ht="14.25" customHeight="1">
      <c r="A1298" s="76" t="s">
        <v>481</v>
      </c>
      <c r="B1298" s="76" t="s">
        <v>2273</v>
      </c>
      <c r="C1298" s="139" t="s">
        <v>2354</v>
      </c>
      <c r="D1298" s="41" t="s">
        <v>26</v>
      </c>
      <c r="E1298" s="139" t="s">
        <v>27</v>
      </c>
      <c r="F1298" s="63" t="s">
        <v>170</v>
      </c>
      <c r="G1298" s="63" t="s">
        <v>1855</v>
      </c>
      <c r="H1298" s="155" t="s">
        <v>2281</v>
      </c>
      <c r="I1298" s="155" t="s">
        <v>484</v>
      </c>
      <c r="J1298" s="155" t="s">
        <v>2282</v>
      </c>
      <c r="K1298" s="301">
        <v>7000</v>
      </c>
      <c r="L1298" s="52" t="s">
        <v>189</v>
      </c>
      <c r="M1298" s="258">
        <v>0.05</v>
      </c>
      <c r="N1298" s="157">
        <f t="shared" si="75"/>
        <v>350</v>
      </c>
      <c r="O1298" s="158">
        <f>N1298*[1]TC!$C$4</f>
        <v>7000</v>
      </c>
      <c r="P1298" s="43" t="s">
        <v>34</v>
      </c>
      <c r="Q1298" s="43" t="s">
        <v>34</v>
      </c>
      <c r="R1298" s="96">
        <f t="shared" si="76"/>
        <v>6650</v>
      </c>
      <c r="S1298" s="160">
        <f>R1298*[1]TC!$C$4</f>
        <v>133000</v>
      </c>
      <c r="T1298" s="159">
        <v>1000</v>
      </c>
      <c r="U1298" s="304">
        <f>T1298*[1]TC!$C$4</f>
        <v>20000</v>
      </c>
      <c r="V1298" s="63" t="s">
        <v>2277</v>
      </c>
      <c r="W1298" s="141" t="s">
        <v>2355</v>
      </c>
      <c r="X1298" s="338"/>
    </row>
    <row r="1299" spans="1:24" ht="14.25" customHeight="1">
      <c r="A1299" s="76" t="s">
        <v>481</v>
      </c>
      <c r="B1299" s="76" t="s">
        <v>2273</v>
      </c>
      <c r="C1299" s="139" t="s">
        <v>2356</v>
      </c>
      <c r="D1299" s="41" t="s">
        <v>26</v>
      </c>
      <c r="E1299" s="139" t="s">
        <v>357</v>
      </c>
      <c r="F1299" s="63" t="s">
        <v>1844</v>
      </c>
      <c r="G1299" s="63" t="s">
        <v>170</v>
      </c>
      <c r="H1299" s="155" t="s">
        <v>2281</v>
      </c>
      <c r="I1299" s="155" t="s">
        <v>484</v>
      </c>
      <c r="J1299" s="155" t="s">
        <v>2282</v>
      </c>
      <c r="K1299" s="301">
        <v>6600</v>
      </c>
      <c r="L1299" s="52" t="s">
        <v>189</v>
      </c>
      <c r="M1299" s="258">
        <v>0.05</v>
      </c>
      <c r="N1299" s="157">
        <f t="shared" si="75"/>
        <v>330</v>
      </c>
      <c r="O1299" s="158">
        <f>N1299*[1]TC!$C$4</f>
        <v>6600</v>
      </c>
      <c r="P1299" s="43" t="s">
        <v>34</v>
      </c>
      <c r="Q1299" s="43" t="s">
        <v>34</v>
      </c>
      <c r="R1299" s="96">
        <f t="shared" si="76"/>
        <v>6270</v>
      </c>
      <c r="S1299" s="160">
        <f>R1299*[1]TC!$C$4</f>
        <v>125400</v>
      </c>
      <c r="T1299" s="159">
        <v>1000</v>
      </c>
      <c r="U1299" s="304">
        <f>T1299*[1]TC!$C$4</f>
        <v>20000</v>
      </c>
      <c r="V1299" s="63" t="s">
        <v>2277</v>
      </c>
      <c r="W1299" s="141" t="s">
        <v>2357</v>
      </c>
      <c r="X1299" s="338"/>
    </row>
    <row r="1300" spans="1:24" ht="14.25" customHeight="1">
      <c r="A1300" s="76" t="s">
        <v>481</v>
      </c>
      <c r="B1300" s="76" t="s">
        <v>2273</v>
      </c>
      <c r="C1300" s="139" t="s">
        <v>2358</v>
      </c>
      <c r="D1300" s="41" t="s">
        <v>26</v>
      </c>
      <c r="E1300" s="139" t="s">
        <v>357</v>
      </c>
      <c r="F1300" s="63" t="s">
        <v>1844</v>
      </c>
      <c r="G1300" s="63" t="s">
        <v>667</v>
      </c>
      <c r="H1300" s="155" t="s">
        <v>2281</v>
      </c>
      <c r="I1300" s="155" t="s">
        <v>484</v>
      </c>
      <c r="J1300" s="155" t="s">
        <v>2282</v>
      </c>
      <c r="K1300" s="301">
        <v>7500</v>
      </c>
      <c r="L1300" s="52" t="s">
        <v>189</v>
      </c>
      <c r="M1300" s="258">
        <v>0.05</v>
      </c>
      <c r="N1300" s="157">
        <f t="shared" si="75"/>
        <v>375</v>
      </c>
      <c r="O1300" s="158">
        <f>N1300*[1]TC!$C$4</f>
        <v>7500</v>
      </c>
      <c r="P1300" s="43" t="s">
        <v>34</v>
      </c>
      <c r="Q1300" s="43" t="s">
        <v>34</v>
      </c>
      <c r="R1300" s="96">
        <f t="shared" si="76"/>
        <v>7125</v>
      </c>
      <c r="S1300" s="160">
        <f>R1300*[1]TC!$C$4</f>
        <v>142500</v>
      </c>
      <c r="T1300" s="159">
        <v>1000</v>
      </c>
      <c r="U1300" s="304">
        <f>T1300*[1]TC!$C$4</f>
        <v>20000</v>
      </c>
      <c r="V1300" s="63" t="s">
        <v>2277</v>
      </c>
      <c r="W1300" s="141" t="s">
        <v>2359</v>
      </c>
      <c r="X1300" s="338"/>
    </row>
    <row r="1301" spans="1:24" ht="14.25" customHeight="1">
      <c r="A1301" s="76" t="s">
        <v>481</v>
      </c>
      <c r="B1301" s="76" t="s">
        <v>2273</v>
      </c>
      <c r="C1301" s="139" t="s">
        <v>2360</v>
      </c>
      <c r="D1301" s="41" t="s">
        <v>26</v>
      </c>
      <c r="E1301" s="139" t="s">
        <v>357</v>
      </c>
      <c r="F1301" s="63" t="s">
        <v>1844</v>
      </c>
      <c r="G1301" s="63" t="s">
        <v>170</v>
      </c>
      <c r="H1301" s="155" t="s">
        <v>2281</v>
      </c>
      <c r="I1301" s="155" t="s">
        <v>484</v>
      </c>
      <c r="J1301" s="155" t="s">
        <v>2282</v>
      </c>
      <c r="K1301" s="301">
        <v>5000</v>
      </c>
      <c r="L1301" s="52" t="s">
        <v>189</v>
      </c>
      <c r="M1301" s="258">
        <v>0.05</v>
      </c>
      <c r="N1301" s="157">
        <f t="shared" si="75"/>
        <v>250</v>
      </c>
      <c r="O1301" s="158">
        <f>N1301*[1]TC!$C$4</f>
        <v>5000</v>
      </c>
      <c r="P1301" s="43" t="s">
        <v>34</v>
      </c>
      <c r="Q1301" s="43" t="s">
        <v>34</v>
      </c>
      <c r="R1301" s="96">
        <f t="shared" si="76"/>
        <v>4750</v>
      </c>
      <c r="S1301" s="160">
        <f>R1301*[1]TC!$C$4</f>
        <v>95000</v>
      </c>
      <c r="T1301" s="159">
        <v>1000</v>
      </c>
      <c r="U1301" s="304">
        <f>T1301*[1]TC!$C$4</f>
        <v>20000</v>
      </c>
      <c r="V1301" s="63" t="s">
        <v>2277</v>
      </c>
      <c r="W1301" s="141" t="s">
        <v>2361</v>
      </c>
      <c r="X1301" s="38"/>
    </row>
    <row r="1302" spans="1:24" ht="14.25" customHeight="1">
      <c r="A1302" s="76" t="s">
        <v>481</v>
      </c>
      <c r="B1302" s="76" t="s">
        <v>2273</v>
      </c>
      <c r="C1302" s="139" t="s">
        <v>2362</v>
      </c>
      <c r="D1302" s="41" t="s">
        <v>26</v>
      </c>
      <c r="E1302" s="139" t="s">
        <v>357</v>
      </c>
      <c r="F1302" s="63" t="s">
        <v>170</v>
      </c>
      <c r="G1302" s="63" t="s">
        <v>2298</v>
      </c>
      <c r="H1302" s="155" t="s">
        <v>2275</v>
      </c>
      <c r="I1302" s="155" t="s">
        <v>484</v>
      </c>
      <c r="J1302" s="155" t="s">
        <v>2276</v>
      </c>
      <c r="K1302" s="301">
        <v>11950</v>
      </c>
      <c r="L1302" s="52" t="s">
        <v>189</v>
      </c>
      <c r="M1302" s="258">
        <v>0.05</v>
      </c>
      <c r="N1302" s="157">
        <f t="shared" si="75"/>
        <v>597.5</v>
      </c>
      <c r="O1302" s="158">
        <f>N1302*[1]TC!$C$4</f>
        <v>11950</v>
      </c>
      <c r="P1302" s="43" t="s">
        <v>34</v>
      </c>
      <c r="Q1302" s="43" t="s">
        <v>1151</v>
      </c>
      <c r="R1302" s="96">
        <f t="shared" si="76"/>
        <v>11352.5</v>
      </c>
      <c r="S1302" s="160">
        <f>R1302*[1]TC!$C$4</f>
        <v>227050</v>
      </c>
      <c r="T1302" s="159">
        <v>1000</v>
      </c>
      <c r="U1302" s="304">
        <f>T1302*[1]TC!$C$4</f>
        <v>20000</v>
      </c>
      <c r="V1302" s="63" t="s">
        <v>2277</v>
      </c>
      <c r="W1302" s="141" t="s">
        <v>2363</v>
      </c>
      <c r="X1302" s="38"/>
    </row>
    <row r="1303" spans="1:24" ht="14.25" customHeight="1">
      <c r="A1303" s="76" t="s">
        <v>481</v>
      </c>
      <c r="B1303" s="76" t="s">
        <v>2273</v>
      </c>
      <c r="C1303" s="139" t="s">
        <v>2364</v>
      </c>
      <c r="D1303" s="41" t="s">
        <v>26</v>
      </c>
      <c r="E1303" s="139" t="s">
        <v>232</v>
      </c>
      <c r="F1303" s="63" t="s">
        <v>673</v>
      </c>
      <c r="G1303" s="63" t="s">
        <v>50</v>
      </c>
      <c r="H1303" s="155" t="s">
        <v>2281</v>
      </c>
      <c r="I1303" s="155" t="s">
        <v>484</v>
      </c>
      <c r="J1303" s="155" t="s">
        <v>2282</v>
      </c>
      <c r="K1303" s="301">
        <f>66.5*60</f>
        <v>3990</v>
      </c>
      <c r="L1303" s="52" t="s">
        <v>189</v>
      </c>
      <c r="M1303" s="258">
        <v>0.05</v>
      </c>
      <c r="N1303" s="157">
        <f t="shared" si="75"/>
        <v>199.5</v>
      </c>
      <c r="O1303" s="158">
        <f>N1303*[1]TC!$C$4</f>
        <v>3990</v>
      </c>
      <c r="P1303" s="43" t="s">
        <v>34</v>
      </c>
      <c r="Q1303" s="43" t="s">
        <v>34</v>
      </c>
      <c r="R1303" s="96">
        <f t="shared" si="76"/>
        <v>3790.5</v>
      </c>
      <c r="S1303" s="160">
        <f>R1303*[1]TC!$C$4</f>
        <v>75810</v>
      </c>
      <c r="T1303" s="159">
        <v>1000</v>
      </c>
      <c r="U1303" s="304">
        <f>T1303*[1]TC!$C$4</f>
        <v>20000</v>
      </c>
      <c r="V1303" s="63" t="s">
        <v>2277</v>
      </c>
      <c r="W1303" s="141" t="s">
        <v>2365</v>
      </c>
      <c r="X1303" s="38"/>
    </row>
    <row r="1304" spans="1:24" ht="14.25" customHeight="1">
      <c r="A1304" s="76" t="s">
        <v>481</v>
      </c>
      <c r="B1304" s="76" t="s">
        <v>2273</v>
      </c>
      <c r="C1304" s="139" t="s">
        <v>2366</v>
      </c>
      <c r="D1304" s="41" t="s">
        <v>26</v>
      </c>
      <c r="E1304" s="139" t="s">
        <v>232</v>
      </c>
      <c r="F1304" s="63" t="s">
        <v>208</v>
      </c>
      <c r="G1304" s="63" t="s">
        <v>170</v>
      </c>
      <c r="H1304" s="155" t="s">
        <v>2281</v>
      </c>
      <c r="I1304" s="155" t="s">
        <v>484</v>
      </c>
      <c r="J1304" s="155" t="s">
        <v>2282</v>
      </c>
      <c r="K1304" s="301">
        <f>78.33*60</f>
        <v>4699.8</v>
      </c>
      <c r="L1304" s="52" t="s">
        <v>189</v>
      </c>
      <c r="M1304" s="258">
        <v>0.05</v>
      </c>
      <c r="N1304" s="157">
        <f t="shared" si="75"/>
        <v>234.99</v>
      </c>
      <c r="O1304" s="158">
        <f>N1304*[1]TC!$C$4</f>
        <v>4699.8</v>
      </c>
      <c r="P1304" s="43" t="s">
        <v>34</v>
      </c>
      <c r="Q1304" s="43" t="s">
        <v>34</v>
      </c>
      <c r="R1304" s="96">
        <f t="shared" si="76"/>
        <v>4464.8100000000004</v>
      </c>
      <c r="S1304" s="160">
        <f>R1304*[1]TC!$C$4</f>
        <v>89296.200000000012</v>
      </c>
      <c r="T1304" s="159">
        <v>1000</v>
      </c>
      <c r="U1304" s="304">
        <f>T1304*[1]TC!$C$4</f>
        <v>20000</v>
      </c>
      <c r="V1304" s="63" t="s">
        <v>2277</v>
      </c>
      <c r="W1304" s="141" t="s">
        <v>2367</v>
      </c>
      <c r="X1304" s="38"/>
    </row>
    <row r="1305" spans="1:24" ht="14.25" customHeight="1">
      <c r="A1305" s="76" t="s">
        <v>481</v>
      </c>
      <c r="B1305" s="76" t="s">
        <v>2273</v>
      </c>
      <c r="C1305" s="139" t="s">
        <v>2368</v>
      </c>
      <c r="D1305" s="41" t="s">
        <v>26</v>
      </c>
      <c r="E1305" s="139" t="s">
        <v>232</v>
      </c>
      <c r="F1305" s="63" t="s">
        <v>147</v>
      </c>
      <c r="G1305" s="63" t="s">
        <v>170</v>
      </c>
      <c r="H1305" s="155" t="s">
        <v>2275</v>
      </c>
      <c r="I1305" s="155" t="s">
        <v>484</v>
      </c>
      <c r="J1305" s="155" t="s">
        <v>2276</v>
      </c>
      <c r="K1305" s="301">
        <f>136.11*90</f>
        <v>12249.900000000001</v>
      </c>
      <c r="L1305" s="52" t="s">
        <v>189</v>
      </c>
      <c r="M1305" s="258">
        <v>0.05</v>
      </c>
      <c r="N1305" s="157">
        <f t="shared" si="75"/>
        <v>612.49500000000012</v>
      </c>
      <c r="O1305" s="158">
        <f>N1305*[1]TC!$C$4</f>
        <v>12249.900000000001</v>
      </c>
      <c r="P1305" s="158" t="s">
        <v>34</v>
      </c>
      <c r="Q1305" s="43" t="s">
        <v>1151</v>
      </c>
      <c r="R1305" s="96">
        <f t="shared" si="76"/>
        <v>11637.405000000001</v>
      </c>
      <c r="S1305" s="160">
        <f>R1305*[1]TC!$C$4</f>
        <v>232748.1</v>
      </c>
      <c r="T1305" s="159">
        <v>1000</v>
      </c>
      <c r="U1305" s="304">
        <f>T1305*[1]TC!$C$4</f>
        <v>20000</v>
      </c>
      <c r="V1305" s="63" t="s">
        <v>2277</v>
      </c>
      <c r="W1305" s="141" t="s">
        <v>2369</v>
      </c>
      <c r="X1305" s="38"/>
    </row>
    <row r="1306" spans="1:24" ht="14.25" customHeight="1">
      <c r="A1306" s="76" t="s">
        <v>481</v>
      </c>
      <c r="B1306" s="76" t="s">
        <v>2273</v>
      </c>
      <c r="C1306" s="139" t="s">
        <v>2370</v>
      </c>
      <c r="D1306" s="41" t="s">
        <v>26</v>
      </c>
      <c r="E1306" s="139" t="s">
        <v>27</v>
      </c>
      <c r="F1306" s="63" t="s">
        <v>147</v>
      </c>
      <c r="G1306" s="63" t="s">
        <v>170</v>
      </c>
      <c r="H1306" s="155" t="s">
        <v>2275</v>
      </c>
      <c r="I1306" s="155" t="s">
        <v>484</v>
      </c>
      <c r="J1306" s="155" t="s">
        <v>2276</v>
      </c>
      <c r="K1306" s="301">
        <v>14100</v>
      </c>
      <c r="L1306" s="52" t="s">
        <v>189</v>
      </c>
      <c r="M1306" s="258">
        <v>0.05</v>
      </c>
      <c r="N1306" s="157">
        <f t="shared" si="75"/>
        <v>705</v>
      </c>
      <c r="O1306" s="158">
        <f>N1306*[1]TC!$C$4</f>
        <v>14100</v>
      </c>
      <c r="P1306" s="43" t="s">
        <v>34</v>
      </c>
      <c r="Q1306" s="43" t="s">
        <v>1151</v>
      </c>
      <c r="R1306" s="96">
        <f t="shared" si="76"/>
        <v>13395</v>
      </c>
      <c r="S1306" s="160">
        <f>R1306*[1]TC!$C$4</f>
        <v>267900</v>
      </c>
      <c r="T1306" s="159">
        <v>1000</v>
      </c>
      <c r="U1306" s="304">
        <f>T1306*[1]TC!$C$4</f>
        <v>20000</v>
      </c>
      <c r="V1306" s="63" t="s">
        <v>2277</v>
      </c>
      <c r="W1306" s="141" t="s">
        <v>2371</v>
      </c>
      <c r="X1306" s="38"/>
    </row>
    <row r="1307" spans="1:24" ht="14.25" customHeight="1">
      <c r="A1307" s="76" t="s">
        <v>481</v>
      </c>
      <c r="B1307" s="76" t="s">
        <v>2273</v>
      </c>
      <c r="C1307" s="139" t="s">
        <v>2372</v>
      </c>
      <c r="D1307" s="41" t="s">
        <v>26</v>
      </c>
      <c r="E1307" s="139" t="s">
        <v>232</v>
      </c>
      <c r="F1307" s="63" t="s">
        <v>161</v>
      </c>
      <c r="G1307" s="63" t="s">
        <v>29</v>
      </c>
      <c r="H1307" s="155" t="s">
        <v>2281</v>
      </c>
      <c r="I1307" s="155" t="s">
        <v>484</v>
      </c>
      <c r="J1307" s="155" t="s">
        <v>2282</v>
      </c>
      <c r="K1307" s="301">
        <f>66.5*60</f>
        <v>3990</v>
      </c>
      <c r="L1307" s="52" t="s">
        <v>189</v>
      </c>
      <c r="M1307" s="258">
        <v>0.05</v>
      </c>
      <c r="N1307" s="157">
        <f t="shared" si="75"/>
        <v>199.5</v>
      </c>
      <c r="O1307" s="158">
        <f>N1307*[1]TC!$C$4</f>
        <v>3990</v>
      </c>
      <c r="P1307" s="252" t="s">
        <v>34</v>
      </c>
      <c r="Q1307" s="43" t="s">
        <v>34</v>
      </c>
      <c r="R1307" s="96">
        <f t="shared" si="76"/>
        <v>3790.5</v>
      </c>
      <c r="S1307" s="160">
        <f>R1307*[1]TC!$C$4</f>
        <v>75810</v>
      </c>
      <c r="T1307" s="159">
        <v>1000</v>
      </c>
      <c r="U1307" s="304">
        <f>T1307*[1]TC!$C$4</f>
        <v>20000</v>
      </c>
      <c r="V1307" s="63" t="s">
        <v>2277</v>
      </c>
      <c r="W1307" s="141" t="s">
        <v>2373</v>
      </c>
      <c r="X1307" s="38"/>
    </row>
    <row r="1308" spans="1:24" ht="14.25" customHeight="1">
      <c r="A1308" s="76" t="s">
        <v>481</v>
      </c>
      <c r="B1308" s="76" t="s">
        <v>2273</v>
      </c>
      <c r="C1308" s="139" t="s">
        <v>2374</v>
      </c>
      <c r="D1308" s="41" t="s">
        <v>26</v>
      </c>
      <c r="E1308" s="139" t="s">
        <v>357</v>
      </c>
      <c r="F1308" s="63" t="s">
        <v>161</v>
      </c>
      <c r="G1308" s="63" t="s">
        <v>29</v>
      </c>
      <c r="H1308" s="155" t="s">
        <v>2281</v>
      </c>
      <c r="I1308" s="155" t="s">
        <v>484</v>
      </c>
      <c r="J1308" s="155" t="s">
        <v>2282</v>
      </c>
      <c r="K1308" s="301">
        <v>4350</v>
      </c>
      <c r="L1308" s="52" t="s">
        <v>189</v>
      </c>
      <c r="M1308" s="258">
        <v>0.05</v>
      </c>
      <c r="N1308" s="157">
        <f t="shared" si="75"/>
        <v>217.5</v>
      </c>
      <c r="O1308" s="158">
        <f>N1308*[1]TC!$C$4</f>
        <v>4350</v>
      </c>
      <c r="P1308" s="252" t="s">
        <v>34</v>
      </c>
      <c r="Q1308" s="43" t="s">
        <v>34</v>
      </c>
      <c r="R1308" s="96">
        <f t="shared" si="76"/>
        <v>4132.5</v>
      </c>
      <c r="S1308" s="160">
        <f>R1308*[1]TC!$C$4</f>
        <v>82650</v>
      </c>
      <c r="T1308" s="159">
        <v>1000</v>
      </c>
      <c r="U1308" s="304">
        <f>T1308*[1]TC!$C$4</f>
        <v>20000</v>
      </c>
      <c r="V1308" s="63" t="s">
        <v>2277</v>
      </c>
      <c r="W1308" s="141" t="s">
        <v>2375</v>
      </c>
      <c r="X1308" s="339"/>
    </row>
    <row r="1309" spans="1:24" ht="14.25" customHeight="1">
      <c r="A1309" s="76" t="s">
        <v>481</v>
      </c>
      <c r="B1309" s="76" t="s">
        <v>2273</v>
      </c>
      <c r="C1309" s="139" t="s">
        <v>2376</v>
      </c>
      <c r="D1309" s="41" t="s">
        <v>26</v>
      </c>
      <c r="E1309" s="139" t="s">
        <v>357</v>
      </c>
      <c r="F1309" s="63" t="s">
        <v>147</v>
      </c>
      <c r="G1309" s="63" t="s">
        <v>170</v>
      </c>
      <c r="H1309" s="155" t="s">
        <v>2281</v>
      </c>
      <c r="I1309" s="155" t="s">
        <v>484</v>
      </c>
      <c r="J1309" s="155" t="s">
        <v>2282</v>
      </c>
      <c r="K1309" s="301">
        <f>4550</f>
        <v>4550</v>
      </c>
      <c r="L1309" s="52" t="s">
        <v>189</v>
      </c>
      <c r="M1309" s="258">
        <v>0.05</v>
      </c>
      <c r="N1309" s="157">
        <f t="shared" si="75"/>
        <v>227.5</v>
      </c>
      <c r="O1309" s="158">
        <f>N1309*[1]TC!$C$4</f>
        <v>4550</v>
      </c>
      <c r="P1309" s="252" t="s">
        <v>34</v>
      </c>
      <c r="Q1309" s="43" t="s">
        <v>34</v>
      </c>
      <c r="R1309" s="96">
        <f t="shared" si="76"/>
        <v>4322.5</v>
      </c>
      <c r="S1309" s="160">
        <f>R1309*[1]TC!$C$4</f>
        <v>86450</v>
      </c>
      <c r="T1309" s="159">
        <v>1000</v>
      </c>
      <c r="U1309" s="304">
        <f>T1309*[1]TC!$C$4</f>
        <v>20000</v>
      </c>
      <c r="V1309" s="63" t="s">
        <v>2277</v>
      </c>
      <c r="W1309" s="141" t="s">
        <v>2377</v>
      </c>
      <c r="X1309" s="339"/>
    </row>
    <row r="1310" spans="1:24" ht="14.25" customHeight="1">
      <c r="A1310" s="76" t="s">
        <v>481</v>
      </c>
      <c r="B1310" s="76" t="s">
        <v>2273</v>
      </c>
      <c r="C1310" s="139" t="s">
        <v>2378</v>
      </c>
      <c r="D1310" s="41" t="s">
        <v>26</v>
      </c>
      <c r="E1310" s="14" t="s">
        <v>232</v>
      </c>
      <c r="F1310" s="63" t="s">
        <v>73</v>
      </c>
      <c r="G1310" s="63" t="s">
        <v>875</v>
      </c>
      <c r="H1310" s="155" t="s">
        <v>2281</v>
      </c>
      <c r="I1310" s="155" t="s">
        <v>498</v>
      </c>
      <c r="J1310" s="155" t="s">
        <v>2282</v>
      </c>
      <c r="K1310" s="301">
        <v>2800</v>
      </c>
      <c r="L1310" s="52" t="s">
        <v>189</v>
      </c>
      <c r="M1310" s="258">
        <v>0.05</v>
      </c>
      <c r="N1310" s="157">
        <f t="shared" si="75"/>
        <v>140</v>
      </c>
      <c r="O1310" s="158">
        <f>N1310*[1]TC!$C$4</f>
        <v>2800</v>
      </c>
      <c r="P1310" s="252" t="s">
        <v>34</v>
      </c>
      <c r="Q1310" s="43" t="s">
        <v>34</v>
      </c>
      <c r="R1310" s="96">
        <f t="shared" si="76"/>
        <v>2660</v>
      </c>
      <c r="S1310" s="160">
        <f>R1310*[1]TC!$C$4</f>
        <v>53200</v>
      </c>
      <c r="T1310" s="159">
        <v>1000</v>
      </c>
      <c r="U1310" s="304">
        <f>T1310*[1]TC!$C$4</f>
        <v>20000</v>
      </c>
      <c r="V1310" s="63" t="s">
        <v>2277</v>
      </c>
      <c r="W1310" s="141" t="s">
        <v>2379</v>
      </c>
      <c r="X1310" s="339"/>
    </row>
    <row r="1311" spans="1:24" ht="14.25" customHeight="1">
      <c r="A1311" s="76" t="s">
        <v>481</v>
      </c>
      <c r="B1311" s="76" t="s">
        <v>2273</v>
      </c>
      <c r="C1311" s="139" t="s">
        <v>2380</v>
      </c>
      <c r="D1311" s="41" t="s">
        <v>26</v>
      </c>
      <c r="E1311" s="14" t="s">
        <v>232</v>
      </c>
      <c r="F1311" s="63" t="s">
        <v>108</v>
      </c>
      <c r="G1311" s="63" t="s">
        <v>147</v>
      </c>
      <c r="H1311" s="155" t="s">
        <v>2281</v>
      </c>
      <c r="I1311" s="155" t="s">
        <v>2381</v>
      </c>
      <c r="J1311" s="155" t="s">
        <v>2282</v>
      </c>
      <c r="K1311" s="301">
        <v>3000</v>
      </c>
      <c r="L1311" s="52" t="s">
        <v>189</v>
      </c>
      <c r="M1311" s="258">
        <v>0.05</v>
      </c>
      <c r="N1311" s="157">
        <f t="shared" si="75"/>
        <v>150</v>
      </c>
      <c r="O1311" s="158">
        <f>N1311*[1]TC!$C$4</f>
        <v>3000</v>
      </c>
      <c r="P1311" s="252" t="s">
        <v>34</v>
      </c>
      <c r="Q1311" s="43" t="s">
        <v>34</v>
      </c>
      <c r="R1311" s="96">
        <f t="shared" si="76"/>
        <v>2850</v>
      </c>
      <c r="S1311" s="160">
        <f>R1311*[1]TC!$C$4</f>
        <v>57000</v>
      </c>
      <c r="T1311" s="159">
        <v>1000</v>
      </c>
      <c r="U1311" s="304">
        <f>T1311*[1]TC!$C$4</f>
        <v>20000</v>
      </c>
      <c r="V1311" s="63" t="s">
        <v>2277</v>
      </c>
      <c r="W1311" s="141" t="s">
        <v>2382</v>
      </c>
      <c r="X1311" s="339"/>
    </row>
    <row r="1312" spans="1:24" ht="14.25" customHeight="1">
      <c r="A1312" s="76" t="s">
        <v>481</v>
      </c>
      <c r="B1312" s="76" t="s">
        <v>2273</v>
      </c>
      <c r="C1312" s="139" t="s">
        <v>2383</v>
      </c>
      <c r="D1312" s="41" t="s">
        <v>26</v>
      </c>
      <c r="E1312" s="14" t="s">
        <v>232</v>
      </c>
      <c r="F1312" s="63" t="s">
        <v>158</v>
      </c>
      <c r="G1312" s="63" t="s">
        <v>29</v>
      </c>
      <c r="H1312" s="155" t="s">
        <v>2281</v>
      </c>
      <c r="I1312" s="155" t="s">
        <v>498</v>
      </c>
      <c r="J1312" s="155" t="s">
        <v>2282</v>
      </c>
      <c r="K1312" s="301">
        <v>3400</v>
      </c>
      <c r="L1312" s="52" t="s">
        <v>189</v>
      </c>
      <c r="M1312" s="258">
        <v>0.05</v>
      </c>
      <c r="N1312" s="157">
        <f t="shared" si="75"/>
        <v>170</v>
      </c>
      <c r="O1312" s="158">
        <f>N1312*[1]TC!$C$4</f>
        <v>3400</v>
      </c>
      <c r="P1312" s="252" t="s">
        <v>34</v>
      </c>
      <c r="Q1312" s="43" t="s">
        <v>34</v>
      </c>
      <c r="R1312" s="96">
        <f t="shared" si="76"/>
        <v>3230</v>
      </c>
      <c r="S1312" s="160">
        <f>R1312*[1]TC!$C$4</f>
        <v>64600</v>
      </c>
      <c r="T1312" s="159">
        <v>1000</v>
      </c>
      <c r="U1312" s="304">
        <f>T1312*[1]TC!$C$4</f>
        <v>20000</v>
      </c>
      <c r="V1312" s="63" t="s">
        <v>2277</v>
      </c>
      <c r="W1312" s="64" t="s">
        <v>2384</v>
      </c>
      <c r="X1312" s="339"/>
    </row>
    <row r="1313" spans="1:24" ht="14.25" customHeight="1">
      <c r="A1313" s="76" t="s">
        <v>481</v>
      </c>
      <c r="B1313" s="76" t="s">
        <v>2273</v>
      </c>
      <c r="C1313" s="139" t="s">
        <v>2385</v>
      </c>
      <c r="D1313" s="41" t="s">
        <v>26</v>
      </c>
      <c r="E1313" s="14" t="s">
        <v>232</v>
      </c>
      <c r="F1313" s="63" t="s">
        <v>673</v>
      </c>
      <c r="G1313" s="63" t="s">
        <v>96</v>
      </c>
      <c r="H1313" s="155" t="s">
        <v>2281</v>
      </c>
      <c r="I1313" s="155" t="s">
        <v>498</v>
      </c>
      <c r="J1313" s="155" t="s">
        <v>2282</v>
      </c>
      <c r="K1313" s="301">
        <v>3800</v>
      </c>
      <c r="L1313" s="52" t="s">
        <v>189</v>
      </c>
      <c r="M1313" s="258">
        <v>0.05</v>
      </c>
      <c r="N1313" s="157">
        <f t="shared" si="75"/>
        <v>190</v>
      </c>
      <c r="O1313" s="158">
        <f>N1313*[1]TC!$C$4</f>
        <v>3800</v>
      </c>
      <c r="P1313" s="252" t="s">
        <v>34</v>
      </c>
      <c r="Q1313" s="43" t="s">
        <v>34</v>
      </c>
      <c r="R1313" s="96">
        <f t="shared" si="76"/>
        <v>3610</v>
      </c>
      <c r="S1313" s="160">
        <f>R1313*[1]TC!$C$4</f>
        <v>72200</v>
      </c>
      <c r="T1313" s="159">
        <v>1000</v>
      </c>
      <c r="U1313" s="304">
        <f>T1313*[1]TC!$C$4</f>
        <v>20000</v>
      </c>
      <c r="V1313" s="63" t="s">
        <v>2277</v>
      </c>
      <c r="W1313" s="64" t="s">
        <v>2384</v>
      </c>
      <c r="X1313" s="339"/>
    </row>
    <row r="1314" spans="1:24" ht="14.25" customHeight="1">
      <c r="A1314" s="76" t="s">
        <v>481</v>
      </c>
      <c r="B1314" s="76" t="s">
        <v>2273</v>
      </c>
      <c r="C1314" s="139" t="s">
        <v>2386</v>
      </c>
      <c r="D1314" s="41" t="s">
        <v>26</v>
      </c>
      <c r="E1314" s="14" t="s">
        <v>232</v>
      </c>
      <c r="F1314" s="63" t="s">
        <v>1324</v>
      </c>
      <c r="G1314" s="63" t="s">
        <v>167</v>
      </c>
      <c r="H1314" s="155" t="s">
        <v>2275</v>
      </c>
      <c r="I1314" s="155" t="s">
        <v>484</v>
      </c>
      <c r="J1314" s="155" t="s">
        <v>2276</v>
      </c>
      <c r="K1314" s="301">
        <f>2995*2</f>
        <v>5990</v>
      </c>
      <c r="L1314" s="52" t="s">
        <v>189</v>
      </c>
      <c r="M1314" s="258">
        <v>0.05</v>
      </c>
      <c r="N1314" s="157">
        <f t="shared" si="75"/>
        <v>299.5</v>
      </c>
      <c r="O1314" s="158">
        <f>N1314*[1]TC!$C$4</f>
        <v>5990</v>
      </c>
      <c r="P1314" s="252" t="s">
        <v>34</v>
      </c>
      <c r="Q1314" s="43" t="s">
        <v>34</v>
      </c>
      <c r="R1314" s="96">
        <f t="shared" si="76"/>
        <v>5690.5</v>
      </c>
      <c r="S1314" s="160">
        <f>R1314*[1]TC!$C$4</f>
        <v>113810</v>
      </c>
      <c r="T1314" s="159">
        <v>1000</v>
      </c>
      <c r="U1314" s="304">
        <f>T1314*[1]TC!$C$4</f>
        <v>20000</v>
      </c>
      <c r="V1314" s="63" t="s">
        <v>2277</v>
      </c>
      <c r="W1314" s="64" t="s">
        <v>2384</v>
      </c>
      <c r="X1314" s="339"/>
    </row>
    <row r="1315" spans="1:24" ht="14.25" customHeight="1">
      <c r="A1315" s="76" t="s">
        <v>481</v>
      </c>
      <c r="B1315" s="76" t="s">
        <v>2273</v>
      </c>
      <c r="C1315" s="139" t="s">
        <v>2387</v>
      </c>
      <c r="D1315" s="41" t="s">
        <v>26</v>
      </c>
      <c r="E1315" s="14" t="s">
        <v>232</v>
      </c>
      <c r="F1315" s="63" t="s">
        <v>72</v>
      </c>
      <c r="G1315" s="63" t="s">
        <v>73</v>
      </c>
      <c r="H1315" s="155" t="s">
        <v>2281</v>
      </c>
      <c r="I1315" s="155" t="s">
        <v>484</v>
      </c>
      <c r="J1315" s="155" t="s">
        <v>2282</v>
      </c>
      <c r="K1315" s="301">
        <v>9500</v>
      </c>
      <c r="L1315" s="52" t="s">
        <v>189</v>
      </c>
      <c r="M1315" s="258">
        <v>0.05</v>
      </c>
      <c r="N1315" s="157">
        <f t="shared" si="75"/>
        <v>475</v>
      </c>
      <c r="O1315" s="158">
        <f>N1315*[1]TC!$C$4</f>
        <v>9500</v>
      </c>
      <c r="P1315" s="252" t="s">
        <v>34</v>
      </c>
      <c r="Q1315" s="43" t="s">
        <v>34</v>
      </c>
      <c r="R1315" s="96">
        <f t="shared" si="76"/>
        <v>9025</v>
      </c>
      <c r="S1315" s="160">
        <f>R1315*[1]TC!$C$4</f>
        <v>180500</v>
      </c>
      <c r="T1315" s="159">
        <v>1000</v>
      </c>
      <c r="U1315" s="304">
        <f>T1315*[1]TC!$C$4</f>
        <v>20000</v>
      </c>
      <c r="V1315" s="63" t="s">
        <v>2277</v>
      </c>
      <c r="W1315" s="64" t="s">
        <v>2384</v>
      </c>
      <c r="X1315" s="339"/>
    </row>
    <row r="1316" spans="1:24" ht="14.25" customHeight="1">
      <c r="A1316" s="76" t="s">
        <v>481</v>
      </c>
      <c r="B1316" s="76" t="s">
        <v>2273</v>
      </c>
      <c r="C1316" s="139" t="s">
        <v>2388</v>
      </c>
      <c r="D1316" s="41" t="s">
        <v>26</v>
      </c>
      <c r="E1316" s="14" t="s">
        <v>232</v>
      </c>
      <c r="F1316" s="63" t="s">
        <v>164</v>
      </c>
      <c r="G1316" s="63" t="s">
        <v>572</v>
      </c>
      <c r="H1316" s="155" t="s">
        <v>2281</v>
      </c>
      <c r="I1316" s="155" t="s">
        <v>484</v>
      </c>
      <c r="J1316" s="155" t="s">
        <v>2282</v>
      </c>
      <c r="K1316" s="301">
        <f>88.33*60</f>
        <v>5299.8</v>
      </c>
      <c r="L1316" s="52" t="s">
        <v>189</v>
      </c>
      <c r="M1316" s="258">
        <v>0.05</v>
      </c>
      <c r="N1316" s="157">
        <f t="shared" si="75"/>
        <v>264.99</v>
      </c>
      <c r="O1316" s="158">
        <f>N1316*[1]TC!$C$4</f>
        <v>5299.8</v>
      </c>
      <c r="P1316" s="252" t="s">
        <v>34</v>
      </c>
      <c r="Q1316" s="43" t="s">
        <v>34</v>
      </c>
      <c r="R1316" s="96">
        <f t="shared" si="76"/>
        <v>5034.8100000000004</v>
      </c>
      <c r="S1316" s="160">
        <f>R1316*[1]TC!$C$4</f>
        <v>100696.20000000001</v>
      </c>
      <c r="T1316" s="159">
        <v>1000</v>
      </c>
      <c r="U1316" s="304">
        <f>T1316*[1]TC!$C$4</f>
        <v>20000</v>
      </c>
      <c r="V1316" s="63" t="s">
        <v>2277</v>
      </c>
      <c r="W1316" s="64" t="s">
        <v>2384</v>
      </c>
      <c r="X1316" s="339"/>
    </row>
    <row r="1317" spans="1:24" ht="14.25" customHeight="1">
      <c r="A1317" s="76" t="s">
        <v>481</v>
      </c>
      <c r="B1317" s="76" t="s">
        <v>2273</v>
      </c>
      <c r="C1317" s="139" t="s">
        <v>2389</v>
      </c>
      <c r="D1317" s="41" t="s">
        <v>26</v>
      </c>
      <c r="E1317" s="14" t="s">
        <v>232</v>
      </c>
      <c r="F1317" s="63" t="s">
        <v>108</v>
      </c>
      <c r="G1317" s="63" t="s">
        <v>147</v>
      </c>
      <c r="H1317" s="155" t="s">
        <v>2281</v>
      </c>
      <c r="I1317" s="155" t="s">
        <v>484</v>
      </c>
      <c r="J1317" s="155" t="s">
        <v>2282</v>
      </c>
      <c r="K1317" s="301">
        <v>4000</v>
      </c>
      <c r="L1317" s="52" t="s">
        <v>189</v>
      </c>
      <c r="M1317" s="258">
        <v>0.05</v>
      </c>
      <c r="N1317" s="157">
        <f t="shared" si="75"/>
        <v>200</v>
      </c>
      <c r="O1317" s="158">
        <f>N1317*[1]TC!$C$4</f>
        <v>4000</v>
      </c>
      <c r="P1317" s="252" t="s">
        <v>34</v>
      </c>
      <c r="Q1317" s="43" t="s">
        <v>34</v>
      </c>
      <c r="R1317" s="96">
        <f t="shared" si="76"/>
        <v>3800</v>
      </c>
      <c r="S1317" s="160">
        <f>R1317*[1]TC!$C$4</f>
        <v>76000</v>
      </c>
      <c r="T1317" s="159">
        <v>1000</v>
      </c>
      <c r="U1317" s="304">
        <f>T1317*[1]TC!$C$4</f>
        <v>20000</v>
      </c>
      <c r="V1317" s="63" t="s">
        <v>2277</v>
      </c>
      <c r="W1317" s="64" t="s">
        <v>2384</v>
      </c>
      <c r="X1317" s="339"/>
    </row>
    <row r="1318" spans="1:24" ht="14.25" customHeight="1">
      <c r="A1318" s="76" t="s">
        <v>481</v>
      </c>
      <c r="B1318" s="76" t="s">
        <v>2273</v>
      </c>
      <c r="C1318" s="139" t="s">
        <v>2390</v>
      </c>
      <c r="D1318" s="41" t="s">
        <v>26</v>
      </c>
      <c r="E1318" s="14" t="s">
        <v>232</v>
      </c>
      <c r="F1318" s="63" t="s">
        <v>2194</v>
      </c>
      <c r="G1318" s="63" t="s">
        <v>667</v>
      </c>
      <c r="H1318" s="155" t="s">
        <v>2281</v>
      </c>
      <c r="I1318" s="155" t="s">
        <v>484</v>
      </c>
      <c r="J1318" s="155" t="s">
        <v>2282</v>
      </c>
      <c r="K1318" s="301">
        <v>3750</v>
      </c>
      <c r="L1318" s="52" t="s">
        <v>189</v>
      </c>
      <c r="M1318" s="258">
        <v>0.05</v>
      </c>
      <c r="N1318" s="157">
        <f t="shared" si="75"/>
        <v>187.5</v>
      </c>
      <c r="O1318" s="158">
        <f>N1318*[1]TC!$C$4</f>
        <v>3750</v>
      </c>
      <c r="P1318" s="252" t="s">
        <v>34</v>
      </c>
      <c r="Q1318" s="43" t="s">
        <v>34</v>
      </c>
      <c r="R1318" s="96">
        <f t="shared" si="76"/>
        <v>3562.5</v>
      </c>
      <c r="S1318" s="160">
        <f>R1318*[1]TC!$C$4</f>
        <v>71250</v>
      </c>
      <c r="T1318" s="159">
        <v>1000</v>
      </c>
      <c r="U1318" s="304">
        <f>T1318*[1]TC!$C$4</f>
        <v>20000</v>
      </c>
      <c r="V1318" s="63" t="s">
        <v>2277</v>
      </c>
      <c r="W1318" s="64" t="s">
        <v>2384</v>
      </c>
      <c r="X1318" s="339"/>
    </row>
    <row r="1319" spans="1:24" ht="14.25" customHeight="1">
      <c r="A1319" s="76" t="s">
        <v>481</v>
      </c>
      <c r="B1319" s="76" t="s">
        <v>2273</v>
      </c>
      <c r="C1319" s="139" t="s">
        <v>2391</v>
      </c>
      <c r="D1319" s="41" t="s">
        <v>26</v>
      </c>
      <c r="E1319" s="14" t="s">
        <v>232</v>
      </c>
      <c r="F1319" s="63" t="s">
        <v>147</v>
      </c>
      <c r="G1319" s="63" t="s">
        <v>667</v>
      </c>
      <c r="H1319" s="155" t="s">
        <v>2281</v>
      </c>
      <c r="I1319" s="155" t="s">
        <v>484</v>
      </c>
      <c r="J1319" s="155" t="s">
        <v>2282</v>
      </c>
      <c r="K1319" s="301">
        <f>81.67*60</f>
        <v>4900.2</v>
      </c>
      <c r="L1319" s="52" t="s">
        <v>189</v>
      </c>
      <c r="M1319" s="258">
        <v>0.05</v>
      </c>
      <c r="N1319" s="157">
        <f t="shared" si="75"/>
        <v>245.01</v>
      </c>
      <c r="O1319" s="158">
        <f>N1319*[1]TC!$C$4</f>
        <v>4900.2</v>
      </c>
      <c r="P1319" s="252" t="s">
        <v>34</v>
      </c>
      <c r="Q1319" s="43" t="s">
        <v>34</v>
      </c>
      <c r="R1319" s="96">
        <f t="shared" si="76"/>
        <v>4655.1899999999996</v>
      </c>
      <c r="S1319" s="160">
        <f>R1319*[1]TC!$C$4</f>
        <v>93103.799999999988</v>
      </c>
      <c r="T1319" s="159">
        <v>1000</v>
      </c>
      <c r="U1319" s="304">
        <f>T1319*[1]TC!$C$4</f>
        <v>20000</v>
      </c>
      <c r="V1319" s="63" t="s">
        <v>2277</v>
      </c>
      <c r="W1319" s="64" t="s">
        <v>2384</v>
      </c>
      <c r="X1319" s="339"/>
    </row>
    <row r="1320" spans="1:24" ht="14.25" customHeight="1">
      <c r="A1320" s="41" t="s">
        <v>2392</v>
      </c>
      <c r="B1320" s="41" t="s">
        <v>2273</v>
      </c>
      <c r="C1320" s="41" t="s">
        <v>2393</v>
      </c>
      <c r="D1320" s="41" t="s">
        <v>49</v>
      </c>
      <c r="E1320" s="41" t="s">
        <v>232</v>
      </c>
      <c r="F1320" s="63" t="s">
        <v>29</v>
      </c>
      <c r="G1320" s="63" t="s">
        <v>29</v>
      </c>
      <c r="H1320" s="40" t="s">
        <v>296</v>
      </c>
      <c r="I1320" s="41" t="s">
        <v>31</v>
      </c>
      <c r="J1320" s="40" t="s">
        <v>484</v>
      </c>
      <c r="K1320" s="96">
        <v>5900</v>
      </c>
      <c r="L1320" s="41" t="s">
        <v>189</v>
      </c>
      <c r="M1320" s="340">
        <v>0.05</v>
      </c>
      <c r="N1320" s="157">
        <f t="shared" si="75"/>
        <v>295</v>
      </c>
      <c r="O1320" s="158">
        <f>N1320*[1]TC!$C$4</f>
        <v>5900</v>
      </c>
      <c r="P1320" s="41" t="s">
        <v>34</v>
      </c>
      <c r="Q1320" s="41" t="s">
        <v>34</v>
      </c>
      <c r="R1320" s="96">
        <f t="shared" si="76"/>
        <v>5605</v>
      </c>
      <c r="S1320" s="160">
        <f>R1320*[1]TC!$C$4</f>
        <v>112100</v>
      </c>
      <c r="T1320" s="159">
        <v>1000</v>
      </c>
      <c r="U1320" s="304">
        <f>T1320*[1]TC!$C$4</f>
        <v>20000</v>
      </c>
      <c r="V1320" s="41"/>
      <c r="W1320" s="130" t="s">
        <v>2394</v>
      </c>
      <c r="X1320" s="339"/>
    </row>
    <row r="1321" spans="1:24" ht="14.25" customHeight="1">
      <c r="A1321" s="41" t="s">
        <v>2392</v>
      </c>
      <c r="B1321" s="41" t="s">
        <v>2273</v>
      </c>
      <c r="C1321" s="41" t="s">
        <v>2393</v>
      </c>
      <c r="D1321" s="41" t="s">
        <v>49</v>
      </c>
      <c r="E1321" s="41" t="s">
        <v>27</v>
      </c>
      <c r="F1321" s="63" t="s">
        <v>29</v>
      </c>
      <c r="G1321" s="63" t="s">
        <v>29</v>
      </c>
      <c r="H1321" s="40" t="s">
        <v>296</v>
      </c>
      <c r="I1321" s="41" t="s">
        <v>31</v>
      </c>
      <c r="J1321" s="40" t="s">
        <v>484</v>
      </c>
      <c r="K1321" s="96">
        <v>6750</v>
      </c>
      <c r="L1321" s="41" t="s">
        <v>189</v>
      </c>
      <c r="M1321" s="340">
        <v>0.05</v>
      </c>
      <c r="N1321" s="157">
        <f t="shared" si="75"/>
        <v>337.5</v>
      </c>
      <c r="O1321" s="158">
        <f>N1321*[1]TC!$C$4</f>
        <v>6750</v>
      </c>
      <c r="P1321" s="41" t="s">
        <v>34</v>
      </c>
      <c r="Q1321" s="41" t="s">
        <v>34</v>
      </c>
      <c r="R1321" s="96">
        <f t="shared" si="76"/>
        <v>6412.5</v>
      </c>
      <c r="S1321" s="160">
        <f>R1321*[1]TC!$C$4</f>
        <v>128250</v>
      </c>
      <c r="T1321" s="159">
        <v>1000</v>
      </c>
      <c r="U1321" s="304">
        <f>T1321*[1]TC!$C$4</f>
        <v>20000</v>
      </c>
      <c r="V1321" s="41"/>
      <c r="W1321" s="130" t="s">
        <v>2395</v>
      </c>
      <c r="X1321" s="339"/>
    </row>
    <row r="1322" spans="1:24" ht="14.25" customHeight="1">
      <c r="A1322" s="41" t="s">
        <v>2392</v>
      </c>
      <c r="B1322" s="41" t="s">
        <v>2273</v>
      </c>
      <c r="C1322" s="41" t="s">
        <v>2396</v>
      </c>
      <c r="D1322" s="41" t="s">
        <v>49</v>
      </c>
      <c r="E1322" s="41" t="s">
        <v>27</v>
      </c>
      <c r="F1322" s="63" t="s">
        <v>402</v>
      </c>
      <c r="G1322" s="63" t="s">
        <v>402</v>
      </c>
      <c r="H1322" s="40" t="s">
        <v>296</v>
      </c>
      <c r="I1322" s="41" t="s">
        <v>31</v>
      </c>
      <c r="J1322" s="40" t="s">
        <v>484</v>
      </c>
      <c r="K1322" s="96">
        <v>8100</v>
      </c>
      <c r="L1322" s="41" t="s">
        <v>189</v>
      </c>
      <c r="M1322" s="340">
        <v>0.05</v>
      </c>
      <c r="N1322" s="157">
        <f t="shared" si="75"/>
        <v>405</v>
      </c>
      <c r="O1322" s="158">
        <f>N1322*[1]TC!$C$4</f>
        <v>8100</v>
      </c>
      <c r="P1322" s="41" t="s">
        <v>34</v>
      </c>
      <c r="Q1322" s="41" t="s">
        <v>34</v>
      </c>
      <c r="R1322" s="96">
        <f t="shared" si="76"/>
        <v>7695</v>
      </c>
      <c r="S1322" s="160">
        <f>R1322*[1]TC!$C$4</f>
        <v>153900</v>
      </c>
      <c r="T1322" s="159">
        <v>1000</v>
      </c>
      <c r="U1322" s="304">
        <f>T1322*[1]TC!$C$4</f>
        <v>20000</v>
      </c>
      <c r="V1322" s="41"/>
      <c r="W1322" s="130" t="s">
        <v>2397</v>
      </c>
      <c r="X1322" s="339"/>
    </row>
    <row r="1323" spans="1:24" ht="14.25" customHeight="1">
      <c r="A1323" s="41" t="s">
        <v>2392</v>
      </c>
      <c r="B1323" s="41" t="s">
        <v>2273</v>
      </c>
      <c r="C1323" s="41" t="s">
        <v>2398</v>
      </c>
      <c r="D1323" s="41" t="s">
        <v>49</v>
      </c>
      <c r="E1323" s="41" t="s">
        <v>357</v>
      </c>
      <c r="F1323" s="63" t="s">
        <v>316</v>
      </c>
      <c r="G1323" s="63" t="s">
        <v>918</v>
      </c>
      <c r="H1323" s="40" t="s">
        <v>296</v>
      </c>
      <c r="I1323" s="41" t="s">
        <v>31</v>
      </c>
      <c r="J1323" s="40" t="s">
        <v>484</v>
      </c>
      <c r="K1323" s="96">
        <v>5200</v>
      </c>
      <c r="L1323" s="41" t="s">
        <v>189</v>
      </c>
      <c r="M1323" s="340">
        <v>0.05</v>
      </c>
      <c r="N1323" s="157">
        <f t="shared" si="75"/>
        <v>260</v>
      </c>
      <c r="O1323" s="158">
        <f>N1323*[1]TC!$C$4</f>
        <v>5200</v>
      </c>
      <c r="P1323" s="41" t="s">
        <v>34</v>
      </c>
      <c r="Q1323" s="41" t="s">
        <v>34</v>
      </c>
      <c r="R1323" s="96">
        <f t="shared" si="76"/>
        <v>4940</v>
      </c>
      <c r="S1323" s="160">
        <f>R1323*[1]TC!$C$4</f>
        <v>98800</v>
      </c>
      <c r="T1323" s="159">
        <v>1000</v>
      </c>
      <c r="U1323" s="304">
        <f>T1323*[1]TC!$C$4</f>
        <v>20000</v>
      </c>
      <c r="V1323" s="41"/>
      <c r="W1323" s="130" t="s">
        <v>2399</v>
      </c>
      <c r="X1323" s="339"/>
    </row>
    <row r="1324" spans="1:24" ht="14.25" customHeight="1">
      <c r="A1324" s="41" t="s">
        <v>2392</v>
      </c>
      <c r="B1324" s="41" t="s">
        <v>2273</v>
      </c>
      <c r="C1324" s="41" t="s">
        <v>2400</v>
      </c>
      <c r="D1324" s="41" t="s">
        <v>49</v>
      </c>
      <c r="E1324" s="41" t="s">
        <v>27</v>
      </c>
      <c r="F1324" s="63" t="s">
        <v>667</v>
      </c>
      <c r="G1324" s="63" t="s">
        <v>170</v>
      </c>
      <c r="H1324" s="40" t="s">
        <v>296</v>
      </c>
      <c r="I1324" s="41" t="s">
        <v>31</v>
      </c>
      <c r="J1324" s="40" t="s">
        <v>484</v>
      </c>
      <c r="K1324" s="96">
        <v>5900</v>
      </c>
      <c r="L1324" s="41" t="s">
        <v>189</v>
      </c>
      <c r="M1324" s="340">
        <v>0.05</v>
      </c>
      <c r="N1324" s="157">
        <f t="shared" ref="N1324:N1377" si="77">K1324*M1324</f>
        <v>295</v>
      </c>
      <c r="O1324" s="158">
        <f>N1324*[1]TC!$C$4</f>
        <v>5900</v>
      </c>
      <c r="P1324" s="41" t="s">
        <v>34</v>
      </c>
      <c r="Q1324" s="41" t="s">
        <v>34</v>
      </c>
      <c r="R1324" s="96">
        <f t="shared" ref="R1324:R1377" si="78">K1324-N1324</f>
        <v>5605</v>
      </c>
      <c r="S1324" s="160">
        <f>R1324*[1]TC!$C$4</f>
        <v>112100</v>
      </c>
      <c r="T1324" s="159">
        <v>1000</v>
      </c>
      <c r="U1324" s="304">
        <f>T1324*[1]TC!$C$4</f>
        <v>20000</v>
      </c>
      <c r="V1324" s="41"/>
      <c r="W1324" s="130" t="s">
        <v>2401</v>
      </c>
      <c r="X1324" s="339"/>
    </row>
    <row r="1325" spans="1:24" ht="14.25" customHeight="1">
      <c r="A1325" s="41" t="s">
        <v>2392</v>
      </c>
      <c r="B1325" s="41" t="s">
        <v>2273</v>
      </c>
      <c r="C1325" s="41" t="s">
        <v>2402</v>
      </c>
      <c r="D1325" s="41" t="s">
        <v>49</v>
      </c>
      <c r="E1325" s="41" t="s">
        <v>27</v>
      </c>
      <c r="F1325" s="63" t="s">
        <v>667</v>
      </c>
      <c r="G1325" s="63" t="s">
        <v>170</v>
      </c>
      <c r="H1325" s="40" t="s">
        <v>296</v>
      </c>
      <c r="I1325" s="41" t="s">
        <v>31</v>
      </c>
      <c r="J1325" s="40" t="s">
        <v>484</v>
      </c>
      <c r="K1325" s="96">
        <v>6950</v>
      </c>
      <c r="L1325" s="41" t="s">
        <v>189</v>
      </c>
      <c r="M1325" s="340">
        <v>0.05</v>
      </c>
      <c r="N1325" s="157">
        <f t="shared" si="77"/>
        <v>347.5</v>
      </c>
      <c r="O1325" s="158">
        <f>N1325*[1]TC!$C$4</f>
        <v>6950</v>
      </c>
      <c r="P1325" s="41" t="s">
        <v>34</v>
      </c>
      <c r="Q1325" s="41" t="s">
        <v>34</v>
      </c>
      <c r="R1325" s="96">
        <f t="shared" si="78"/>
        <v>6602.5</v>
      </c>
      <c r="S1325" s="160">
        <f>R1325*[1]TC!$C$4</f>
        <v>132050</v>
      </c>
      <c r="T1325" s="159">
        <v>1000</v>
      </c>
      <c r="U1325" s="304">
        <f>T1325*[1]TC!$C$4</f>
        <v>20000</v>
      </c>
      <c r="V1325" s="41"/>
      <c r="W1325" s="130" t="s">
        <v>2403</v>
      </c>
      <c r="X1325" s="339"/>
    </row>
    <row r="1326" spans="1:24" ht="14.25" customHeight="1">
      <c r="A1326" s="41" t="s">
        <v>2392</v>
      </c>
      <c r="B1326" s="41" t="s">
        <v>2273</v>
      </c>
      <c r="C1326" s="41" t="s">
        <v>2404</v>
      </c>
      <c r="D1326" s="41" t="s">
        <v>49</v>
      </c>
      <c r="E1326" s="41" t="s">
        <v>27</v>
      </c>
      <c r="F1326" s="63" t="s">
        <v>76</v>
      </c>
      <c r="G1326" s="63" t="s">
        <v>95</v>
      </c>
      <c r="H1326" s="40" t="s">
        <v>296</v>
      </c>
      <c r="I1326" s="41" t="s">
        <v>31</v>
      </c>
      <c r="J1326" s="40" t="s">
        <v>484</v>
      </c>
      <c r="K1326" s="96">
        <v>5750</v>
      </c>
      <c r="L1326" s="41" t="s">
        <v>189</v>
      </c>
      <c r="M1326" s="340">
        <v>0.05</v>
      </c>
      <c r="N1326" s="157">
        <f t="shared" si="77"/>
        <v>287.5</v>
      </c>
      <c r="O1326" s="158">
        <f>N1326*[1]TC!$C$4</f>
        <v>5750</v>
      </c>
      <c r="P1326" s="41" t="s">
        <v>34</v>
      </c>
      <c r="Q1326" s="41" t="s">
        <v>34</v>
      </c>
      <c r="R1326" s="96">
        <f t="shared" si="78"/>
        <v>5462.5</v>
      </c>
      <c r="S1326" s="160">
        <f>R1326*[1]TC!$C$4</f>
        <v>109250</v>
      </c>
      <c r="T1326" s="159">
        <v>1000</v>
      </c>
      <c r="U1326" s="304">
        <f>T1326*[1]TC!$C$4</f>
        <v>20000</v>
      </c>
      <c r="V1326" s="41"/>
      <c r="W1326" s="130" t="s">
        <v>2405</v>
      </c>
      <c r="X1326" s="339"/>
    </row>
    <row r="1327" spans="1:24" ht="14.25" customHeight="1">
      <c r="A1327" s="41" t="s">
        <v>2392</v>
      </c>
      <c r="B1327" s="41" t="s">
        <v>2273</v>
      </c>
      <c r="C1327" s="41" t="s">
        <v>2406</v>
      </c>
      <c r="D1327" s="41" t="s">
        <v>49</v>
      </c>
      <c r="E1327" s="14" t="s">
        <v>357</v>
      </c>
      <c r="F1327" s="63" t="s">
        <v>86</v>
      </c>
      <c r="G1327" s="63" t="s">
        <v>86</v>
      </c>
      <c r="H1327" s="40" t="s">
        <v>296</v>
      </c>
      <c r="I1327" s="41" t="s">
        <v>31</v>
      </c>
      <c r="J1327" s="40" t="s">
        <v>484</v>
      </c>
      <c r="K1327" s="96">
        <v>4900</v>
      </c>
      <c r="L1327" s="41" t="s">
        <v>189</v>
      </c>
      <c r="M1327" s="340">
        <v>0.05</v>
      </c>
      <c r="N1327" s="157">
        <f t="shared" si="77"/>
        <v>245</v>
      </c>
      <c r="O1327" s="158">
        <f>N1327*[1]TC!$C$4</f>
        <v>4900</v>
      </c>
      <c r="P1327" s="41" t="s">
        <v>34</v>
      </c>
      <c r="Q1327" s="41" t="s">
        <v>34</v>
      </c>
      <c r="R1327" s="96">
        <f t="shared" si="78"/>
        <v>4655</v>
      </c>
      <c r="S1327" s="160">
        <f>R1327*[1]TC!$C$4</f>
        <v>93100</v>
      </c>
      <c r="T1327" s="159">
        <v>1000</v>
      </c>
      <c r="U1327" s="304">
        <f>T1327*[1]TC!$C$4</f>
        <v>20000</v>
      </c>
      <c r="V1327" s="63"/>
      <c r="W1327" s="64" t="s">
        <v>2405</v>
      </c>
      <c r="X1327" s="339"/>
    </row>
    <row r="1328" spans="1:24" ht="14.25" customHeight="1">
      <c r="A1328" s="41" t="s">
        <v>2392</v>
      </c>
      <c r="B1328" s="41" t="s">
        <v>2273</v>
      </c>
      <c r="C1328" s="41" t="s">
        <v>2407</v>
      </c>
      <c r="D1328" s="41" t="s">
        <v>49</v>
      </c>
      <c r="E1328" s="14" t="s">
        <v>357</v>
      </c>
      <c r="F1328" s="63" t="s">
        <v>86</v>
      </c>
      <c r="G1328" s="63" t="s">
        <v>86</v>
      </c>
      <c r="H1328" s="40" t="s">
        <v>296</v>
      </c>
      <c r="I1328" s="41" t="s">
        <v>31</v>
      </c>
      <c r="J1328" s="40" t="s">
        <v>484</v>
      </c>
      <c r="K1328" s="96">
        <v>4900</v>
      </c>
      <c r="L1328" s="41" t="s">
        <v>189</v>
      </c>
      <c r="M1328" s="340">
        <v>0.05</v>
      </c>
      <c r="N1328" s="157">
        <f t="shared" si="77"/>
        <v>245</v>
      </c>
      <c r="O1328" s="158">
        <f>N1328*[1]TC!$C$4</f>
        <v>4900</v>
      </c>
      <c r="P1328" s="41" t="s">
        <v>34</v>
      </c>
      <c r="Q1328" s="41" t="s">
        <v>34</v>
      </c>
      <c r="R1328" s="96">
        <f t="shared" si="78"/>
        <v>4655</v>
      </c>
      <c r="S1328" s="160">
        <f>R1328*[1]TC!$C$4</f>
        <v>93100</v>
      </c>
      <c r="T1328" s="159">
        <v>1000</v>
      </c>
      <c r="U1328" s="304">
        <f>T1328*[1]TC!$C$4</f>
        <v>20000</v>
      </c>
      <c r="V1328" s="63"/>
      <c r="W1328" s="64" t="s">
        <v>2408</v>
      </c>
      <c r="X1328" s="38"/>
    </row>
    <row r="1329" spans="1:24" ht="14.25" customHeight="1">
      <c r="A1329" s="41" t="s">
        <v>2392</v>
      </c>
      <c r="B1329" s="41" t="s">
        <v>2273</v>
      </c>
      <c r="C1329" s="41" t="s">
        <v>73</v>
      </c>
      <c r="D1329" s="41" t="s">
        <v>49</v>
      </c>
      <c r="E1329" s="14" t="s">
        <v>232</v>
      </c>
      <c r="F1329" s="63" t="s">
        <v>73</v>
      </c>
      <c r="G1329" s="63" t="s">
        <v>73</v>
      </c>
      <c r="H1329" s="40" t="s">
        <v>296</v>
      </c>
      <c r="I1329" s="41" t="s">
        <v>31</v>
      </c>
      <c r="J1329" s="40" t="s">
        <v>484</v>
      </c>
      <c r="K1329" s="96">
        <v>5500</v>
      </c>
      <c r="L1329" s="41" t="s">
        <v>189</v>
      </c>
      <c r="M1329" s="340">
        <v>0.05</v>
      </c>
      <c r="N1329" s="157">
        <f t="shared" si="77"/>
        <v>275</v>
      </c>
      <c r="O1329" s="158">
        <f>N1329*[1]TC!$C$4</f>
        <v>5500</v>
      </c>
      <c r="P1329" s="41" t="s">
        <v>34</v>
      </c>
      <c r="Q1329" s="41" t="s">
        <v>34</v>
      </c>
      <c r="R1329" s="96">
        <f t="shared" si="78"/>
        <v>5225</v>
      </c>
      <c r="S1329" s="160">
        <f>R1329*[1]TC!$C$4</f>
        <v>104500</v>
      </c>
      <c r="T1329" s="159">
        <v>1000</v>
      </c>
      <c r="U1329" s="304">
        <f>T1329*[1]TC!$C$4</f>
        <v>20000</v>
      </c>
      <c r="V1329" s="63"/>
      <c r="W1329" s="64" t="s">
        <v>2409</v>
      </c>
      <c r="X1329" s="38"/>
    </row>
    <row r="1330" spans="1:24" ht="14.25" customHeight="1">
      <c r="A1330" s="41" t="s">
        <v>2392</v>
      </c>
      <c r="B1330" s="41" t="s">
        <v>2273</v>
      </c>
      <c r="C1330" s="41" t="s">
        <v>73</v>
      </c>
      <c r="D1330" s="41" t="s">
        <v>49</v>
      </c>
      <c r="E1330" s="14" t="s">
        <v>27</v>
      </c>
      <c r="F1330" s="63" t="s">
        <v>73</v>
      </c>
      <c r="G1330" s="63" t="s">
        <v>73</v>
      </c>
      <c r="H1330" s="40" t="s">
        <v>296</v>
      </c>
      <c r="I1330" s="41" t="s">
        <v>31</v>
      </c>
      <c r="J1330" s="40" t="s">
        <v>484</v>
      </c>
      <c r="K1330" s="96">
        <v>6500</v>
      </c>
      <c r="L1330" s="41" t="s">
        <v>189</v>
      </c>
      <c r="M1330" s="340">
        <v>0.05</v>
      </c>
      <c r="N1330" s="157">
        <f t="shared" si="77"/>
        <v>325</v>
      </c>
      <c r="O1330" s="158">
        <f>N1330*[1]TC!$C$4</f>
        <v>6500</v>
      </c>
      <c r="P1330" s="41" t="s">
        <v>34</v>
      </c>
      <c r="Q1330" s="41" t="s">
        <v>34</v>
      </c>
      <c r="R1330" s="96">
        <f t="shared" si="78"/>
        <v>6175</v>
      </c>
      <c r="S1330" s="160">
        <f>R1330*[1]TC!$C$4</f>
        <v>123500</v>
      </c>
      <c r="T1330" s="159">
        <v>1000</v>
      </c>
      <c r="U1330" s="304">
        <f>T1330*[1]TC!$C$4</f>
        <v>20000</v>
      </c>
      <c r="V1330" s="63"/>
      <c r="W1330" s="64" t="s">
        <v>2410</v>
      </c>
      <c r="X1330" s="38"/>
    </row>
    <row r="1331" spans="1:24" ht="14.25" customHeight="1">
      <c r="A1331" s="41" t="s">
        <v>2392</v>
      </c>
      <c r="B1331" s="41" t="s">
        <v>2273</v>
      </c>
      <c r="C1331" s="41" t="s">
        <v>2411</v>
      </c>
      <c r="D1331" s="41" t="s">
        <v>49</v>
      </c>
      <c r="E1331" s="14" t="s">
        <v>357</v>
      </c>
      <c r="F1331" s="63" t="s">
        <v>108</v>
      </c>
      <c r="G1331" s="63" t="s">
        <v>108</v>
      </c>
      <c r="H1331" s="40" t="s">
        <v>296</v>
      </c>
      <c r="I1331" s="41" t="s">
        <v>31</v>
      </c>
      <c r="J1331" s="40" t="s">
        <v>484</v>
      </c>
      <c r="K1331" s="96">
        <v>5500</v>
      </c>
      <c r="L1331" s="41" t="s">
        <v>189</v>
      </c>
      <c r="M1331" s="340">
        <v>0.05</v>
      </c>
      <c r="N1331" s="157">
        <f t="shared" si="77"/>
        <v>275</v>
      </c>
      <c r="O1331" s="158">
        <f>N1331*[1]TC!$C$4</f>
        <v>5500</v>
      </c>
      <c r="P1331" s="41" t="s">
        <v>34</v>
      </c>
      <c r="Q1331" s="41" t="s">
        <v>34</v>
      </c>
      <c r="R1331" s="96">
        <f t="shared" si="78"/>
        <v>5225</v>
      </c>
      <c r="S1331" s="160">
        <f>R1331*[1]TC!$C$4</f>
        <v>104500</v>
      </c>
      <c r="T1331" s="159">
        <v>1000</v>
      </c>
      <c r="U1331" s="304">
        <f>T1331*[1]TC!$C$4</f>
        <v>20000</v>
      </c>
      <c r="V1331" s="63"/>
      <c r="W1331" s="64" t="s">
        <v>2412</v>
      </c>
      <c r="X1331" s="38"/>
    </row>
    <row r="1332" spans="1:24" ht="14.25" customHeight="1">
      <c r="A1332" s="41" t="s">
        <v>2392</v>
      </c>
      <c r="B1332" s="41" t="s">
        <v>2273</v>
      </c>
      <c r="C1332" s="41" t="s">
        <v>2413</v>
      </c>
      <c r="D1332" s="41" t="s">
        <v>49</v>
      </c>
      <c r="E1332" s="14" t="s">
        <v>27</v>
      </c>
      <c r="F1332" s="63" t="s">
        <v>108</v>
      </c>
      <c r="G1332" s="63" t="s">
        <v>108</v>
      </c>
      <c r="H1332" s="40" t="s">
        <v>296</v>
      </c>
      <c r="I1332" s="41" t="s">
        <v>31</v>
      </c>
      <c r="J1332" s="40" t="s">
        <v>484</v>
      </c>
      <c r="K1332" s="96">
        <v>5500</v>
      </c>
      <c r="L1332" s="41" t="s">
        <v>189</v>
      </c>
      <c r="M1332" s="340">
        <v>0.05</v>
      </c>
      <c r="N1332" s="157">
        <f t="shared" si="77"/>
        <v>275</v>
      </c>
      <c r="O1332" s="158">
        <f>N1332*[1]TC!$C$4</f>
        <v>5500</v>
      </c>
      <c r="P1332" s="41" t="s">
        <v>34</v>
      </c>
      <c r="Q1332" s="41" t="s">
        <v>34</v>
      </c>
      <c r="R1332" s="96">
        <f t="shared" si="78"/>
        <v>5225</v>
      </c>
      <c r="S1332" s="160">
        <f>R1332*[1]TC!$C$4</f>
        <v>104500</v>
      </c>
      <c r="T1332" s="159">
        <v>1000</v>
      </c>
      <c r="U1332" s="304">
        <f>T1332*[1]TC!$C$4</f>
        <v>20000</v>
      </c>
      <c r="V1332" s="63"/>
      <c r="W1332" s="64" t="s">
        <v>2414</v>
      </c>
      <c r="X1332" s="38"/>
    </row>
    <row r="1333" spans="1:24" ht="14.25" customHeight="1">
      <c r="A1333" s="41" t="s">
        <v>2392</v>
      </c>
      <c r="B1333" s="41" t="s">
        <v>2273</v>
      </c>
      <c r="C1333" s="41" t="s">
        <v>2415</v>
      </c>
      <c r="D1333" s="41" t="s">
        <v>49</v>
      </c>
      <c r="E1333" s="14" t="s">
        <v>357</v>
      </c>
      <c r="F1333" s="63" t="s">
        <v>108</v>
      </c>
      <c r="G1333" s="63" t="s">
        <v>108</v>
      </c>
      <c r="H1333" s="40" t="s">
        <v>296</v>
      </c>
      <c r="I1333" s="41" t="s">
        <v>31</v>
      </c>
      <c r="J1333" s="40" t="s">
        <v>484</v>
      </c>
      <c r="K1333" s="96">
        <v>5500</v>
      </c>
      <c r="L1333" s="41" t="s">
        <v>189</v>
      </c>
      <c r="M1333" s="340">
        <v>0.05</v>
      </c>
      <c r="N1333" s="157">
        <f t="shared" si="77"/>
        <v>275</v>
      </c>
      <c r="O1333" s="158">
        <f>N1333*[1]TC!$C$4</f>
        <v>5500</v>
      </c>
      <c r="P1333" s="41" t="s">
        <v>34</v>
      </c>
      <c r="Q1333" s="41" t="s">
        <v>34</v>
      </c>
      <c r="R1333" s="96">
        <f t="shared" si="78"/>
        <v>5225</v>
      </c>
      <c r="S1333" s="160">
        <f>R1333*[1]TC!$C$4</f>
        <v>104500</v>
      </c>
      <c r="T1333" s="159">
        <v>1000</v>
      </c>
      <c r="U1333" s="304">
        <f>T1333*[1]TC!$C$4</f>
        <v>20000</v>
      </c>
      <c r="V1333" s="63"/>
      <c r="W1333" s="64" t="s">
        <v>2416</v>
      </c>
      <c r="X1333" s="38"/>
    </row>
    <row r="1334" spans="1:24" ht="14.25" customHeight="1">
      <c r="A1334" s="41" t="s">
        <v>2392</v>
      </c>
      <c r="B1334" s="41" t="s">
        <v>2273</v>
      </c>
      <c r="C1334" s="41" t="s">
        <v>2415</v>
      </c>
      <c r="D1334" s="41" t="s">
        <v>49</v>
      </c>
      <c r="E1334" s="14" t="s">
        <v>27</v>
      </c>
      <c r="F1334" s="63" t="s">
        <v>108</v>
      </c>
      <c r="G1334" s="63" t="s">
        <v>108</v>
      </c>
      <c r="H1334" s="40" t="s">
        <v>296</v>
      </c>
      <c r="I1334" s="41" t="s">
        <v>31</v>
      </c>
      <c r="J1334" s="40" t="s">
        <v>484</v>
      </c>
      <c r="K1334" s="96">
        <v>5500</v>
      </c>
      <c r="L1334" s="41" t="s">
        <v>189</v>
      </c>
      <c r="M1334" s="340">
        <v>0.05</v>
      </c>
      <c r="N1334" s="157">
        <f t="shared" si="77"/>
        <v>275</v>
      </c>
      <c r="O1334" s="158">
        <f>N1334*[1]TC!$C$4</f>
        <v>5500</v>
      </c>
      <c r="P1334" s="41" t="s">
        <v>34</v>
      </c>
      <c r="Q1334" s="41" t="s">
        <v>34</v>
      </c>
      <c r="R1334" s="96">
        <f t="shared" si="78"/>
        <v>5225</v>
      </c>
      <c r="S1334" s="160">
        <f>R1334*[1]TC!$C$4</f>
        <v>104500</v>
      </c>
      <c r="T1334" s="159">
        <v>1000</v>
      </c>
      <c r="U1334" s="304">
        <f>T1334*[1]TC!$C$4</f>
        <v>20000</v>
      </c>
      <c r="V1334" s="63"/>
      <c r="W1334" s="64" t="s">
        <v>2417</v>
      </c>
      <c r="X1334" s="38"/>
    </row>
    <row r="1335" spans="1:24" ht="14.25" customHeight="1">
      <c r="A1335" s="41" t="s">
        <v>2392</v>
      </c>
      <c r="B1335" s="41" t="s">
        <v>2273</v>
      </c>
      <c r="C1335" s="41" t="s">
        <v>2418</v>
      </c>
      <c r="D1335" s="41" t="s">
        <v>49</v>
      </c>
      <c r="E1335" s="14" t="s">
        <v>27</v>
      </c>
      <c r="F1335" s="63" t="s">
        <v>1855</v>
      </c>
      <c r="G1335" s="63" t="s">
        <v>1855</v>
      </c>
      <c r="H1335" s="40" t="s">
        <v>296</v>
      </c>
      <c r="I1335" s="41" t="s">
        <v>31</v>
      </c>
      <c r="J1335" s="40" t="s">
        <v>484</v>
      </c>
      <c r="K1335" s="96">
        <v>8200</v>
      </c>
      <c r="L1335" s="41" t="s">
        <v>189</v>
      </c>
      <c r="M1335" s="340">
        <v>0.05</v>
      </c>
      <c r="N1335" s="157">
        <f t="shared" si="77"/>
        <v>410</v>
      </c>
      <c r="O1335" s="158">
        <f>N1335*[1]TC!$C$4</f>
        <v>8200</v>
      </c>
      <c r="P1335" s="41" t="s">
        <v>34</v>
      </c>
      <c r="Q1335" s="41" t="s">
        <v>34</v>
      </c>
      <c r="R1335" s="96">
        <f t="shared" si="78"/>
        <v>7790</v>
      </c>
      <c r="S1335" s="160">
        <f>R1335*[1]TC!$C$4</f>
        <v>155800</v>
      </c>
      <c r="T1335" s="159">
        <v>1000</v>
      </c>
      <c r="U1335" s="304">
        <f>T1335*[1]TC!$C$4</f>
        <v>20000</v>
      </c>
      <c r="V1335" s="63"/>
      <c r="W1335" s="64" t="s">
        <v>2419</v>
      </c>
      <c r="X1335" s="38"/>
    </row>
    <row r="1336" spans="1:24" ht="14.25" customHeight="1">
      <c r="A1336" s="41" t="s">
        <v>2392</v>
      </c>
      <c r="B1336" s="41" t="s">
        <v>2273</v>
      </c>
      <c r="C1336" s="41" t="s">
        <v>2420</v>
      </c>
      <c r="D1336" s="41" t="s">
        <v>49</v>
      </c>
      <c r="E1336" s="14" t="s">
        <v>27</v>
      </c>
      <c r="F1336" s="63" t="s">
        <v>1855</v>
      </c>
      <c r="G1336" s="63" t="s">
        <v>1855</v>
      </c>
      <c r="H1336" s="40" t="s">
        <v>296</v>
      </c>
      <c r="I1336" s="41" t="s">
        <v>31</v>
      </c>
      <c r="J1336" s="40" t="s">
        <v>484</v>
      </c>
      <c r="K1336" s="96">
        <v>8990</v>
      </c>
      <c r="L1336" s="41" t="s">
        <v>189</v>
      </c>
      <c r="M1336" s="340">
        <v>0.05</v>
      </c>
      <c r="N1336" s="157">
        <f t="shared" si="77"/>
        <v>449.5</v>
      </c>
      <c r="O1336" s="158">
        <f>N1336*[1]TC!$C$4</f>
        <v>8990</v>
      </c>
      <c r="P1336" s="41" t="s">
        <v>34</v>
      </c>
      <c r="Q1336" s="41" t="s">
        <v>34</v>
      </c>
      <c r="R1336" s="96">
        <f t="shared" si="78"/>
        <v>8540.5</v>
      </c>
      <c r="S1336" s="160">
        <f>R1336*[1]TC!$C$4</f>
        <v>170810</v>
      </c>
      <c r="T1336" s="159">
        <v>1000</v>
      </c>
      <c r="U1336" s="304">
        <f>T1336*[1]TC!$C$4</f>
        <v>20000</v>
      </c>
      <c r="V1336" s="63"/>
      <c r="W1336" s="64" t="s">
        <v>2421</v>
      </c>
      <c r="X1336" s="38"/>
    </row>
    <row r="1337" spans="1:24" ht="14.25" customHeight="1">
      <c r="A1337" s="41" t="s">
        <v>2392</v>
      </c>
      <c r="B1337" s="41" t="s">
        <v>2273</v>
      </c>
      <c r="C1337" s="41" t="s">
        <v>2422</v>
      </c>
      <c r="D1337" s="41" t="s">
        <v>49</v>
      </c>
      <c r="E1337" s="14" t="s">
        <v>27</v>
      </c>
      <c r="F1337" s="63" t="s">
        <v>170</v>
      </c>
      <c r="G1337" s="63" t="s">
        <v>1383</v>
      </c>
      <c r="H1337" s="40" t="s">
        <v>2423</v>
      </c>
      <c r="I1337" s="41" t="s">
        <v>31</v>
      </c>
      <c r="J1337" s="40" t="s">
        <v>484</v>
      </c>
      <c r="K1337" s="96">
        <v>9450</v>
      </c>
      <c r="L1337" s="41" t="s">
        <v>189</v>
      </c>
      <c r="M1337" s="340">
        <v>0.05</v>
      </c>
      <c r="N1337" s="157">
        <f t="shared" si="77"/>
        <v>472.5</v>
      </c>
      <c r="O1337" s="158">
        <f>N1337*[1]TC!$C$4</f>
        <v>9450</v>
      </c>
      <c r="P1337" s="41" t="s">
        <v>34</v>
      </c>
      <c r="Q1337" s="41" t="s">
        <v>34</v>
      </c>
      <c r="R1337" s="96">
        <f t="shared" si="78"/>
        <v>8977.5</v>
      </c>
      <c r="S1337" s="160">
        <f>R1337*[1]TC!$C$4</f>
        <v>179550</v>
      </c>
      <c r="T1337" s="159">
        <v>1000</v>
      </c>
      <c r="U1337" s="304">
        <f>T1337*[1]TC!$C$4</f>
        <v>20000</v>
      </c>
      <c r="V1337" s="63"/>
      <c r="W1337" s="64" t="s">
        <v>2424</v>
      </c>
      <c r="X1337" s="38"/>
    </row>
    <row r="1338" spans="1:24" ht="14.25" customHeight="1">
      <c r="A1338" s="41" t="s">
        <v>2392</v>
      </c>
      <c r="B1338" s="41" t="s">
        <v>2273</v>
      </c>
      <c r="C1338" s="41" t="s">
        <v>2425</v>
      </c>
      <c r="D1338" s="41" t="s">
        <v>49</v>
      </c>
      <c r="E1338" s="14" t="s">
        <v>27</v>
      </c>
      <c r="F1338" s="63" t="s">
        <v>2298</v>
      </c>
      <c r="G1338" s="63" t="s">
        <v>170</v>
      </c>
      <c r="H1338" s="40" t="s">
        <v>296</v>
      </c>
      <c r="I1338" s="41" t="s">
        <v>31</v>
      </c>
      <c r="J1338" s="40" t="s">
        <v>484</v>
      </c>
      <c r="K1338" s="96">
        <v>7750</v>
      </c>
      <c r="L1338" s="41" t="s">
        <v>189</v>
      </c>
      <c r="M1338" s="340">
        <v>0.05</v>
      </c>
      <c r="N1338" s="157">
        <f t="shared" si="77"/>
        <v>387.5</v>
      </c>
      <c r="O1338" s="158">
        <f>N1338*[1]TC!$C$4</f>
        <v>7750</v>
      </c>
      <c r="P1338" s="41" t="s">
        <v>34</v>
      </c>
      <c r="Q1338" s="41" t="s">
        <v>34</v>
      </c>
      <c r="R1338" s="96">
        <f t="shared" si="78"/>
        <v>7362.5</v>
      </c>
      <c r="S1338" s="160">
        <f>R1338*[1]TC!$C$4</f>
        <v>147250</v>
      </c>
      <c r="T1338" s="159">
        <v>1000</v>
      </c>
      <c r="U1338" s="304">
        <f>T1338*[1]TC!$C$4</f>
        <v>20000</v>
      </c>
      <c r="V1338" s="63"/>
      <c r="W1338" s="64" t="s">
        <v>2426</v>
      </c>
      <c r="X1338" s="38"/>
    </row>
    <row r="1339" spans="1:24" ht="14.25" customHeight="1">
      <c r="A1339" s="41" t="s">
        <v>2392</v>
      </c>
      <c r="B1339" s="41" t="s">
        <v>2273</v>
      </c>
      <c r="C1339" s="41" t="s">
        <v>2427</v>
      </c>
      <c r="D1339" s="41" t="s">
        <v>49</v>
      </c>
      <c r="E1339" s="14" t="s">
        <v>27</v>
      </c>
      <c r="F1339" s="63" t="s">
        <v>2298</v>
      </c>
      <c r="G1339" s="63" t="s">
        <v>170</v>
      </c>
      <c r="H1339" s="40" t="s">
        <v>296</v>
      </c>
      <c r="I1339" s="41" t="s">
        <v>31</v>
      </c>
      <c r="J1339" s="40" t="s">
        <v>484</v>
      </c>
      <c r="K1339" s="96">
        <v>8800</v>
      </c>
      <c r="L1339" s="41" t="s">
        <v>189</v>
      </c>
      <c r="M1339" s="340">
        <v>0.05</v>
      </c>
      <c r="N1339" s="157">
        <f t="shared" si="77"/>
        <v>440</v>
      </c>
      <c r="O1339" s="158">
        <f>N1339*[1]TC!$C$4</f>
        <v>8800</v>
      </c>
      <c r="P1339" s="41" t="s">
        <v>34</v>
      </c>
      <c r="Q1339" s="41" t="s">
        <v>34</v>
      </c>
      <c r="R1339" s="96">
        <f t="shared" si="78"/>
        <v>8360</v>
      </c>
      <c r="S1339" s="160">
        <f>R1339*[1]TC!$C$4</f>
        <v>167200</v>
      </c>
      <c r="T1339" s="159">
        <v>1000</v>
      </c>
      <c r="U1339" s="304">
        <f>T1339*[1]TC!$C$4</f>
        <v>20000</v>
      </c>
      <c r="V1339" s="63"/>
      <c r="W1339" s="64" t="s">
        <v>2428</v>
      </c>
      <c r="X1339" s="38"/>
    </row>
    <row r="1340" spans="1:24" ht="14.25" customHeight="1">
      <c r="A1340" s="41" t="s">
        <v>2392</v>
      </c>
      <c r="B1340" s="41" t="s">
        <v>2273</v>
      </c>
      <c r="C1340" s="41" t="s">
        <v>2429</v>
      </c>
      <c r="D1340" s="41" t="s">
        <v>49</v>
      </c>
      <c r="E1340" s="14" t="s">
        <v>27</v>
      </c>
      <c r="F1340" s="63" t="s">
        <v>673</v>
      </c>
      <c r="G1340" s="63" t="s">
        <v>215</v>
      </c>
      <c r="H1340" s="40" t="s">
        <v>2423</v>
      </c>
      <c r="I1340" s="41" t="s">
        <v>31</v>
      </c>
      <c r="J1340" s="40" t="s">
        <v>484</v>
      </c>
      <c r="K1340" s="96">
        <v>6200</v>
      </c>
      <c r="L1340" s="41" t="s">
        <v>189</v>
      </c>
      <c r="M1340" s="340">
        <v>0.05</v>
      </c>
      <c r="N1340" s="157">
        <f t="shared" si="77"/>
        <v>310</v>
      </c>
      <c r="O1340" s="158">
        <f>N1340*[1]TC!$C$4</f>
        <v>6200</v>
      </c>
      <c r="P1340" s="41" t="s">
        <v>34</v>
      </c>
      <c r="Q1340" s="41" t="s">
        <v>34</v>
      </c>
      <c r="R1340" s="96">
        <f t="shared" si="78"/>
        <v>5890</v>
      </c>
      <c r="S1340" s="160">
        <f>R1340*[1]TC!$C$4</f>
        <v>117800</v>
      </c>
      <c r="T1340" s="159">
        <v>1000</v>
      </c>
      <c r="U1340" s="304">
        <f>T1340*[1]TC!$C$4</f>
        <v>20000</v>
      </c>
      <c r="V1340" s="63"/>
      <c r="W1340" s="64" t="s">
        <v>2430</v>
      </c>
      <c r="X1340" s="38"/>
    </row>
    <row r="1341" spans="1:24" ht="14.25" customHeight="1">
      <c r="A1341" s="41" t="s">
        <v>2392</v>
      </c>
      <c r="B1341" s="41" t="s">
        <v>2273</v>
      </c>
      <c r="C1341" s="41" t="s">
        <v>2431</v>
      </c>
      <c r="D1341" s="41" t="s">
        <v>49</v>
      </c>
      <c r="E1341" s="14" t="s">
        <v>27</v>
      </c>
      <c r="F1341" s="63" t="s">
        <v>1734</v>
      </c>
      <c r="G1341" s="63" t="s">
        <v>1734</v>
      </c>
      <c r="H1341" s="40" t="s">
        <v>296</v>
      </c>
      <c r="I1341" s="41" t="s">
        <v>31</v>
      </c>
      <c r="J1341" s="40" t="s">
        <v>484</v>
      </c>
      <c r="K1341" s="96">
        <v>6450</v>
      </c>
      <c r="L1341" s="41" t="s">
        <v>189</v>
      </c>
      <c r="M1341" s="340">
        <v>0.05</v>
      </c>
      <c r="N1341" s="157">
        <f t="shared" si="77"/>
        <v>322.5</v>
      </c>
      <c r="O1341" s="158">
        <f>N1341*[1]TC!$C$4</f>
        <v>6450</v>
      </c>
      <c r="P1341" s="41" t="s">
        <v>34</v>
      </c>
      <c r="Q1341" s="41" t="s">
        <v>34</v>
      </c>
      <c r="R1341" s="96">
        <f t="shared" si="78"/>
        <v>6127.5</v>
      </c>
      <c r="S1341" s="160">
        <f>R1341*[1]TC!$C$4</f>
        <v>122550</v>
      </c>
      <c r="T1341" s="159">
        <v>1000</v>
      </c>
      <c r="U1341" s="304">
        <f>T1341*[1]TC!$C$4</f>
        <v>20000</v>
      </c>
      <c r="V1341" s="63"/>
      <c r="W1341" s="64" t="s">
        <v>2432</v>
      </c>
      <c r="X1341" s="38"/>
    </row>
    <row r="1342" spans="1:24" ht="14.25" customHeight="1">
      <c r="A1342" s="41" t="s">
        <v>2392</v>
      </c>
      <c r="B1342" s="41" t="s">
        <v>2273</v>
      </c>
      <c r="C1342" s="41" t="s">
        <v>135</v>
      </c>
      <c r="D1342" s="41" t="s">
        <v>49</v>
      </c>
      <c r="E1342" s="14" t="s">
        <v>27</v>
      </c>
      <c r="F1342" s="63" t="s">
        <v>135</v>
      </c>
      <c r="G1342" s="63" t="s">
        <v>135</v>
      </c>
      <c r="H1342" s="40" t="s">
        <v>296</v>
      </c>
      <c r="I1342" s="41" t="s">
        <v>31</v>
      </c>
      <c r="J1342" s="40" t="s">
        <v>484</v>
      </c>
      <c r="K1342" s="96">
        <v>5990</v>
      </c>
      <c r="L1342" s="41" t="s">
        <v>189</v>
      </c>
      <c r="M1342" s="340">
        <v>0.05</v>
      </c>
      <c r="N1342" s="157">
        <f t="shared" si="77"/>
        <v>299.5</v>
      </c>
      <c r="O1342" s="158">
        <f>N1342*[1]TC!$C$4</f>
        <v>5990</v>
      </c>
      <c r="P1342" s="41" t="s">
        <v>34</v>
      </c>
      <c r="Q1342" s="41" t="s">
        <v>34</v>
      </c>
      <c r="R1342" s="96">
        <f t="shared" si="78"/>
        <v>5690.5</v>
      </c>
      <c r="S1342" s="160">
        <f>R1342*[1]TC!$C$4</f>
        <v>113810</v>
      </c>
      <c r="T1342" s="159">
        <v>1000</v>
      </c>
      <c r="U1342" s="304">
        <f>T1342*[1]TC!$C$4</f>
        <v>20000</v>
      </c>
      <c r="V1342" s="63"/>
      <c r="W1342" s="64" t="s">
        <v>2433</v>
      </c>
      <c r="X1342" s="38"/>
    </row>
    <row r="1343" spans="1:24" ht="14.25" customHeight="1">
      <c r="A1343" s="41" t="s">
        <v>2392</v>
      </c>
      <c r="B1343" s="41" t="s">
        <v>2273</v>
      </c>
      <c r="C1343" s="41" t="s">
        <v>2434</v>
      </c>
      <c r="D1343" s="41" t="s">
        <v>49</v>
      </c>
      <c r="E1343" s="14" t="s">
        <v>232</v>
      </c>
      <c r="F1343" s="63" t="s">
        <v>120</v>
      </c>
      <c r="G1343" s="63" t="s">
        <v>120</v>
      </c>
      <c r="H1343" s="40" t="s">
        <v>296</v>
      </c>
      <c r="I1343" s="41" t="s">
        <v>31</v>
      </c>
      <c r="J1343" s="40" t="s">
        <v>484</v>
      </c>
      <c r="K1343" s="96">
        <v>5500</v>
      </c>
      <c r="L1343" s="41" t="s">
        <v>189</v>
      </c>
      <c r="M1343" s="340">
        <v>0.05</v>
      </c>
      <c r="N1343" s="157">
        <f t="shared" si="77"/>
        <v>275</v>
      </c>
      <c r="O1343" s="158">
        <f>N1343*[1]TC!$C$4</f>
        <v>5500</v>
      </c>
      <c r="P1343" s="41" t="s">
        <v>34</v>
      </c>
      <c r="Q1343" s="41" t="s">
        <v>34</v>
      </c>
      <c r="R1343" s="96">
        <f t="shared" si="78"/>
        <v>5225</v>
      </c>
      <c r="S1343" s="160">
        <f>R1343*[1]TC!$C$4</f>
        <v>104500</v>
      </c>
      <c r="T1343" s="159">
        <v>1000</v>
      </c>
      <c r="U1343" s="304">
        <f>T1343*[1]TC!$C$4</f>
        <v>20000</v>
      </c>
      <c r="V1343" s="63"/>
      <c r="W1343" s="64" t="s">
        <v>2435</v>
      </c>
      <c r="X1343" s="38"/>
    </row>
    <row r="1344" spans="1:24" ht="14.25" customHeight="1">
      <c r="A1344" s="41" t="s">
        <v>2392</v>
      </c>
      <c r="B1344" s="41" t="s">
        <v>2273</v>
      </c>
      <c r="C1344" s="41" t="s">
        <v>2434</v>
      </c>
      <c r="D1344" s="41" t="s">
        <v>49</v>
      </c>
      <c r="E1344" s="14" t="s">
        <v>27</v>
      </c>
      <c r="F1344" s="63" t="s">
        <v>120</v>
      </c>
      <c r="G1344" s="63" t="s">
        <v>120</v>
      </c>
      <c r="H1344" s="40" t="s">
        <v>296</v>
      </c>
      <c r="I1344" s="41" t="s">
        <v>31</v>
      </c>
      <c r="J1344" s="40" t="s">
        <v>484</v>
      </c>
      <c r="K1344" s="96">
        <v>5990</v>
      </c>
      <c r="L1344" s="41" t="s">
        <v>189</v>
      </c>
      <c r="M1344" s="340">
        <v>0.05</v>
      </c>
      <c r="N1344" s="157">
        <f t="shared" si="77"/>
        <v>299.5</v>
      </c>
      <c r="O1344" s="158">
        <f>N1344*[1]TC!$C$4</f>
        <v>5990</v>
      </c>
      <c r="P1344" s="41" t="s">
        <v>34</v>
      </c>
      <c r="Q1344" s="41" t="s">
        <v>34</v>
      </c>
      <c r="R1344" s="96">
        <f t="shared" si="78"/>
        <v>5690.5</v>
      </c>
      <c r="S1344" s="160">
        <f>R1344*[1]TC!$C$4</f>
        <v>113810</v>
      </c>
      <c r="T1344" s="159">
        <v>1000</v>
      </c>
      <c r="U1344" s="304">
        <f>T1344*[1]TC!$C$4</f>
        <v>20000</v>
      </c>
      <c r="V1344" s="63"/>
      <c r="W1344" s="64" t="s">
        <v>2436</v>
      </c>
      <c r="X1344" s="38"/>
    </row>
    <row r="1345" spans="1:24" ht="14.25" customHeight="1">
      <c r="A1345" s="41" t="s">
        <v>2392</v>
      </c>
      <c r="B1345" s="41" t="s">
        <v>2273</v>
      </c>
      <c r="C1345" s="41" t="s">
        <v>2437</v>
      </c>
      <c r="D1345" s="41" t="s">
        <v>49</v>
      </c>
      <c r="E1345" s="14" t="s">
        <v>27</v>
      </c>
      <c r="F1345" s="63" t="s">
        <v>135</v>
      </c>
      <c r="G1345" s="63" t="s">
        <v>215</v>
      </c>
      <c r="H1345" s="40" t="s">
        <v>296</v>
      </c>
      <c r="I1345" s="41" t="s">
        <v>31</v>
      </c>
      <c r="J1345" s="40" t="s">
        <v>484</v>
      </c>
      <c r="K1345" s="96">
        <v>5990</v>
      </c>
      <c r="L1345" s="41" t="s">
        <v>189</v>
      </c>
      <c r="M1345" s="340">
        <v>0.05</v>
      </c>
      <c r="N1345" s="157">
        <f t="shared" si="77"/>
        <v>299.5</v>
      </c>
      <c r="O1345" s="158">
        <f>N1345*[1]TC!$C$4</f>
        <v>5990</v>
      </c>
      <c r="P1345" s="41" t="s">
        <v>34</v>
      </c>
      <c r="Q1345" s="41" t="s">
        <v>34</v>
      </c>
      <c r="R1345" s="96">
        <f t="shared" si="78"/>
        <v>5690.5</v>
      </c>
      <c r="S1345" s="160">
        <f>R1345*[1]TC!$C$4</f>
        <v>113810</v>
      </c>
      <c r="T1345" s="159">
        <v>1000</v>
      </c>
      <c r="U1345" s="304">
        <f>T1345*[1]TC!$C$4</f>
        <v>20000</v>
      </c>
      <c r="V1345" s="63"/>
      <c r="W1345" s="64" t="s">
        <v>2438</v>
      </c>
      <c r="X1345" s="38"/>
    </row>
    <row r="1346" spans="1:24" ht="14.25" customHeight="1">
      <c r="A1346" s="41" t="s">
        <v>2392</v>
      </c>
      <c r="B1346" s="41" t="s">
        <v>2273</v>
      </c>
      <c r="C1346" s="41" t="s">
        <v>2439</v>
      </c>
      <c r="D1346" s="41" t="s">
        <v>49</v>
      </c>
      <c r="E1346" s="14" t="s">
        <v>232</v>
      </c>
      <c r="F1346" s="63" t="s">
        <v>76</v>
      </c>
      <c r="G1346" s="63" t="s">
        <v>76</v>
      </c>
      <c r="H1346" s="40" t="s">
        <v>296</v>
      </c>
      <c r="I1346" s="41" t="s">
        <v>31</v>
      </c>
      <c r="J1346" s="40" t="s">
        <v>484</v>
      </c>
      <c r="K1346" s="96">
        <v>4900</v>
      </c>
      <c r="L1346" s="41" t="s">
        <v>189</v>
      </c>
      <c r="M1346" s="340">
        <v>0.05</v>
      </c>
      <c r="N1346" s="157">
        <f t="shared" si="77"/>
        <v>245</v>
      </c>
      <c r="O1346" s="158">
        <f>N1346*[1]TC!$C$4</f>
        <v>4900</v>
      </c>
      <c r="P1346" s="41" t="s">
        <v>34</v>
      </c>
      <c r="Q1346" s="41" t="s">
        <v>34</v>
      </c>
      <c r="R1346" s="96">
        <f t="shared" si="78"/>
        <v>4655</v>
      </c>
      <c r="S1346" s="160">
        <f>R1346*[1]TC!$C$4</f>
        <v>93100</v>
      </c>
      <c r="T1346" s="159">
        <v>1000</v>
      </c>
      <c r="U1346" s="304">
        <f>T1346*[1]TC!$C$4</f>
        <v>20000</v>
      </c>
      <c r="V1346" s="63"/>
      <c r="W1346" s="64" t="s">
        <v>2440</v>
      </c>
      <c r="X1346" s="38"/>
    </row>
    <row r="1347" spans="1:24" ht="14.25" customHeight="1">
      <c r="A1347" s="41" t="s">
        <v>2392</v>
      </c>
      <c r="B1347" s="41" t="s">
        <v>2273</v>
      </c>
      <c r="C1347" s="41" t="s">
        <v>2439</v>
      </c>
      <c r="D1347" s="41" t="s">
        <v>49</v>
      </c>
      <c r="E1347" s="14" t="s">
        <v>27</v>
      </c>
      <c r="F1347" s="63" t="s">
        <v>76</v>
      </c>
      <c r="G1347" s="63" t="s">
        <v>76</v>
      </c>
      <c r="H1347" s="40" t="s">
        <v>296</v>
      </c>
      <c r="I1347" s="41" t="s">
        <v>31</v>
      </c>
      <c r="J1347" s="40" t="s">
        <v>484</v>
      </c>
      <c r="K1347" s="96">
        <v>5500</v>
      </c>
      <c r="L1347" s="41" t="s">
        <v>189</v>
      </c>
      <c r="M1347" s="340">
        <v>0.05</v>
      </c>
      <c r="N1347" s="157">
        <f t="shared" si="77"/>
        <v>275</v>
      </c>
      <c r="O1347" s="158">
        <f>N1347*[1]TC!$C$4</f>
        <v>5500</v>
      </c>
      <c r="P1347" s="41" t="s">
        <v>34</v>
      </c>
      <c r="Q1347" s="41" t="s">
        <v>34</v>
      </c>
      <c r="R1347" s="96">
        <f t="shared" si="78"/>
        <v>5225</v>
      </c>
      <c r="S1347" s="160">
        <f>R1347*[1]TC!$C$4</f>
        <v>104500</v>
      </c>
      <c r="T1347" s="159">
        <v>1000</v>
      </c>
      <c r="U1347" s="304">
        <f>T1347*[1]TC!$C$4</f>
        <v>20000</v>
      </c>
      <c r="V1347" s="63"/>
      <c r="W1347" s="64" t="s">
        <v>2440</v>
      </c>
      <c r="X1347" s="38"/>
    </row>
    <row r="1348" spans="1:24" ht="14.25" customHeight="1">
      <c r="A1348" s="41" t="s">
        <v>2392</v>
      </c>
      <c r="B1348" s="41" t="s">
        <v>2273</v>
      </c>
      <c r="C1348" s="41" t="s">
        <v>2441</v>
      </c>
      <c r="D1348" s="41" t="s">
        <v>49</v>
      </c>
      <c r="E1348" s="14" t="s">
        <v>27</v>
      </c>
      <c r="F1348" s="63" t="s">
        <v>77</v>
      </c>
      <c r="G1348" s="63" t="s">
        <v>77</v>
      </c>
      <c r="H1348" s="40" t="s">
        <v>296</v>
      </c>
      <c r="I1348" s="41" t="s">
        <v>31</v>
      </c>
      <c r="J1348" s="40" t="s">
        <v>484</v>
      </c>
      <c r="K1348" s="96">
        <v>4900.2</v>
      </c>
      <c r="L1348" s="41" t="s">
        <v>189</v>
      </c>
      <c r="M1348" s="340">
        <v>0.05</v>
      </c>
      <c r="N1348" s="157">
        <f t="shared" si="77"/>
        <v>245.01</v>
      </c>
      <c r="O1348" s="158">
        <f>N1348*[1]TC!$C$4</f>
        <v>4900.2</v>
      </c>
      <c r="P1348" s="41" t="s">
        <v>34</v>
      </c>
      <c r="Q1348" s="41" t="s">
        <v>34</v>
      </c>
      <c r="R1348" s="96">
        <f t="shared" si="78"/>
        <v>4655.1899999999996</v>
      </c>
      <c r="S1348" s="160">
        <f>R1348*[1]TC!$C$4</f>
        <v>93103.799999999988</v>
      </c>
      <c r="T1348" s="159">
        <v>1000</v>
      </c>
      <c r="U1348" s="304">
        <f>T1348*[1]TC!$C$4</f>
        <v>20000</v>
      </c>
      <c r="V1348" s="63"/>
      <c r="W1348" s="64" t="s">
        <v>2442</v>
      </c>
      <c r="X1348" s="38"/>
    </row>
    <row r="1349" spans="1:24" ht="14.25" customHeight="1">
      <c r="A1349" s="41" t="s">
        <v>2392</v>
      </c>
      <c r="B1349" s="41" t="s">
        <v>2273</v>
      </c>
      <c r="C1349" s="41" t="s">
        <v>2443</v>
      </c>
      <c r="D1349" s="41" t="s">
        <v>49</v>
      </c>
      <c r="E1349" s="14" t="s">
        <v>232</v>
      </c>
      <c r="F1349" s="63" t="s">
        <v>28</v>
      </c>
      <c r="G1349" s="63" t="s">
        <v>28</v>
      </c>
      <c r="H1349" s="40" t="s">
        <v>296</v>
      </c>
      <c r="I1349" s="41" t="s">
        <v>31</v>
      </c>
      <c r="J1349" s="40" t="s">
        <v>484</v>
      </c>
      <c r="K1349" s="96">
        <v>5790</v>
      </c>
      <c r="L1349" s="41" t="s">
        <v>189</v>
      </c>
      <c r="M1349" s="340">
        <v>0.05</v>
      </c>
      <c r="N1349" s="157">
        <f t="shared" si="77"/>
        <v>289.5</v>
      </c>
      <c r="O1349" s="158">
        <f>N1349*[1]TC!$C$4</f>
        <v>5790</v>
      </c>
      <c r="P1349" s="41" t="s">
        <v>34</v>
      </c>
      <c r="Q1349" s="41" t="s">
        <v>34</v>
      </c>
      <c r="R1349" s="96">
        <f t="shared" si="78"/>
        <v>5500.5</v>
      </c>
      <c r="S1349" s="160">
        <f>R1349*[1]TC!$C$4</f>
        <v>110010</v>
      </c>
      <c r="T1349" s="159">
        <v>1000</v>
      </c>
      <c r="U1349" s="304">
        <f>T1349*[1]TC!$C$4</f>
        <v>20000</v>
      </c>
      <c r="V1349" s="63"/>
      <c r="W1349" s="64" t="s">
        <v>2444</v>
      </c>
      <c r="X1349" s="38"/>
    </row>
    <row r="1350" spans="1:24" ht="14.25" customHeight="1">
      <c r="A1350" s="41" t="s">
        <v>2392</v>
      </c>
      <c r="B1350" s="41" t="s">
        <v>2273</v>
      </c>
      <c r="C1350" s="41" t="s">
        <v>2443</v>
      </c>
      <c r="D1350" s="41" t="s">
        <v>49</v>
      </c>
      <c r="E1350" s="14" t="s">
        <v>27</v>
      </c>
      <c r="F1350" s="63" t="s">
        <v>28</v>
      </c>
      <c r="G1350" s="63" t="s">
        <v>28</v>
      </c>
      <c r="H1350" s="40" t="s">
        <v>296</v>
      </c>
      <c r="I1350" s="41" t="s">
        <v>31</v>
      </c>
      <c r="J1350" s="40" t="s">
        <v>484</v>
      </c>
      <c r="K1350" s="96">
        <v>5990</v>
      </c>
      <c r="L1350" s="41" t="s">
        <v>189</v>
      </c>
      <c r="M1350" s="340">
        <v>0.05</v>
      </c>
      <c r="N1350" s="157">
        <f t="shared" si="77"/>
        <v>299.5</v>
      </c>
      <c r="O1350" s="158">
        <f>N1350*[1]TC!$C$4</f>
        <v>5990</v>
      </c>
      <c r="P1350" s="41" t="s">
        <v>34</v>
      </c>
      <c r="Q1350" s="41" t="s">
        <v>34</v>
      </c>
      <c r="R1350" s="96">
        <f t="shared" si="78"/>
        <v>5690.5</v>
      </c>
      <c r="S1350" s="160">
        <f>R1350*[1]TC!$C$4</f>
        <v>113810</v>
      </c>
      <c r="T1350" s="159">
        <v>1000</v>
      </c>
      <c r="U1350" s="304">
        <f>T1350*[1]TC!$C$4</f>
        <v>20000</v>
      </c>
      <c r="V1350" s="63"/>
      <c r="W1350" s="64" t="s">
        <v>2445</v>
      </c>
      <c r="X1350" s="38"/>
    </row>
    <row r="1351" spans="1:24" ht="14.25" customHeight="1">
      <c r="A1351" s="41" t="s">
        <v>2392</v>
      </c>
      <c r="B1351" s="41" t="s">
        <v>2273</v>
      </c>
      <c r="C1351" s="41" t="s">
        <v>2446</v>
      </c>
      <c r="D1351" s="41" t="s">
        <v>49</v>
      </c>
      <c r="E1351" s="14" t="s">
        <v>27</v>
      </c>
      <c r="F1351" s="63" t="s">
        <v>170</v>
      </c>
      <c r="G1351" s="63" t="s">
        <v>170</v>
      </c>
      <c r="H1351" s="40" t="s">
        <v>2447</v>
      </c>
      <c r="I1351" s="41" t="s">
        <v>31</v>
      </c>
      <c r="J1351" s="40" t="s">
        <v>484</v>
      </c>
      <c r="K1351" s="96">
        <v>15150</v>
      </c>
      <c r="L1351" s="41" t="s">
        <v>189</v>
      </c>
      <c r="M1351" s="340">
        <v>0.05</v>
      </c>
      <c r="N1351" s="157">
        <f t="shared" si="77"/>
        <v>757.5</v>
      </c>
      <c r="O1351" s="158">
        <f>N1351*[1]TC!$C$4</f>
        <v>15150</v>
      </c>
      <c r="P1351" s="41" t="s">
        <v>34</v>
      </c>
      <c r="Q1351" s="41" t="s">
        <v>34</v>
      </c>
      <c r="R1351" s="96">
        <f t="shared" si="78"/>
        <v>14392.5</v>
      </c>
      <c r="S1351" s="160">
        <f>R1351*[1]TC!$C$4</f>
        <v>287850</v>
      </c>
      <c r="T1351" s="159">
        <v>1000</v>
      </c>
      <c r="U1351" s="304">
        <f>T1351*[1]TC!$C$4</f>
        <v>20000</v>
      </c>
      <c r="V1351" s="63"/>
      <c r="W1351" s="64" t="s">
        <v>2448</v>
      </c>
      <c r="X1351" s="38"/>
    </row>
    <row r="1352" spans="1:24" ht="14.25" customHeight="1">
      <c r="A1352" s="41" t="s">
        <v>2392</v>
      </c>
      <c r="B1352" s="41" t="s">
        <v>2273</v>
      </c>
      <c r="C1352" s="41" t="s">
        <v>2449</v>
      </c>
      <c r="D1352" s="41" t="s">
        <v>49</v>
      </c>
      <c r="E1352" s="14" t="s">
        <v>27</v>
      </c>
      <c r="F1352" s="63" t="s">
        <v>170</v>
      </c>
      <c r="G1352" s="63" t="s">
        <v>170</v>
      </c>
      <c r="H1352" s="40" t="s">
        <v>2447</v>
      </c>
      <c r="I1352" s="41" t="s">
        <v>31</v>
      </c>
      <c r="J1352" s="40" t="s">
        <v>484</v>
      </c>
      <c r="K1352" s="96">
        <v>18900</v>
      </c>
      <c r="L1352" s="41" t="s">
        <v>189</v>
      </c>
      <c r="M1352" s="340">
        <v>0.05</v>
      </c>
      <c r="N1352" s="157">
        <f t="shared" si="77"/>
        <v>945</v>
      </c>
      <c r="O1352" s="158">
        <f>N1352*[1]TC!$C$4</f>
        <v>18900</v>
      </c>
      <c r="P1352" s="41" t="s">
        <v>34</v>
      </c>
      <c r="Q1352" s="41" t="s">
        <v>34</v>
      </c>
      <c r="R1352" s="96">
        <f t="shared" si="78"/>
        <v>17955</v>
      </c>
      <c r="S1352" s="160">
        <f>R1352*[1]TC!$C$4</f>
        <v>359100</v>
      </c>
      <c r="T1352" s="159">
        <v>1000</v>
      </c>
      <c r="U1352" s="304">
        <f>T1352*[1]TC!$C$4</f>
        <v>20000</v>
      </c>
      <c r="V1352" s="63"/>
      <c r="W1352" s="64" t="s">
        <v>2450</v>
      </c>
      <c r="X1352" s="38"/>
    </row>
    <row r="1353" spans="1:24" ht="14.25" customHeight="1">
      <c r="A1353" s="41" t="s">
        <v>2392</v>
      </c>
      <c r="B1353" s="41" t="s">
        <v>2273</v>
      </c>
      <c r="C1353" s="41" t="s">
        <v>2451</v>
      </c>
      <c r="D1353" s="41" t="s">
        <v>49</v>
      </c>
      <c r="E1353" s="14" t="s">
        <v>27</v>
      </c>
      <c r="F1353" s="63" t="s">
        <v>170</v>
      </c>
      <c r="G1353" s="63" t="s">
        <v>170</v>
      </c>
      <c r="H1353" s="40" t="s">
        <v>296</v>
      </c>
      <c r="I1353" s="41" t="s">
        <v>31</v>
      </c>
      <c r="J1353" s="40" t="s">
        <v>484</v>
      </c>
      <c r="K1353" s="96">
        <v>5650</v>
      </c>
      <c r="L1353" s="41" t="s">
        <v>189</v>
      </c>
      <c r="M1353" s="340">
        <v>0.05</v>
      </c>
      <c r="N1353" s="157">
        <f t="shared" si="77"/>
        <v>282.5</v>
      </c>
      <c r="O1353" s="158">
        <f>N1353*[1]TC!$C$4</f>
        <v>5650</v>
      </c>
      <c r="P1353" s="41" t="s">
        <v>34</v>
      </c>
      <c r="Q1353" s="41" t="s">
        <v>34</v>
      </c>
      <c r="R1353" s="96">
        <f t="shared" si="78"/>
        <v>5367.5</v>
      </c>
      <c r="S1353" s="160">
        <f>R1353*[1]TC!$C$4</f>
        <v>107350</v>
      </c>
      <c r="T1353" s="159">
        <v>1000</v>
      </c>
      <c r="U1353" s="304">
        <f>T1353*[1]TC!$C$4</f>
        <v>20000</v>
      </c>
      <c r="V1353" s="63"/>
      <c r="W1353" s="64" t="s">
        <v>2452</v>
      </c>
      <c r="X1353" s="38"/>
    </row>
    <row r="1354" spans="1:24" ht="14.25" customHeight="1">
      <c r="A1354" s="41" t="s">
        <v>2392</v>
      </c>
      <c r="B1354" s="41" t="s">
        <v>2273</v>
      </c>
      <c r="C1354" s="41" t="s">
        <v>2453</v>
      </c>
      <c r="D1354" s="41" t="s">
        <v>49</v>
      </c>
      <c r="E1354" s="14" t="s">
        <v>27</v>
      </c>
      <c r="F1354" s="63" t="s">
        <v>2454</v>
      </c>
      <c r="G1354" s="63" t="s">
        <v>2454</v>
      </c>
      <c r="H1354" s="40" t="s">
        <v>2423</v>
      </c>
      <c r="I1354" s="41" t="s">
        <v>31</v>
      </c>
      <c r="J1354" s="40" t="s">
        <v>484</v>
      </c>
      <c r="K1354" s="96">
        <v>14500</v>
      </c>
      <c r="L1354" s="41" t="s">
        <v>189</v>
      </c>
      <c r="M1354" s="340">
        <v>0.05</v>
      </c>
      <c r="N1354" s="157">
        <f t="shared" si="77"/>
        <v>725</v>
      </c>
      <c r="O1354" s="158">
        <f>N1354*[1]TC!$C$4</f>
        <v>14500</v>
      </c>
      <c r="P1354" s="41" t="s">
        <v>34</v>
      </c>
      <c r="Q1354" s="41" t="s">
        <v>34</v>
      </c>
      <c r="R1354" s="96">
        <f t="shared" si="78"/>
        <v>13775</v>
      </c>
      <c r="S1354" s="160">
        <f>R1354*[1]TC!$C$4</f>
        <v>275500</v>
      </c>
      <c r="T1354" s="159">
        <v>1000</v>
      </c>
      <c r="U1354" s="304">
        <f>T1354*[1]TC!$C$4</f>
        <v>20000</v>
      </c>
      <c r="V1354" s="63"/>
      <c r="W1354" s="64" t="s">
        <v>2455</v>
      </c>
      <c r="X1354" s="38"/>
    </row>
    <row r="1355" spans="1:24" ht="14.25" customHeight="1">
      <c r="A1355" s="41" t="s">
        <v>2392</v>
      </c>
      <c r="B1355" s="41" t="s">
        <v>2273</v>
      </c>
      <c r="C1355" s="41" t="s">
        <v>2194</v>
      </c>
      <c r="D1355" s="41" t="s">
        <v>49</v>
      </c>
      <c r="E1355" s="14" t="s">
        <v>27</v>
      </c>
      <c r="F1355" s="63" t="s">
        <v>2194</v>
      </c>
      <c r="G1355" s="63" t="s">
        <v>2194</v>
      </c>
      <c r="H1355" s="40" t="s">
        <v>296</v>
      </c>
      <c r="I1355" s="41" t="s">
        <v>31</v>
      </c>
      <c r="J1355" s="40" t="s">
        <v>484</v>
      </c>
      <c r="K1355" s="96">
        <v>5750</v>
      </c>
      <c r="L1355" s="41" t="s">
        <v>189</v>
      </c>
      <c r="M1355" s="340">
        <v>0.05</v>
      </c>
      <c r="N1355" s="157">
        <f t="shared" si="77"/>
        <v>287.5</v>
      </c>
      <c r="O1355" s="158">
        <f>N1355*[1]TC!$C$4</f>
        <v>5750</v>
      </c>
      <c r="P1355" s="41" t="s">
        <v>34</v>
      </c>
      <c r="Q1355" s="41" t="s">
        <v>34</v>
      </c>
      <c r="R1355" s="96">
        <f t="shared" si="78"/>
        <v>5462.5</v>
      </c>
      <c r="S1355" s="160">
        <f>R1355*[1]TC!$C$4</f>
        <v>109250</v>
      </c>
      <c r="T1355" s="159">
        <v>1000</v>
      </c>
      <c r="U1355" s="304">
        <f>T1355*[1]TC!$C$4</f>
        <v>20000</v>
      </c>
      <c r="V1355" s="63"/>
      <c r="W1355" s="64" t="s">
        <v>2456</v>
      </c>
      <c r="X1355" s="38"/>
    </row>
    <row r="1356" spans="1:24" ht="14.25" customHeight="1">
      <c r="A1356" s="41" t="s">
        <v>2392</v>
      </c>
      <c r="B1356" s="41" t="s">
        <v>2273</v>
      </c>
      <c r="C1356" s="41" t="s">
        <v>2457</v>
      </c>
      <c r="D1356" s="41" t="s">
        <v>49</v>
      </c>
      <c r="E1356" s="14" t="s">
        <v>27</v>
      </c>
      <c r="F1356" s="63" t="s">
        <v>147</v>
      </c>
      <c r="G1356" s="63" t="s">
        <v>170</v>
      </c>
      <c r="H1356" s="40" t="s">
        <v>296</v>
      </c>
      <c r="I1356" s="41" t="s">
        <v>31</v>
      </c>
      <c r="J1356" s="40" t="s">
        <v>484</v>
      </c>
      <c r="K1356" s="96">
        <v>7900</v>
      </c>
      <c r="L1356" s="41" t="s">
        <v>189</v>
      </c>
      <c r="M1356" s="340">
        <v>0.05</v>
      </c>
      <c r="N1356" s="157">
        <f t="shared" si="77"/>
        <v>395</v>
      </c>
      <c r="O1356" s="158">
        <f>N1356*[1]TC!$C$4</f>
        <v>7900</v>
      </c>
      <c r="P1356" s="41" t="s">
        <v>34</v>
      </c>
      <c r="Q1356" s="41" t="s">
        <v>34</v>
      </c>
      <c r="R1356" s="96">
        <f t="shared" si="78"/>
        <v>7505</v>
      </c>
      <c r="S1356" s="160">
        <f>R1356*[1]TC!$C$4</f>
        <v>150100</v>
      </c>
      <c r="T1356" s="159">
        <v>1000</v>
      </c>
      <c r="U1356" s="304">
        <f>T1356*[1]TC!$C$4</f>
        <v>20000</v>
      </c>
      <c r="V1356" s="63"/>
      <c r="W1356" s="64" t="s">
        <v>2458</v>
      </c>
      <c r="X1356" s="38"/>
    </row>
    <row r="1357" spans="1:24" ht="14.25" customHeight="1">
      <c r="A1357" s="41" t="s">
        <v>2392</v>
      </c>
      <c r="B1357" s="41" t="s">
        <v>2273</v>
      </c>
      <c r="C1357" s="41" t="s">
        <v>2459</v>
      </c>
      <c r="D1357" s="41" t="s">
        <v>49</v>
      </c>
      <c r="E1357" s="14" t="s">
        <v>232</v>
      </c>
      <c r="F1357" s="63" t="s">
        <v>147</v>
      </c>
      <c r="G1357" s="63" t="s">
        <v>170</v>
      </c>
      <c r="H1357" s="40" t="s">
        <v>296</v>
      </c>
      <c r="I1357" s="41" t="s">
        <v>31</v>
      </c>
      <c r="J1357" s="40" t="s">
        <v>484</v>
      </c>
      <c r="K1357" s="96">
        <v>5790</v>
      </c>
      <c r="L1357" s="41" t="s">
        <v>189</v>
      </c>
      <c r="M1357" s="340">
        <v>0.05</v>
      </c>
      <c r="N1357" s="157">
        <f t="shared" si="77"/>
        <v>289.5</v>
      </c>
      <c r="O1357" s="158">
        <f>N1357*[1]TC!$C$4</f>
        <v>5790</v>
      </c>
      <c r="P1357" s="41" t="s">
        <v>34</v>
      </c>
      <c r="Q1357" s="41" t="s">
        <v>34</v>
      </c>
      <c r="R1357" s="96">
        <f t="shared" si="78"/>
        <v>5500.5</v>
      </c>
      <c r="S1357" s="160">
        <f>R1357*[1]TC!$C$4</f>
        <v>110010</v>
      </c>
      <c r="T1357" s="159">
        <v>1000</v>
      </c>
      <c r="U1357" s="304">
        <f>T1357*[1]TC!$C$4</f>
        <v>20000</v>
      </c>
      <c r="V1357" s="63"/>
      <c r="W1357" s="64" t="s">
        <v>2460</v>
      </c>
      <c r="X1357" s="38"/>
    </row>
    <row r="1358" spans="1:24" ht="14.25" customHeight="1">
      <c r="A1358" s="41" t="s">
        <v>2392</v>
      </c>
      <c r="B1358" s="41" t="s">
        <v>2273</v>
      </c>
      <c r="C1358" s="41" t="s">
        <v>2461</v>
      </c>
      <c r="D1358" s="41" t="s">
        <v>49</v>
      </c>
      <c r="E1358" s="14" t="s">
        <v>27</v>
      </c>
      <c r="F1358" s="63" t="s">
        <v>147</v>
      </c>
      <c r="G1358" s="63" t="s">
        <v>170</v>
      </c>
      <c r="H1358" s="40" t="s">
        <v>296</v>
      </c>
      <c r="I1358" s="41" t="s">
        <v>31</v>
      </c>
      <c r="J1358" s="40" t="s">
        <v>484</v>
      </c>
      <c r="K1358" s="96">
        <v>6250</v>
      </c>
      <c r="L1358" s="41" t="s">
        <v>189</v>
      </c>
      <c r="M1358" s="340">
        <v>0.05</v>
      </c>
      <c r="N1358" s="157">
        <f t="shared" si="77"/>
        <v>312.5</v>
      </c>
      <c r="O1358" s="158">
        <f>N1358*[1]TC!$C$4</f>
        <v>6250</v>
      </c>
      <c r="P1358" s="41" t="s">
        <v>34</v>
      </c>
      <c r="Q1358" s="41" t="s">
        <v>34</v>
      </c>
      <c r="R1358" s="96">
        <f t="shared" si="78"/>
        <v>5937.5</v>
      </c>
      <c r="S1358" s="160">
        <f>R1358*[1]TC!$C$4</f>
        <v>118750</v>
      </c>
      <c r="T1358" s="159">
        <v>1000</v>
      </c>
      <c r="U1358" s="304">
        <f>T1358*[1]TC!$C$4</f>
        <v>20000</v>
      </c>
      <c r="V1358" s="63"/>
      <c r="W1358" s="64" t="s">
        <v>2462</v>
      </c>
      <c r="X1358" s="38"/>
    </row>
    <row r="1359" spans="1:24" ht="14.25" customHeight="1">
      <c r="A1359" s="41" t="s">
        <v>2392</v>
      </c>
      <c r="B1359" s="41" t="s">
        <v>2273</v>
      </c>
      <c r="C1359" s="41" t="s">
        <v>2463</v>
      </c>
      <c r="D1359" s="41" t="s">
        <v>49</v>
      </c>
      <c r="E1359" s="14" t="s">
        <v>27</v>
      </c>
      <c r="F1359" s="63" t="s">
        <v>28</v>
      </c>
      <c r="G1359" s="63" t="s">
        <v>28</v>
      </c>
      <c r="H1359" s="40" t="s">
        <v>296</v>
      </c>
      <c r="I1359" s="41" t="s">
        <v>31</v>
      </c>
      <c r="J1359" s="40" t="s">
        <v>484</v>
      </c>
      <c r="K1359" s="96">
        <v>5750</v>
      </c>
      <c r="L1359" s="41" t="s">
        <v>189</v>
      </c>
      <c r="M1359" s="340">
        <v>0.05</v>
      </c>
      <c r="N1359" s="157">
        <f t="shared" si="77"/>
        <v>287.5</v>
      </c>
      <c r="O1359" s="158">
        <f>N1359*[1]TC!$C$4</f>
        <v>5750</v>
      </c>
      <c r="P1359" s="41" t="s">
        <v>34</v>
      </c>
      <c r="Q1359" s="41" t="s">
        <v>34</v>
      </c>
      <c r="R1359" s="96">
        <f t="shared" si="78"/>
        <v>5462.5</v>
      </c>
      <c r="S1359" s="160">
        <f>R1359*[1]TC!$C$4</f>
        <v>109250</v>
      </c>
      <c r="T1359" s="159">
        <v>1000</v>
      </c>
      <c r="U1359" s="304">
        <f>T1359*[1]TC!$C$4</f>
        <v>20000</v>
      </c>
      <c r="V1359" s="63"/>
      <c r="W1359" s="64" t="s">
        <v>2464</v>
      </c>
      <c r="X1359" s="38"/>
    </row>
    <row r="1360" spans="1:24" ht="14.25" customHeight="1">
      <c r="A1360" s="41" t="s">
        <v>2392</v>
      </c>
      <c r="B1360" s="41" t="s">
        <v>2273</v>
      </c>
      <c r="C1360" s="41" t="s">
        <v>2465</v>
      </c>
      <c r="D1360" s="41" t="s">
        <v>49</v>
      </c>
      <c r="E1360" s="14" t="s">
        <v>232</v>
      </c>
      <c r="F1360" s="63" t="s">
        <v>158</v>
      </c>
      <c r="G1360" s="63" t="s">
        <v>158</v>
      </c>
      <c r="H1360" s="40" t="s">
        <v>296</v>
      </c>
      <c r="I1360" s="41" t="s">
        <v>31</v>
      </c>
      <c r="J1360" s="40" t="s">
        <v>484</v>
      </c>
      <c r="K1360" s="96">
        <v>4200</v>
      </c>
      <c r="L1360" s="41" t="s">
        <v>189</v>
      </c>
      <c r="M1360" s="340">
        <v>0.05</v>
      </c>
      <c r="N1360" s="157">
        <f t="shared" si="77"/>
        <v>210</v>
      </c>
      <c r="O1360" s="158">
        <f>N1360*[1]TC!$C$4</f>
        <v>4200</v>
      </c>
      <c r="P1360" s="41" t="s">
        <v>34</v>
      </c>
      <c r="Q1360" s="41" t="s">
        <v>34</v>
      </c>
      <c r="R1360" s="96">
        <f t="shared" si="78"/>
        <v>3990</v>
      </c>
      <c r="S1360" s="160">
        <f>R1360*[1]TC!$C$4</f>
        <v>79800</v>
      </c>
      <c r="T1360" s="159">
        <v>1000</v>
      </c>
      <c r="U1360" s="304">
        <f>T1360*[1]TC!$C$4</f>
        <v>20000</v>
      </c>
      <c r="V1360" s="63"/>
      <c r="W1360" s="64" t="s">
        <v>2466</v>
      </c>
      <c r="X1360" s="38"/>
    </row>
    <row r="1361" spans="1:24" ht="14.25" customHeight="1">
      <c r="A1361" s="41" t="s">
        <v>2392</v>
      </c>
      <c r="B1361" s="41" t="s">
        <v>2273</v>
      </c>
      <c r="C1361" s="41" t="s">
        <v>2467</v>
      </c>
      <c r="D1361" s="41" t="s">
        <v>49</v>
      </c>
      <c r="E1361" s="14" t="s">
        <v>27</v>
      </c>
      <c r="F1361" s="63" t="s">
        <v>158</v>
      </c>
      <c r="G1361" s="63" t="s">
        <v>170</v>
      </c>
      <c r="H1361" s="40" t="s">
        <v>296</v>
      </c>
      <c r="I1361" s="41" t="s">
        <v>31</v>
      </c>
      <c r="J1361" s="40" t="s">
        <v>484</v>
      </c>
      <c r="K1361" s="96">
        <v>5400</v>
      </c>
      <c r="L1361" s="41" t="s">
        <v>189</v>
      </c>
      <c r="M1361" s="340">
        <v>0.05</v>
      </c>
      <c r="N1361" s="157">
        <f t="shared" si="77"/>
        <v>270</v>
      </c>
      <c r="O1361" s="158">
        <f>N1361*[1]TC!$C$4</f>
        <v>5400</v>
      </c>
      <c r="P1361" s="41" t="s">
        <v>34</v>
      </c>
      <c r="Q1361" s="41" t="s">
        <v>34</v>
      </c>
      <c r="R1361" s="96">
        <f t="shared" si="78"/>
        <v>5130</v>
      </c>
      <c r="S1361" s="160">
        <f>R1361*[1]TC!$C$4</f>
        <v>102600</v>
      </c>
      <c r="T1361" s="159">
        <v>1000</v>
      </c>
      <c r="U1361" s="304">
        <f>T1361*[1]TC!$C$4</f>
        <v>20000</v>
      </c>
      <c r="V1361" s="63"/>
      <c r="W1361" s="64" t="s">
        <v>2468</v>
      </c>
      <c r="X1361" s="38"/>
    </row>
    <row r="1362" spans="1:24" ht="14.25" customHeight="1">
      <c r="A1362" s="41" t="s">
        <v>2392</v>
      </c>
      <c r="B1362" s="41" t="s">
        <v>2273</v>
      </c>
      <c r="C1362" s="41" t="s">
        <v>2469</v>
      </c>
      <c r="D1362" s="41" t="s">
        <v>49</v>
      </c>
      <c r="E1362" s="14" t="s">
        <v>27</v>
      </c>
      <c r="F1362" s="63" t="s">
        <v>77</v>
      </c>
      <c r="G1362" s="63" t="s">
        <v>77</v>
      </c>
      <c r="H1362" s="40" t="s">
        <v>296</v>
      </c>
      <c r="I1362" s="41" t="s">
        <v>31</v>
      </c>
      <c r="J1362" s="40" t="s">
        <v>484</v>
      </c>
      <c r="K1362" s="96">
        <v>6077</v>
      </c>
      <c r="L1362" s="41" t="s">
        <v>189</v>
      </c>
      <c r="M1362" s="340">
        <v>0.05</v>
      </c>
      <c r="N1362" s="157">
        <f t="shared" si="77"/>
        <v>303.85000000000002</v>
      </c>
      <c r="O1362" s="158">
        <f>N1362*[1]TC!$C$4</f>
        <v>6077</v>
      </c>
      <c r="P1362" s="41" t="s">
        <v>34</v>
      </c>
      <c r="Q1362" s="41" t="s">
        <v>34</v>
      </c>
      <c r="R1362" s="96">
        <f t="shared" si="78"/>
        <v>5773.15</v>
      </c>
      <c r="S1362" s="160">
        <f>R1362*[1]TC!$C$4</f>
        <v>115463</v>
      </c>
      <c r="T1362" s="159">
        <v>1000</v>
      </c>
      <c r="U1362" s="304">
        <f>T1362*[1]TC!$C$4</f>
        <v>20000</v>
      </c>
      <c r="V1362" s="63"/>
      <c r="W1362" s="64" t="s">
        <v>2470</v>
      </c>
      <c r="X1362" s="38"/>
    </row>
    <row r="1363" spans="1:24" ht="14.25" customHeight="1">
      <c r="A1363" s="41" t="s">
        <v>2392</v>
      </c>
      <c r="B1363" s="41" t="s">
        <v>2273</v>
      </c>
      <c r="C1363" s="41" t="s">
        <v>2471</v>
      </c>
      <c r="D1363" s="41" t="s">
        <v>49</v>
      </c>
      <c r="E1363" s="14" t="s">
        <v>232</v>
      </c>
      <c r="F1363" s="63" t="s">
        <v>195</v>
      </c>
      <c r="G1363" s="63" t="s">
        <v>195</v>
      </c>
      <c r="H1363" s="40" t="s">
        <v>296</v>
      </c>
      <c r="I1363" s="41" t="s">
        <v>31</v>
      </c>
      <c r="J1363" s="40" t="s">
        <v>484</v>
      </c>
      <c r="K1363" s="96">
        <v>3950</v>
      </c>
      <c r="L1363" s="41" t="s">
        <v>189</v>
      </c>
      <c r="M1363" s="340">
        <v>0.05</v>
      </c>
      <c r="N1363" s="157">
        <f t="shared" si="77"/>
        <v>197.5</v>
      </c>
      <c r="O1363" s="158">
        <f>N1363*[1]TC!$C$4</f>
        <v>3950</v>
      </c>
      <c r="P1363" s="41" t="s">
        <v>34</v>
      </c>
      <c r="Q1363" s="41" t="s">
        <v>34</v>
      </c>
      <c r="R1363" s="96">
        <f t="shared" si="78"/>
        <v>3752.5</v>
      </c>
      <c r="S1363" s="160">
        <f>R1363*[1]TC!$C$4</f>
        <v>75050</v>
      </c>
      <c r="T1363" s="159">
        <v>1000</v>
      </c>
      <c r="U1363" s="304">
        <f>T1363*[1]TC!$C$4</f>
        <v>20000</v>
      </c>
      <c r="V1363" s="63"/>
      <c r="W1363" s="64" t="s">
        <v>2472</v>
      </c>
      <c r="X1363" s="339"/>
    </row>
    <row r="1364" spans="1:24" ht="14.25" customHeight="1">
      <c r="A1364" s="41" t="s">
        <v>2392</v>
      </c>
      <c r="B1364" s="41" t="s">
        <v>2273</v>
      </c>
      <c r="C1364" s="41" t="s">
        <v>2471</v>
      </c>
      <c r="D1364" s="41" t="s">
        <v>49</v>
      </c>
      <c r="E1364" s="14" t="s">
        <v>27</v>
      </c>
      <c r="F1364" s="63" t="s">
        <v>195</v>
      </c>
      <c r="G1364" s="63" t="s">
        <v>195</v>
      </c>
      <c r="H1364" s="40" t="s">
        <v>296</v>
      </c>
      <c r="I1364" s="41" t="s">
        <v>31</v>
      </c>
      <c r="J1364" s="40" t="s">
        <v>484</v>
      </c>
      <c r="K1364" s="96">
        <v>4250</v>
      </c>
      <c r="L1364" s="41" t="s">
        <v>189</v>
      </c>
      <c r="M1364" s="340">
        <v>0.05</v>
      </c>
      <c r="N1364" s="157">
        <f t="shared" si="77"/>
        <v>212.5</v>
      </c>
      <c r="O1364" s="158">
        <f>N1364*[1]TC!$C$4</f>
        <v>4250</v>
      </c>
      <c r="P1364" s="41" t="s">
        <v>34</v>
      </c>
      <c r="Q1364" s="41" t="s">
        <v>34</v>
      </c>
      <c r="R1364" s="96">
        <f t="shared" si="78"/>
        <v>4037.5</v>
      </c>
      <c r="S1364" s="160">
        <f>R1364*[1]TC!$C$4</f>
        <v>80750</v>
      </c>
      <c r="T1364" s="159">
        <v>1000</v>
      </c>
      <c r="U1364" s="304">
        <f>T1364*[1]TC!$C$4</f>
        <v>20000</v>
      </c>
      <c r="V1364" s="63"/>
      <c r="W1364" s="64" t="s">
        <v>2473</v>
      </c>
      <c r="X1364" s="339"/>
    </row>
    <row r="1365" spans="1:24" ht="14.25" customHeight="1">
      <c r="A1365" s="41" t="s">
        <v>2392</v>
      </c>
      <c r="B1365" s="41" t="s">
        <v>2273</v>
      </c>
      <c r="C1365" s="41" t="s">
        <v>2474</v>
      </c>
      <c r="D1365" s="41" t="s">
        <v>49</v>
      </c>
      <c r="E1365" s="14" t="s">
        <v>27</v>
      </c>
      <c r="F1365" s="63" t="s">
        <v>66</v>
      </c>
      <c r="G1365" s="63" t="s">
        <v>66</v>
      </c>
      <c r="H1365" s="40" t="s">
        <v>2423</v>
      </c>
      <c r="I1365" s="41" t="s">
        <v>31</v>
      </c>
      <c r="J1365" s="40" t="s">
        <v>484</v>
      </c>
      <c r="K1365" s="96">
        <v>12990</v>
      </c>
      <c r="L1365" s="41" t="s">
        <v>189</v>
      </c>
      <c r="M1365" s="340">
        <v>0.05</v>
      </c>
      <c r="N1365" s="157">
        <f t="shared" si="77"/>
        <v>649.5</v>
      </c>
      <c r="O1365" s="158">
        <f>N1365*[1]TC!$C$4</f>
        <v>12990</v>
      </c>
      <c r="P1365" s="41" t="s">
        <v>34</v>
      </c>
      <c r="Q1365" s="41" t="s">
        <v>34</v>
      </c>
      <c r="R1365" s="96">
        <f t="shared" si="78"/>
        <v>12340.5</v>
      </c>
      <c r="S1365" s="160">
        <f>R1365*[1]TC!$C$4</f>
        <v>246810</v>
      </c>
      <c r="T1365" s="159">
        <v>1000</v>
      </c>
      <c r="U1365" s="304">
        <f>T1365*[1]TC!$C$4</f>
        <v>20000</v>
      </c>
      <c r="V1365" s="63"/>
      <c r="W1365" s="64" t="s">
        <v>2475</v>
      </c>
      <c r="X1365" s="339"/>
    </row>
    <row r="1366" spans="1:24" ht="14.25" customHeight="1">
      <c r="A1366" s="32" t="s">
        <v>481</v>
      </c>
      <c r="B1366" s="32" t="s">
        <v>2476</v>
      </c>
      <c r="C1366" s="16" t="s">
        <v>2477</v>
      </c>
      <c r="D1366" s="14" t="s">
        <v>1171</v>
      </c>
      <c r="E1366" s="33" t="s">
        <v>27</v>
      </c>
      <c r="F1366" s="14" t="s">
        <v>648</v>
      </c>
      <c r="G1366" s="14" t="s">
        <v>147</v>
      </c>
      <c r="H1366" s="32" t="s">
        <v>1030</v>
      </c>
      <c r="I1366" s="33" t="s">
        <v>98</v>
      </c>
      <c r="J1366" s="33" t="s">
        <v>649</v>
      </c>
      <c r="K1366" s="341">
        <v>6750</v>
      </c>
      <c r="L1366" s="19" t="s">
        <v>189</v>
      </c>
      <c r="M1366" s="20">
        <v>0.15</v>
      </c>
      <c r="N1366" s="54">
        <f t="shared" si="77"/>
        <v>1012.5</v>
      </c>
      <c r="O1366" s="55">
        <f>N1366*[1]TC!C4</f>
        <v>20250</v>
      </c>
      <c r="P1366" s="24" t="s">
        <v>34</v>
      </c>
      <c r="Q1366" s="24" t="s">
        <v>34</v>
      </c>
      <c r="R1366" s="57">
        <f t="shared" si="78"/>
        <v>5737.5</v>
      </c>
      <c r="S1366" s="58">
        <f>R1366*[1]TC!C4</f>
        <v>114750</v>
      </c>
      <c r="T1366" s="57">
        <f>[1]TC!F4</f>
        <v>1100</v>
      </c>
      <c r="U1366" s="58">
        <f>T1366*[1]TC!C4</f>
        <v>22000</v>
      </c>
      <c r="V1366" s="33" t="s">
        <v>2478</v>
      </c>
      <c r="W1366" s="28" t="s">
        <v>2479</v>
      </c>
      <c r="X1366" s="339"/>
    </row>
    <row r="1367" spans="1:24" ht="14.25" customHeight="1">
      <c r="A1367" s="32" t="s">
        <v>481</v>
      </c>
      <c r="B1367" s="32" t="s">
        <v>2476</v>
      </c>
      <c r="C1367" s="16" t="s">
        <v>2477</v>
      </c>
      <c r="D1367" s="14" t="s">
        <v>1171</v>
      </c>
      <c r="E1367" s="33" t="s">
        <v>232</v>
      </c>
      <c r="F1367" s="14" t="s">
        <v>648</v>
      </c>
      <c r="G1367" s="14" t="s">
        <v>147</v>
      </c>
      <c r="H1367" s="32" t="s">
        <v>1213</v>
      </c>
      <c r="I1367" s="33" t="s">
        <v>1031</v>
      </c>
      <c r="J1367" s="33" t="s">
        <v>649</v>
      </c>
      <c r="K1367" s="31">
        <v>4500</v>
      </c>
      <c r="L1367" s="68" t="s">
        <v>189</v>
      </c>
      <c r="M1367" s="20">
        <v>0.15</v>
      </c>
      <c r="N1367" s="54">
        <f t="shared" si="77"/>
        <v>675</v>
      </c>
      <c r="O1367" s="55">
        <f>N1367*[1]TC!C4</f>
        <v>13500</v>
      </c>
      <c r="P1367" s="24" t="s">
        <v>34</v>
      </c>
      <c r="Q1367" s="24" t="s">
        <v>34</v>
      </c>
      <c r="R1367" s="57">
        <f t="shared" si="78"/>
        <v>3825</v>
      </c>
      <c r="S1367" s="58">
        <f>R1367*[1]TC!C4</f>
        <v>76500</v>
      </c>
      <c r="T1367" s="57">
        <f>[1]TC!F4</f>
        <v>1100</v>
      </c>
      <c r="U1367" s="58">
        <f>T1367*[1]TC!C4</f>
        <v>22000</v>
      </c>
      <c r="V1367" s="33" t="s">
        <v>2478</v>
      </c>
      <c r="W1367" s="28" t="s">
        <v>2480</v>
      </c>
      <c r="X1367" s="339"/>
    </row>
    <row r="1368" spans="1:24" ht="14.25" customHeight="1">
      <c r="A1368" s="32" t="s">
        <v>481</v>
      </c>
      <c r="B1368" s="32" t="s">
        <v>2476</v>
      </c>
      <c r="C1368" s="16" t="s">
        <v>2481</v>
      </c>
      <c r="D1368" s="14" t="s">
        <v>1171</v>
      </c>
      <c r="E1368" s="33" t="s">
        <v>232</v>
      </c>
      <c r="F1368" s="14" t="s">
        <v>648</v>
      </c>
      <c r="G1368" s="14" t="s">
        <v>147</v>
      </c>
      <c r="H1368" s="32" t="s">
        <v>1218</v>
      </c>
      <c r="I1368" s="33" t="s">
        <v>1031</v>
      </c>
      <c r="J1368" s="33" t="s">
        <v>31</v>
      </c>
      <c r="K1368" s="31">
        <v>4500</v>
      </c>
      <c r="L1368" s="68" t="s">
        <v>189</v>
      </c>
      <c r="M1368" s="20">
        <v>0.15</v>
      </c>
      <c r="N1368" s="54">
        <f t="shared" si="77"/>
        <v>675</v>
      </c>
      <c r="O1368" s="55">
        <f>N1368*[1]TC!C4</f>
        <v>13500</v>
      </c>
      <c r="P1368" s="24" t="s">
        <v>34</v>
      </c>
      <c r="Q1368" s="24" t="s">
        <v>34</v>
      </c>
      <c r="R1368" s="57">
        <f t="shared" si="78"/>
        <v>3825</v>
      </c>
      <c r="S1368" s="58">
        <f>R1368*[1]TC!C4</f>
        <v>76500</v>
      </c>
      <c r="T1368" s="57">
        <f>[1]TC!F4</f>
        <v>1100</v>
      </c>
      <c r="U1368" s="58">
        <f>T1368*[1]TC!C4</f>
        <v>22000</v>
      </c>
      <c r="V1368" s="15" t="s">
        <v>2482</v>
      </c>
      <c r="W1368" s="28" t="s">
        <v>2483</v>
      </c>
      <c r="X1368" s="339"/>
    </row>
    <row r="1369" spans="1:24" ht="14.25" customHeight="1">
      <c r="A1369" s="32" t="s">
        <v>481</v>
      </c>
      <c r="B1369" s="32" t="s">
        <v>2476</v>
      </c>
      <c r="C1369" s="16" t="s">
        <v>2481</v>
      </c>
      <c r="D1369" s="14" t="s">
        <v>1171</v>
      </c>
      <c r="E1369" s="33" t="s">
        <v>27</v>
      </c>
      <c r="F1369" s="14" t="s">
        <v>648</v>
      </c>
      <c r="G1369" s="14" t="s">
        <v>147</v>
      </c>
      <c r="H1369" s="32" t="s">
        <v>1218</v>
      </c>
      <c r="I1369" s="33" t="s">
        <v>1031</v>
      </c>
      <c r="J1369" s="33" t="s">
        <v>31</v>
      </c>
      <c r="K1369" s="341">
        <v>4850</v>
      </c>
      <c r="L1369" s="19" t="s">
        <v>189</v>
      </c>
      <c r="M1369" s="20">
        <v>0.15</v>
      </c>
      <c r="N1369" s="54">
        <f t="shared" si="77"/>
        <v>727.5</v>
      </c>
      <c r="O1369" s="55">
        <f>N1369*[1]TC!C4</f>
        <v>14550</v>
      </c>
      <c r="P1369" s="24" t="s">
        <v>34</v>
      </c>
      <c r="Q1369" s="24" t="s">
        <v>34</v>
      </c>
      <c r="R1369" s="57">
        <f t="shared" si="78"/>
        <v>4122.5</v>
      </c>
      <c r="S1369" s="58">
        <f>R1369*[1]TC!C4</f>
        <v>82450</v>
      </c>
      <c r="T1369" s="57">
        <v>1000</v>
      </c>
      <c r="U1369" s="58">
        <f>T1369*[1]TC!C4</f>
        <v>20000</v>
      </c>
      <c r="V1369" s="15" t="s">
        <v>2482</v>
      </c>
      <c r="W1369" s="28" t="s">
        <v>2484</v>
      </c>
      <c r="X1369" s="339"/>
    </row>
    <row r="1370" spans="1:24" ht="14.25" customHeight="1">
      <c r="A1370" s="32" t="s">
        <v>481</v>
      </c>
      <c r="B1370" s="32" t="s">
        <v>2476</v>
      </c>
      <c r="C1370" s="16" t="s">
        <v>2485</v>
      </c>
      <c r="D1370" s="15" t="s">
        <v>26</v>
      </c>
      <c r="E1370" s="33" t="s">
        <v>27</v>
      </c>
      <c r="F1370" s="14" t="s">
        <v>2194</v>
      </c>
      <c r="G1370" s="14" t="s">
        <v>76</v>
      </c>
      <c r="H1370" s="32" t="s">
        <v>1155</v>
      </c>
      <c r="I1370" s="33" t="s">
        <v>498</v>
      </c>
      <c r="J1370" s="33" t="s">
        <v>358</v>
      </c>
      <c r="K1370" s="39">
        <v>6900</v>
      </c>
      <c r="L1370" s="68" t="s">
        <v>189</v>
      </c>
      <c r="M1370" s="20">
        <v>0.2</v>
      </c>
      <c r="N1370" s="54">
        <f t="shared" si="77"/>
        <v>1380</v>
      </c>
      <c r="O1370" s="55">
        <f>N1370*[1]TC!C4</f>
        <v>27600</v>
      </c>
      <c r="P1370" s="137" t="s">
        <v>34</v>
      </c>
      <c r="Q1370" s="24" t="s">
        <v>1151</v>
      </c>
      <c r="R1370" s="342">
        <f t="shared" si="78"/>
        <v>5520</v>
      </c>
      <c r="S1370" s="58">
        <f>R1370*[1]TC!C4</f>
        <v>110400</v>
      </c>
      <c r="T1370" s="57">
        <f>[1]TC!F4</f>
        <v>1100</v>
      </c>
      <c r="U1370" s="58">
        <f>T1370*[1]TC!C4</f>
        <v>22000</v>
      </c>
      <c r="V1370" s="33" t="s">
        <v>2478</v>
      </c>
      <c r="W1370" s="59" t="s">
        <v>36</v>
      </c>
      <c r="X1370" s="339"/>
    </row>
    <row r="1371" spans="1:24" ht="14.25" customHeight="1">
      <c r="A1371" s="32" t="s">
        <v>481</v>
      </c>
      <c r="B1371" s="32" t="s">
        <v>2476</v>
      </c>
      <c r="C1371" s="16" t="s">
        <v>2486</v>
      </c>
      <c r="D1371" s="15" t="s">
        <v>26</v>
      </c>
      <c r="E1371" s="33" t="s">
        <v>27</v>
      </c>
      <c r="F1371" s="14" t="s">
        <v>83</v>
      </c>
      <c r="G1371" s="14" t="s">
        <v>506</v>
      </c>
      <c r="H1371" s="32" t="s">
        <v>1155</v>
      </c>
      <c r="I1371" s="33" t="s">
        <v>498</v>
      </c>
      <c r="J1371" s="33" t="s">
        <v>358</v>
      </c>
      <c r="K1371" s="39">
        <v>7500</v>
      </c>
      <c r="L1371" s="68" t="s">
        <v>189</v>
      </c>
      <c r="M1371" s="20">
        <v>0.25</v>
      </c>
      <c r="N1371" s="54">
        <f t="shared" si="77"/>
        <v>1875</v>
      </c>
      <c r="O1371" s="55">
        <f>N1371*[1]TC!C4</f>
        <v>37500</v>
      </c>
      <c r="P1371" s="137" t="s">
        <v>34</v>
      </c>
      <c r="Q1371" s="24" t="s">
        <v>1151</v>
      </c>
      <c r="R1371" s="342">
        <f t="shared" si="78"/>
        <v>5625</v>
      </c>
      <c r="S1371" s="58">
        <f>R1371*[1]TC!C4</f>
        <v>112500</v>
      </c>
      <c r="T1371" s="57">
        <f>[1]TC!F4</f>
        <v>1100</v>
      </c>
      <c r="U1371" s="58">
        <f>T1371*[1]TC!C4</f>
        <v>22000</v>
      </c>
      <c r="V1371" s="33" t="s">
        <v>2478</v>
      </c>
      <c r="W1371" s="59" t="s">
        <v>36</v>
      </c>
      <c r="X1371" s="339"/>
    </row>
    <row r="1372" spans="1:24" ht="14.25" customHeight="1">
      <c r="A1372" s="32" t="s">
        <v>481</v>
      </c>
      <c r="B1372" s="32" t="s">
        <v>2476</v>
      </c>
      <c r="C1372" s="16" t="s">
        <v>2487</v>
      </c>
      <c r="D1372" s="15" t="s">
        <v>26</v>
      </c>
      <c r="E1372" s="33" t="s">
        <v>27</v>
      </c>
      <c r="F1372" s="14" t="s">
        <v>918</v>
      </c>
      <c r="G1372" s="14" t="s">
        <v>215</v>
      </c>
      <c r="H1372" s="32" t="s">
        <v>1155</v>
      </c>
      <c r="I1372" s="33" t="s">
        <v>498</v>
      </c>
      <c r="J1372" s="33" t="s">
        <v>358</v>
      </c>
      <c r="K1372" s="39">
        <v>6000</v>
      </c>
      <c r="L1372" s="68" t="s">
        <v>189</v>
      </c>
      <c r="M1372" s="20">
        <v>0.25</v>
      </c>
      <c r="N1372" s="54">
        <f t="shared" si="77"/>
        <v>1500</v>
      </c>
      <c r="O1372" s="55">
        <f>N1372*[1]TC!C4</f>
        <v>30000</v>
      </c>
      <c r="P1372" s="137" t="s">
        <v>34</v>
      </c>
      <c r="Q1372" s="24" t="s">
        <v>1151</v>
      </c>
      <c r="R1372" s="342">
        <f t="shared" si="78"/>
        <v>4500</v>
      </c>
      <c r="S1372" s="58">
        <f>R1372*[1]TC!C4</f>
        <v>90000</v>
      </c>
      <c r="T1372" s="57">
        <f>[1]TC!F4</f>
        <v>1100</v>
      </c>
      <c r="U1372" s="58">
        <f>T1372*[1]TC!C4</f>
        <v>22000</v>
      </c>
      <c r="V1372" s="33" t="s">
        <v>2478</v>
      </c>
      <c r="W1372" s="59" t="s">
        <v>36</v>
      </c>
      <c r="X1372" s="339"/>
    </row>
    <row r="1373" spans="1:24" ht="14.25" customHeight="1">
      <c r="A1373" s="32" t="s">
        <v>481</v>
      </c>
      <c r="B1373" s="32" t="s">
        <v>2476</v>
      </c>
      <c r="C1373" s="16" t="s">
        <v>2488</v>
      </c>
      <c r="D1373" s="15" t="s">
        <v>26</v>
      </c>
      <c r="E1373" s="33" t="s">
        <v>27</v>
      </c>
      <c r="F1373" s="14" t="s">
        <v>1324</v>
      </c>
      <c r="G1373" s="14" t="s">
        <v>1324</v>
      </c>
      <c r="H1373" s="32" t="s">
        <v>1155</v>
      </c>
      <c r="I1373" s="33" t="s">
        <v>498</v>
      </c>
      <c r="J1373" s="33" t="s">
        <v>358</v>
      </c>
      <c r="K1373" s="39">
        <v>4956</v>
      </c>
      <c r="L1373" s="68" t="s">
        <v>189</v>
      </c>
      <c r="M1373" s="20">
        <v>0.2</v>
      </c>
      <c r="N1373" s="54">
        <f t="shared" si="77"/>
        <v>991.2</v>
      </c>
      <c r="O1373" s="55">
        <f>N1373*[1]TC!C4</f>
        <v>19824</v>
      </c>
      <c r="P1373" s="137" t="s">
        <v>34</v>
      </c>
      <c r="Q1373" s="137" t="s">
        <v>34</v>
      </c>
      <c r="R1373" s="342">
        <f t="shared" si="78"/>
        <v>3964.8</v>
      </c>
      <c r="S1373" s="58">
        <f>R1373*[1]TC!C4</f>
        <v>79296</v>
      </c>
      <c r="T1373" s="57">
        <f>[1]TC!F4</f>
        <v>1100</v>
      </c>
      <c r="U1373" s="58">
        <f>T1373*[1]TC!C4</f>
        <v>22000</v>
      </c>
      <c r="V1373" s="33" t="s">
        <v>2478</v>
      </c>
      <c r="W1373" s="59" t="s">
        <v>36</v>
      </c>
      <c r="X1373" s="339"/>
    </row>
    <row r="1374" spans="1:24" ht="14.25" customHeight="1">
      <c r="A1374" s="32" t="s">
        <v>481</v>
      </c>
      <c r="B1374" s="32" t="s">
        <v>2476</v>
      </c>
      <c r="C1374" s="16" t="s">
        <v>2489</v>
      </c>
      <c r="D1374" s="15" t="s">
        <v>26</v>
      </c>
      <c r="E1374" s="33" t="s">
        <v>27</v>
      </c>
      <c r="F1374" s="14" t="s">
        <v>926</v>
      </c>
      <c r="G1374" s="14" t="s">
        <v>76</v>
      </c>
      <c r="H1374" s="32" t="s">
        <v>1155</v>
      </c>
      <c r="I1374" s="33" t="s">
        <v>498</v>
      </c>
      <c r="J1374" s="33" t="s">
        <v>358</v>
      </c>
      <c r="K1374" s="39">
        <v>8800</v>
      </c>
      <c r="L1374" s="68" t="s">
        <v>189</v>
      </c>
      <c r="M1374" s="20">
        <v>0.25</v>
      </c>
      <c r="N1374" s="54">
        <f t="shared" si="77"/>
        <v>2200</v>
      </c>
      <c r="O1374" s="55">
        <f>N1374*[1]TC!C4</f>
        <v>44000</v>
      </c>
      <c r="P1374" s="137" t="s">
        <v>34</v>
      </c>
      <c r="Q1374" s="24" t="s">
        <v>34</v>
      </c>
      <c r="R1374" s="342">
        <f t="shared" si="78"/>
        <v>6600</v>
      </c>
      <c r="S1374" s="58">
        <f>R1374*[1]TC!C4</f>
        <v>132000</v>
      </c>
      <c r="T1374" s="57">
        <f>[1]TC!F4</f>
        <v>1100</v>
      </c>
      <c r="U1374" s="58">
        <f>T1374*[1]TC!C4</f>
        <v>22000</v>
      </c>
      <c r="V1374" s="33" t="s">
        <v>2478</v>
      </c>
      <c r="W1374" s="130" t="s">
        <v>2490</v>
      </c>
      <c r="X1374" s="339"/>
    </row>
    <row r="1375" spans="1:24" ht="14.25" customHeight="1">
      <c r="A1375" s="32" t="s">
        <v>481</v>
      </c>
      <c r="B1375" s="32" t="s">
        <v>2476</v>
      </c>
      <c r="C1375" s="16" t="s">
        <v>2491</v>
      </c>
      <c r="D1375" s="15" t="s">
        <v>26</v>
      </c>
      <c r="E1375" s="33" t="s">
        <v>27</v>
      </c>
      <c r="F1375" s="14" t="s">
        <v>402</v>
      </c>
      <c r="G1375" s="14" t="s">
        <v>170</v>
      </c>
      <c r="H1375" s="32" t="s">
        <v>1155</v>
      </c>
      <c r="I1375" s="33" t="s">
        <v>498</v>
      </c>
      <c r="J1375" s="33" t="s">
        <v>358</v>
      </c>
      <c r="K1375" s="31">
        <v>11850</v>
      </c>
      <c r="L1375" s="68" t="s">
        <v>189</v>
      </c>
      <c r="M1375" s="20">
        <v>0.2</v>
      </c>
      <c r="N1375" s="54">
        <f t="shared" si="77"/>
        <v>2370</v>
      </c>
      <c r="O1375" s="55">
        <f>N1375*[1]TC!C4</f>
        <v>47400</v>
      </c>
      <c r="P1375" s="35">
        <v>10000</v>
      </c>
      <c r="Q1375" s="137" t="s">
        <v>34</v>
      </c>
      <c r="R1375" s="342">
        <f t="shared" si="78"/>
        <v>9480</v>
      </c>
      <c r="S1375" s="58">
        <f>R1375*[1]TC!C4</f>
        <v>189600</v>
      </c>
      <c r="T1375" s="57">
        <f>[1]TC!F4</f>
        <v>1100</v>
      </c>
      <c r="U1375" s="58">
        <f>T1375*[1]TC!C4</f>
        <v>22000</v>
      </c>
      <c r="V1375" s="33" t="s">
        <v>2478</v>
      </c>
      <c r="W1375" s="59" t="s">
        <v>36</v>
      </c>
      <c r="X1375" s="339"/>
    </row>
    <row r="1376" spans="1:24" ht="14.25" customHeight="1">
      <c r="A1376" s="32" t="s">
        <v>481</v>
      </c>
      <c r="B1376" s="32" t="s">
        <v>2476</v>
      </c>
      <c r="C1376" s="16" t="s">
        <v>2492</v>
      </c>
      <c r="D1376" s="15" t="s">
        <v>26</v>
      </c>
      <c r="E1376" s="33" t="s">
        <v>27</v>
      </c>
      <c r="F1376" s="14" t="s">
        <v>108</v>
      </c>
      <c r="G1376" s="14" t="s">
        <v>147</v>
      </c>
      <c r="H1376" s="32" t="s">
        <v>1155</v>
      </c>
      <c r="I1376" s="33" t="s">
        <v>31</v>
      </c>
      <c r="J1376" s="33" t="s">
        <v>1009</v>
      </c>
      <c r="K1376" s="39">
        <v>4850</v>
      </c>
      <c r="L1376" s="68" t="s">
        <v>189</v>
      </c>
      <c r="M1376" s="20">
        <v>0.25</v>
      </c>
      <c r="N1376" s="54">
        <f t="shared" si="77"/>
        <v>1212.5</v>
      </c>
      <c r="O1376" s="55">
        <f>N1376*[1]TC!C4</f>
        <v>24250</v>
      </c>
      <c r="P1376" s="137" t="s">
        <v>34</v>
      </c>
      <c r="Q1376" s="24" t="s">
        <v>1151</v>
      </c>
      <c r="R1376" s="342">
        <f t="shared" si="78"/>
        <v>3637.5</v>
      </c>
      <c r="S1376" s="58">
        <f>R1376*[1]TC!C4</f>
        <v>72750</v>
      </c>
      <c r="T1376" s="57">
        <f>[1]TC!F4</f>
        <v>1100</v>
      </c>
      <c r="U1376" s="58">
        <f>T1376*[1]TC!C4</f>
        <v>22000</v>
      </c>
      <c r="V1376" s="33" t="s">
        <v>2478</v>
      </c>
      <c r="W1376" s="59" t="s">
        <v>36</v>
      </c>
      <c r="X1376" s="339"/>
    </row>
    <row r="1377" spans="1:24" ht="14.25" customHeight="1">
      <c r="A1377" s="32" t="s">
        <v>481</v>
      </c>
      <c r="B1377" s="32" t="s">
        <v>2476</v>
      </c>
      <c r="C1377" s="16" t="s">
        <v>2493</v>
      </c>
      <c r="D1377" s="15" t="s">
        <v>26</v>
      </c>
      <c r="E1377" s="33" t="s">
        <v>27</v>
      </c>
      <c r="F1377" s="14" t="s">
        <v>28</v>
      </c>
      <c r="G1377" s="14" t="s">
        <v>42</v>
      </c>
      <c r="H1377" s="32" t="s">
        <v>1155</v>
      </c>
      <c r="I1377" s="33" t="s">
        <v>31</v>
      </c>
      <c r="J1377" s="33" t="s">
        <v>1009</v>
      </c>
      <c r="K1377" s="39">
        <v>9800</v>
      </c>
      <c r="L1377" s="68" t="s">
        <v>189</v>
      </c>
      <c r="M1377" s="20">
        <v>0.3</v>
      </c>
      <c r="N1377" s="54">
        <f t="shared" si="77"/>
        <v>2940</v>
      </c>
      <c r="O1377" s="55">
        <f>N1377*[1]TC!C4</f>
        <v>58800</v>
      </c>
      <c r="P1377" s="137" t="s">
        <v>34</v>
      </c>
      <c r="Q1377" s="24" t="s">
        <v>1151</v>
      </c>
      <c r="R1377" s="343">
        <f t="shared" si="78"/>
        <v>6860</v>
      </c>
      <c r="S1377" s="58">
        <f>R1377*[1]TC!C4</f>
        <v>137200</v>
      </c>
      <c r="T1377" s="57">
        <f>[1]TC!F4</f>
        <v>1100</v>
      </c>
      <c r="U1377" s="58">
        <f>T1377*[1]TC!C4</f>
        <v>22000</v>
      </c>
      <c r="V1377" s="33" t="s">
        <v>2478</v>
      </c>
      <c r="W1377" s="59" t="s">
        <v>36</v>
      </c>
      <c r="X1377" s="339"/>
    </row>
    <row r="1378" spans="1:24" ht="14.25" customHeight="1">
      <c r="A1378" s="65" t="s">
        <v>481</v>
      </c>
      <c r="B1378" s="32" t="s">
        <v>2476</v>
      </c>
      <c r="C1378" s="16" t="s">
        <v>2494</v>
      </c>
      <c r="D1378" s="41" t="s">
        <v>26</v>
      </c>
      <c r="E1378" s="41" t="s">
        <v>357</v>
      </c>
      <c r="F1378" s="14" t="s">
        <v>875</v>
      </c>
      <c r="G1378" s="14" t="s">
        <v>29</v>
      </c>
      <c r="H1378" s="32" t="s">
        <v>880</v>
      </c>
      <c r="I1378" s="41" t="s">
        <v>498</v>
      </c>
      <c r="J1378" s="41"/>
      <c r="K1378" s="31">
        <v>10000</v>
      </c>
      <c r="L1378" s="43" t="s">
        <v>189</v>
      </c>
      <c r="M1378" s="53">
        <v>0.2</v>
      </c>
      <c r="N1378" s="80">
        <f>(K1378-1500)*M1378</f>
        <v>1700</v>
      </c>
      <c r="O1378" s="22">
        <f>N1378*[1]TC!$C$4</f>
        <v>34000</v>
      </c>
      <c r="P1378" s="23" t="s">
        <v>34</v>
      </c>
      <c r="Q1378" s="24" t="s">
        <v>34</v>
      </c>
      <c r="R1378" s="138">
        <f>K1378-N1378-1500</f>
        <v>6800</v>
      </c>
      <c r="S1378" s="70">
        <f>R1378*[1]TC!$C$4</f>
        <v>136000</v>
      </c>
      <c r="T1378" s="70">
        <f>[1]TC!$F$4</f>
        <v>1100</v>
      </c>
      <c r="U1378" s="70">
        <f>T1378*[1]TC!$C$4</f>
        <v>22000</v>
      </c>
      <c r="V1378" s="33" t="s">
        <v>2495</v>
      </c>
      <c r="W1378" s="33"/>
      <c r="X1378" s="339"/>
    </row>
    <row r="1379" spans="1:24" ht="14.25" customHeight="1">
      <c r="A1379" s="65" t="s">
        <v>481</v>
      </c>
      <c r="B1379" s="32" t="s">
        <v>2476</v>
      </c>
      <c r="C1379" s="127" t="s">
        <v>2496</v>
      </c>
      <c r="D1379" s="41" t="s">
        <v>26</v>
      </c>
      <c r="E1379" s="41" t="s">
        <v>27</v>
      </c>
      <c r="F1379" s="14" t="s">
        <v>164</v>
      </c>
      <c r="G1379" s="14" t="s">
        <v>73</v>
      </c>
      <c r="H1379" s="32" t="s">
        <v>880</v>
      </c>
      <c r="I1379" s="41" t="s">
        <v>31</v>
      </c>
      <c r="J1379" s="41"/>
      <c r="K1379" s="31">
        <v>15000</v>
      </c>
      <c r="L1379" s="43" t="s">
        <v>189</v>
      </c>
      <c r="M1379" s="53">
        <v>0.2</v>
      </c>
      <c r="N1379" s="80">
        <f>(K1379-2250)*M1379</f>
        <v>2550</v>
      </c>
      <c r="O1379" s="22">
        <f>N1379*[1]TC!$C$4</f>
        <v>51000</v>
      </c>
      <c r="P1379" s="23" t="s">
        <v>34</v>
      </c>
      <c r="Q1379" s="24" t="s">
        <v>34</v>
      </c>
      <c r="R1379" s="138">
        <f>K1379-2250-N1379</f>
        <v>10200</v>
      </c>
      <c r="S1379" s="70">
        <f>R1379*[1]TC!$C$4</f>
        <v>204000</v>
      </c>
      <c r="T1379" s="70">
        <f>[1]TC!$F$4</f>
        <v>1100</v>
      </c>
      <c r="U1379" s="70">
        <f>T1379*[1]TC!$C$4</f>
        <v>22000</v>
      </c>
      <c r="V1379" s="33" t="s">
        <v>2497</v>
      </c>
      <c r="W1379" s="74"/>
      <c r="X1379" s="339"/>
    </row>
    <row r="1380" spans="1:24" ht="14.25" customHeight="1">
      <c r="A1380" s="65" t="s">
        <v>481</v>
      </c>
      <c r="B1380" s="32" t="s">
        <v>2476</v>
      </c>
      <c r="C1380" s="127" t="s">
        <v>2498</v>
      </c>
      <c r="D1380" s="41" t="s">
        <v>26</v>
      </c>
      <c r="E1380" s="41" t="s">
        <v>27</v>
      </c>
      <c r="F1380" s="14" t="s">
        <v>147</v>
      </c>
      <c r="G1380" s="14" t="s">
        <v>158</v>
      </c>
      <c r="H1380" s="32" t="s">
        <v>880</v>
      </c>
      <c r="I1380" s="41" t="s">
        <v>31</v>
      </c>
      <c r="J1380" s="41"/>
      <c r="K1380" s="31">
        <v>15000</v>
      </c>
      <c r="L1380" s="43" t="s">
        <v>189</v>
      </c>
      <c r="M1380" s="53">
        <v>0.25</v>
      </c>
      <c r="N1380" s="80">
        <f>(K1380-2250)*M1380</f>
        <v>3187.5</v>
      </c>
      <c r="O1380" s="22">
        <f>N1380*[1]TC!$C$4</f>
        <v>63750</v>
      </c>
      <c r="P1380" s="23" t="s">
        <v>34</v>
      </c>
      <c r="Q1380" s="24" t="s">
        <v>34</v>
      </c>
      <c r="R1380" s="138">
        <f>K1380-2250-N1380</f>
        <v>9562.5</v>
      </c>
      <c r="S1380" s="70">
        <f>R1380*[1]TC!$C$4</f>
        <v>191250</v>
      </c>
      <c r="T1380" s="70">
        <f>[1]TC!$F$4</f>
        <v>1100</v>
      </c>
      <c r="U1380" s="70">
        <f>T1380*[1]TC!$C$4</f>
        <v>22000</v>
      </c>
      <c r="V1380" s="33" t="s">
        <v>2499</v>
      </c>
      <c r="W1380" s="74"/>
      <c r="X1380" s="38"/>
    </row>
    <row r="1381" spans="1:24" ht="14.25" customHeight="1">
      <c r="A1381" s="65" t="s">
        <v>481</v>
      </c>
      <c r="B1381" s="32" t="s">
        <v>2476</v>
      </c>
      <c r="C1381" s="127" t="s">
        <v>2500</v>
      </c>
      <c r="D1381" s="41" t="s">
        <v>26</v>
      </c>
      <c r="E1381" s="41" t="s">
        <v>27</v>
      </c>
      <c r="F1381" s="14" t="s">
        <v>457</v>
      </c>
      <c r="G1381" s="14" t="s">
        <v>56</v>
      </c>
      <c r="H1381" s="32" t="s">
        <v>880</v>
      </c>
      <c r="I1381" s="41" t="s">
        <v>31</v>
      </c>
      <c r="J1381" s="41"/>
      <c r="K1381" s="31">
        <v>15000</v>
      </c>
      <c r="L1381" s="43" t="s">
        <v>189</v>
      </c>
      <c r="M1381" s="53">
        <v>0.25</v>
      </c>
      <c r="N1381" s="80">
        <f>(K1381-2500)*M1381</f>
        <v>3125</v>
      </c>
      <c r="O1381" s="22">
        <f>N1381*[1]TC!C4</f>
        <v>62500</v>
      </c>
      <c r="P1381" s="23" t="s">
        <v>34</v>
      </c>
      <c r="Q1381" s="24" t="s">
        <v>34</v>
      </c>
      <c r="R1381" s="138">
        <f>K1381-2500-N1381</f>
        <v>9375</v>
      </c>
      <c r="S1381" s="70">
        <f>R1381*[1]TC!$C$4</f>
        <v>187500</v>
      </c>
      <c r="T1381" s="70">
        <f>[1]TC!$F$4</f>
        <v>1100</v>
      </c>
      <c r="U1381" s="70">
        <f>T1381*[1]TC!$C$4</f>
        <v>22000</v>
      </c>
      <c r="V1381" s="33" t="s">
        <v>2501</v>
      </c>
      <c r="W1381" s="74"/>
      <c r="X1381" s="38"/>
    </row>
    <row r="1382" spans="1:24" ht="14.25" customHeight="1">
      <c r="A1382" s="14" t="s">
        <v>952</v>
      </c>
      <c r="B1382" s="14" t="s">
        <v>2502</v>
      </c>
      <c r="C1382" s="51" t="s">
        <v>2503</v>
      </c>
      <c r="D1382" s="63" t="s">
        <v>26</v>
      </c>
      <c r="E1382" s="63" t="s">
        <v>232</v>
      </c>
      <c r="F1382" s="63" t="s">
        <v>295</v>
      </c>
      <c r="G1382" s="63" t="s">
        <v>295</v>
      </c>
      <c r="H1382" s="63" t="s">
        <v>97</v>
      </c>
      <c r="I1382" s="63" t="s">
        <v>1165</v>
      </c>
      <c r="J1382" s="63" t="s">
        <v>32</v>
      </c>
      <c r="K1382" s="194">
        <v>122000</v>
      </c>
      <c r="L1382" s="52" t="s">
        <v>1402</v>
      </c>
      <c r="M1382" s="53">
        <v>0.5</v>
      </c>
      <c r="N1382" s="344">
        <f t="shared" ref="N1382:N1445" si="79">K1382*M1382</f>
        <v>61000</v>
      </c>
      <c r="O1382" s="55">
        <f t="shared" ref="O1382:O1445" si="80">N1382</f>
        <v>61000</v>
      </c>
      <c r="P1382" s="46" t="s">
        <v>34</v>
      </c>
      <c r="Q1382" s="46" t="s">
        <v>34</v>
      </c>
      <c r="R1382" s="160">
        <f t="shared" ref="R1382:R1435" si="81">K1382-N1382</f>
        <v>61000</v>
      </c>
      <c r="S1382" s="160">
        <f t="shared" ref="S1382:S1445" si="82">R1382</f>
        <v>61000</v>
      </c>
      <c r="T1382" s="160">
        <f>[1]TC!$F$3</f>
        <v>15000</v>
      </c>
      <c r="U1382" s="225" t="str">
        <f>[1]TC!$G$3</f>
        <v>$ 15.000,00</v>
      </c>
      <c r="V1382" s="60" t="s">
        <v>2504</v>
      </c>
      <c r="W1382" s="345" t="s">
        <v>36</v>
      </c>
      <c r="X1382" s="38"/>
    </row>
    <row r="1383" spans="1:24" ht="14.25" customHeight="1">
      <c r="A1383" s="14" t="s">
        <v>952</v>
      </c>
      <c r="B1383" s="14" t="s">
        <v>2502</v>
      </c>
      <c r="C1383" s="51" t="s">
        <v>411</v>
      </c>
      <c r="D1383" s="63" t="s">
        <v>26</v>
      </c>
      <c r="E1383" s="63" t="s">
        <v>232</v>
      </c>
      <c r="F1383" s="63" t="s">
        <v>411</v>
      </c>
      <c r="G1383" s="63" t="s">
        <v>411</v>
      </c>
      <c r="H1383" s="63" t="s">
        <v>97</v>
      </c>
      <c r="I1383" s="63" t="s">
        <v>98</v>
      </c>
      <c r="J1383" s="63" t="s">
        <v>31</v>
      </c>
      <c r="K1383" s="194">
        <v>122000</v>
      </c>
      <c r="L1383" s="52" t="s">
        <v>1402</v>
      </c>
      <c r="M1383" s="53">
        <v>0.5</v>
      </c>
      <c r="N1383" s="344">
        <f t="shared" si="79"/>
        <v>61000</v>
      </c>
      <c r="O1383" s="55">
        <f t="shared" si="80"/>
        <v>61000</v>
      </c>
      <c r="P1383" s="46" t="s">
        <v>34</v>
      </c>
      <c r="Q1383" s="46" t="s">
        <v>34</v>
      </c>
      <c r="R1383" s="160">
        <f t="shared" si="81"/>
        <v>61000</v>
      </c>
      <c r="S1383" s="160">
        <f t="shared" si="82"/>
        <v>61000</v>
      </c>
      <c r="T1383" s="160">
        <f>[1]TC!$F$3</f>
        <v>15000</v>
      </c>
      <c r="U1383" s="225" t="str">
        <f>[1]TC!$G$3</f>
        <v>$ 15.000,00</v>
      </c>
      <c r="V1383" s="60" t="s">
        <v>2504</v>
      </c>
      <c r="W1383" s="345" t="s">
        <v>36</v>
      </c>
      <c r="X1383" s="38"/>
    </row>
    <row r="1384" spans="1:24" ht="14.25" customHeight="1">
      <c r="A1384" s="14" t="s">
        <v>952</v>
      </c>
      <c r="B1384" s="14" t="s">
        <v>2502</v>
      </c>
      <c r="C1384" s="51" t="s">
        <v>2505</v>
      </c>
      <c r="D1384" s="63" t="s">
        <v>26</v>
      </c>
      <c r="E1384" s="63" t="s">
        <v>232</v>
      </c>
      <c r="F1384" s="63" t="s">
        <v>506</v>
      </c>
      <c r="G1384" s="63" t="s">
        <v>506</v>
      </c>
      <c r="H1384" s="63" t="s">
        <v>97</v>
      </c>
      <c r="I1384" s="63" t="s">
        <v>2506</v>
      </c>
      <c r="J1384" s="63" t="s">
        <v>484</v>
      </c>
      <c r="K1384" s="194">
        <v>126000</v>
      </c>
      <c r="L1384" s="52" t="s">
        <v>1402</v>
      </c>
      <c r="M1384" s="53">
        <v>0.5</v>
      </c>
      <c r="N1384" s="344">
        <f t="shared" si="79"/>
        <v>63000</v>
      </c>
      <c r="O1384" s="55">
        <f t="shared" si="80"/>
        <v>63000</v>
      </c>
      <c r="P1384" s="46" t="s">
        <v>34</v>
      </c>
      <c r="Q1384" s="46" t="s">
        <v>34</v>
      </c>
      <c r="R1384" s="160">
        <f t="shared" si="81"/>
        <v>63000</v>
      </c>
      <c r="S1384" s="160">
        <f t="shared" si="82"/>
        <v>63000</v>
      </c>
      <c r="T1384" s="160">
        <f>[1]TC!$F$3</f>
        <v>15000</v>
      </c>
      <c r="U1384" s="225" t="str">
        <f>[1]TC!$G$3</f>
        <v>$ 15.000,00</v>
      </c>
      <c r="V1384" s="60" t="s">
        <v>2504</v>
      </c>
      <c r="W1384" s="345" t="s">
        <v>36</v>
      </c>
      <c r="X1384" s="38"/>
    </row>
    <row r="1385" spans="1:24" ht="14.25" customHeight="1">
      <c r="A1385" s="14" t="s">
        <v>952</v>
      </c>
      <c r="B1385" s="14" t="s">
        <v>2502</v>
      </c>
      <c r="C1385" s="51" t="s">
        <v>2507</v>
      </c>
      <c r="D1385" s="63" t="s">
        <v>26</v>
      </c>
      <c r="E1385" s="63" t="s">
        <v>232</v>
      </c>
      <c r="F1385" s="63" t="s">
        <v>998</v>
      </c>
      <c r="G1385" s="63" t="s">
        <v>998</v>
      </c>
      <c r="H1385" s="63" t="s">
        <v>97</v>
      </c>
      <c r="I1385" s="63" t="s">
        <v>1031</v>
      </c>
      <c r="J1385" s="63" t="s">
        <v>498</v>
      </c>
      <c r="K1385" s="194">
        <v>116000</v>
      </c>
      <c r="L1385" s="52" t="s">
        <v>1402</v>
      </c>
      <c r="M1385" s="53">
        <v>0.5</v>
      </c>
      <c r="N1385" s="344">
        <f t="shared" si="79"/>
        <v>58000</v>
      </c>
      <c r="O1385" s="55">
        <f t="shared" si="80"/>
        <v>58000</v>
      </c>
      <c r="P1385" s="46" t="s">
        <v>34</v>
      </c>
      <c r="Q1385" s="46" t="s">
        <v>34</v>
      </c>
      <c r="R1385" s="160">
        <f t="shared" si="81"/>
        <v>58000</v>
      </c>
      <c r="S1385" s="160">
        <f t="shared" si="82"/>
        <v>58000</v>
      </c>
      <c r="T1385" s="160">
        <f>[1]TC!$F$3</f>
        <v>15000</v>
      </c>
      <c r="U1385" s="225" t="str">
        <f>[1]TC!$G$3</f>
        <v>$ 15.000,00</v>
      </c>
      <c r="V1385" s="60" t="s">
        <v>2504</v>
      </c>
      <c r="W1385" s="345" t="s">
        <v>36</v>
      </c>
      <c r="X1385" s="38"/>
    </row>
    <row r="1386" spans="1:24" ht="14.25" customHeight="1">
      <c r="A1386" s="14" t="s">
        <v>952</v>
      </c>
      <c r="B1386" s="14" t="s">
        <v>2502</v>
      </c>
      <c r="C1386" s="51" t="s">
        <v>2508</v>
      </c>
      <c r="D1386" s="63" t="s">
        <v>26</v>
      </c>
      <c r="E1386" s="63" t="s">
        <v>232</v>
      </c>
      <c r="F1386" s="63" t="s">
        <v>38</v>
      </c>
      <c r="G1386" s="63" t="s">
        <v>121</v>
      </c>
      <c r="H1386" s="63" t="s">
        <v>97</v>
      </c>
      <c r="I1386" s="63" t="s">
        <v>498</v>
      </c>
      <c r="J1386" s="63" t="s">
        <v>948</v>
      </c>
      <c r="K1386" s="194">
        <v>104000</v>
      </c>
      <c r="L1386" s="52" t="s">
        <v>1402</v>
      </c>
      <c r="M1386" s="53">
        <v>0.5</v>
      </c>
      <c r="N1386" s="344">
        <f t="shared" si="79"/>
        <v>52000</v>
      </c>
      <c r="O1386" s="55">
        <f t="shared" si="80"/>
        <v>52000</v>
      </c>
      <c r="P1386" s="46" t="s">
        <v>34</v>
      </c>
      <c r="Q1386" s="46" t="s">
        <v>34</v>
      </c>
      <c r="R1386" s="160">
        <f t="shared" si="81"/>
        <v>52000</v>
      </c>
      <c r="S1386" s="160">
        <f t="shared" si="82"/>
        <v>52000</v>
      </c>
      <c r="T1386" s="160">
        <f>[1]TC!$F$3</f>
        <v>15000</v>
      </c>
      <c r="U1386" s="225" t="str">
        <f>[1]TC!$G$3</f>
        <v>$ 15.000,00</v>
      </c>
      <c r="V1386" s="60" t="s">
        <v>2504</v>
      </c>
      <c r="W1386" s="345" t="s">
        <v>36</v>
      </c>
      <c r="X1386" s="38"/>
    </row>
    <row r="1387" spans="1:24" ht="14.25" customHeight="1">
      <c r="A1387" s="14" t="s">
        <v>952</v>
      </c>
      <c r="B1387" s="14" t="s">
        <v>2502</v>
      </c>
      <c r="C1387" s="51" t="s">
        <v>2509</v>
      </c>
      <c r="D1387" s="63" t="s">
        <v>26</v>
      </c>
      <c r="E1387" s="63" t="s">
        <v>232</v>
      </c>
      <c r="F1387" s="63" t="s">
        <v>120</v>
      </c>
      <c r="G1387" s="63" t="s">
        <v>120</v>
      </c>
      <c r="H1387" s="63" t="s">
        <v>97</v>
      </c>
      <c r="I1387" s="63" t="s">
        <v>1031</v>
      </c>
      <c r="J1387" s="63" t="s">
        <v>498</v>
      </c>
      <c r="K1387" s="194">
        <v>119000</v>
      </c>
      <c r="L1387" s="52" t="s">
        <v>1402</v>
      </c>
      <c r="M1387" s="53">
        <v>0.5</v>
      </c>
      <c r="N1387" s="344">
        <f t="shared" si="79"/>
        <v>59500</v>
      </c>
      <c r="O1387" s="55">
        <f t="shared" si="80"/>
        <v>59500</v>
      </c>
      <c r="P1387" s="46" t="s">
        <v>34</v>
      </c>
      <c r="Q1387" s="46" t="s">
        <v>34</v>
      </c>
      <c r="R1387" s="160">
        <f t="shared" si="81"/>
        <v>59500</v>
      </c>
      <c r="S1387" s="160">
        <f t="shared" si="82"/>
        <v>59500</v>
      </c>
      <c r="T1387" s="160">
        <f>[1]TC!$F$3</f>
        <v>15000</v>
      </c>
      <c r="U1387" s="225" t="str">
        <f>[1]TC!$G$3</f>
        <v>$ 15.000,00</v>
      </c>
      <c r="V1387" s="60" t="s">
        <v>2504</v>
      </c>
      <c r="W1387" s="345" t="s">
        <v>36</v>
      </c>
      <c r="X1387" s="38"/>
    </row>
    <row r="1388" spans="1:24" ht="14.25" customHeight="1">
      <c r="A1388" s="14" t="s">
        <v>952</v>
      </c>
      <c r="B1388" s="14" t="s">
        <v>2502</v>
      </c>
      <c r="C1388" s="51" t="s">
        <v>2510</v>
      </c>
      <c r="D1388" s="63" t="s">
        <v>26</v>
      </c>
      <c r="E1388" s="63" t="s">
        <v>232</v>
      </c>
      <c r="F1388" s="63" t="s">
        <v>96</v>
      </c>
      <c r="G1388" s="63" t="s">
        <v>96</v>
      </c>
      <c r="H1388" s="63" t="s">
        <v>97</v>
      </c>
      <c r="I1388" s="63" t="s">
        <v>1009</v>
      </c>
      <c r="J1388" s="63" t="s">
        <v>484</v>
      </c>
      <c r="K1388" s="194">
        <v>106000</v>
      </c>
      <c r="L1388" s="52" t="s">
        <v>1402</v>
      </c>
      <c r="M1388" s="53">
        <v>0.5</v>
      </c>
      <c r="N1388" s="344">
        <f t="shared" si="79"/>
        <v>53000</v>
      </c>
      <c r="O1388" s="55">
        <f t="shared" si="80"/>
        <v>53000</v>
      </c>
      <c r="P1388" s="46" t="s">
        <v>34</v>
      </c>
      <c r="Q1388" s="46" t="s">
        <v>34</v>
      </c>
      <c r="R1388" s="160">
        <f t="shared" si="81"/>
        <v>53000</v>
      </c>
      <c r="S1388" s="160">
        <f t="shared" si="82"/>
        <v>53000</v>
      </c>
      <c r="T1388" s="160">
        <f>[1]TC!$F$3</f>
        <v>15000</v>
      </c>
      <c r="U1388" s="225" t="str">
        <f>[1]TC!$G$3</f>
        <v>$ 15.000,00</v>
      </c>
      <c r="V1388" s="60" t="s">
        <v>2504</v>
      </c>
      <c r="W1388" s="345" t="s">
        <v>36</v>
      </c>
      <c r="X1388" s="38"/>
    </row>
    <row r="1389" spans="1:24" ht="14.25" customHeight="1">
      <c r="A1389" s="14" t="s">
        <v>952</v>
      </c>
      <c r="B1389" s="14" t="s">
        <v>2502</v>
      </c>
      <c r="C1389" s="51" t="s">
        <v>2511</v>
      </c>
      <c r="D1389" s="63" t="s">
        <v>26</v>
      </c>
      <c r="E1389" s="63" t="s">
        <v>232</v>
      </c>
      <c r="F1389" s="63" t="s">
        <v>96</v>
      </c>
      <c r="G1389" s="63" t="s">
        <v>96</v>
      </c>
      <c r="H1389" s="63" t="s">
        <v>97</v>
      </c>
      <c r="I1389" s="63" t="s">
        <v>1009</v>
      </c>
      <c r="J1389" s="63" t="s">
        <v>484</v>
      </c>
      <c r="K1389" s="194">
        <v>104000</v>
      </c>
      <c r="L1389" s="52" t="s">
        <v>1402</v>
      </c>
      <c r="M1389" s="53">
        <v>0.5</v>
      </c>
      <c r="N1389" s="344">
        <f t="shared" si="79"/>
        <v>52000</v>
      </c>
      <c r="O1389" s="55">
        <f t="shared" si="80"/>
        <v>52000</v>
      </c>
      <c r="P1389" s="46" t="s">
        <v>34</v>
      </c>
      <c r="Q1389" s="46" t="s">
        <v>34</v>
      </c>
      <c r="R1389" s="160">
        <f t="shared" si="81"/>
        <v>52000</v>
      </c>
      <c r="S1389" s="160">
        <f t="shared" si="82"/>
        <v>52000</v>
      </c>
      <c r="T1389" s="160">
        <f>[1]TC!$F$3</f>
        <v>15000</v>
      </c>
      <c r="U1389" s="225" t="str">
        <f>[1]TC!$G$3</f>
        <v>$ 15.000,00</v>
      </c>
      <c r="V1389" s="60" t="s">
        <v>2504</v>
      </c>
      <c r="W1389" s="345" t="s">
        <v>36</v>
      </c>
      <c r="X1389" s="38"/>
    </row>
    <row r="1390" spans="1:24" ht="14.25" customHeight="1">
      <c r="A1390" s="14" t="s">
        <v>952</v>
      </c>
      <c r="B1390" s="14" t="s">
        <v>2502</v>
      </c>
      <c r="C1390" s="51" t="s">
        <v>2512</v>
      </c>
      <c r="D1390" s="63" t="s">
        <v>26</v>
      </c>
      <c r="E1390" s="63" t="s">
        <v>232</v>
      </c>
      <c r="F1390" s="63" t="s">
        <v>96</v>
      </c>
      <c r="G1390" s="63" t="s">
        <v>96</v>
      </c>
      <c r="H1390" s="63" t="s">
        <v>97</v>
      </c>
      <c r="I1390" s="63" t="s">
        <v>1031</v>
      </c>
      <c r="J1390" s="63" t="s">
        <v>498</v>
      </c>
      <c r="K1390" s="194">
        <v>115000</v>
      </c>
      <c r="L1390" s="52" t="s">
        <v>1402</v>
      </c>
      <c r="M1390" s="53">
        <v>0.5</v>
      </c>
      <c r="N1390" s="344">
        <f t="shared" si="79"/>
        <v>57500</v>
      </c>
      <c r="O1390" s="55">
        <f t="shared" si="80"/>
        <v>57500</v>
      </c>
      <c r="P1390" s="46" t="s">
        <v>34</v>
      </c>
      <c r="Q1390" s="46" t="s">
        <v>34</v>
      </c>
      <c r="R1390" s="160">
        <f t="shared" si="81"/>
        <v>57500</v>
      </c>
      <c r="S1390" s="160">
        <f t="shared" si="82"/>
        <v>57500</v>
      </c>
      <c r="T1390" s="160">
        <f>[1]TC!$F$3</f>
        <v>15000</v>
      </c>
      <c r="U1390" s="225" t="str">
        <f>[1]TC!$G$3</f>
        <v>$ 15.000,00</v>
      </c>
      <c r="V1390" s="60" t="s">
        <v>2504</v>
      </c>
      <c r="W1390" s="345" t="s">
        <v>36</v>
      </c>
      <c r="X1390" s="38"/>
    </row>
    <row r="1391" spans="1:24" ht="14.25" customHeight="1">
      <c r="A1391" s="14" t="s">
        <v>952</v>
      </c>
      <c r="B1391" s="14" t="s">
        <v>2502</v>
      </c>
      <c r="C1391" s="51" t="s">
        <v>2513</v>
      </c>
      <c r="D1391" s="63" t="s">
        <v>26</v>
      </c>
      <c r="E1391" s="63" t="s">
        <v>232</v>
      </c>
      <c r="F1391" s="63" t="s">
        <v>96</v>
      </c>
      <c r="G1391" s="63" t="s">
        <v>96</v>
      </c>
      <c r="H1391" s="63" t="s">
        <v>97</v>
      </c>
      <c r="I1391" s="63" t="s">
        <v>1031</v>
      </c>
      <c r="J1391" s="63" t="s">
        <v>498</v>
      </c>
      <c r="K1391" s="194">
        <v>110000</v>
      </c>
      <c r="L1391" s="52" t="s">
        <v>1402</v>
      </c>
      <c r="M1391" s="53">
        <v>0.5</v>
      </c>
      <c r="N1391" s="344">
        <f t="shared" si="79"/>
        <v>55000</v>
      </c>
      <c r="O1391" s="55">
        <f t="shared" si="80"/>
        <v>55000</v>
      </c>
      <c r="P1391" s="46" t="s">
        <v>34</v>
      </c>
      <c r="Q1391" s="46" t="s">
        <v>34</v>
      </c>
      <c r="R1391" s="160">
        <f t="shared" si="81"/>
        <v>55000</v>
      </c>
      <c r="S1391" s="160">
        <f t="shared" si="82"/>
        <v>55000</v>
      </c>
      <c r="T1391" s="160">
        <f>[1]TC!$F$3</f>
        <v>15000</v>
      </c>
      <c r="U1391" s="225" t="str">
        <f>[1]TC!$G$3</f>
        <v>$ 15.000,00</v>
      </c>
      <c r="V1391" s="60" t="s">
        <v>2504</v>
      </c>
      <c r="W1391" s="345" t="s">
        <v>36</v>
      </c>
      <c r="X1391" s="38"/>
    </row>
    <row r="1392" spans="1:24" ht="14.25" customHeight="1">
      <c r="A1392" s="14" t="s">
        <v>952</v>
      </c>
      <c r="B1392" s="14" t="s">
        <v>2502</v>
      </c>
      <c r="C1392" s="51" t="s">
        <v>2514</v>
      </c>
      <c r="D1392" s="63" t="s">
        <v>26</v>
      </c>
      <c r="E1392" s="63" t="s">
        <v>232</v>
      </c>
      <c r="F1392" s="63" t="s">
        <v>350</v>
      </c>
      <c r="G1392" s="63" t="s">
        <v>350</v>
      </c>
      <c r="H1392" s="63" t="s">
        <v>97</v>
      </c>
      <c r="I1392" s="63" t="s">
        <v>1009</v>
      </c>
      <c r="J1392" s="63" t="s">
        <v>484</v>
      </c>
      <c r="K1392" s="194">
        <v>115000</v>
      </c>
      <c r="L1392" s="52" t="s">
        <v>1402</v>
      </c>
      <c r="M1392" s="53">
        <v>0.5</v>
      </c>
      <c r="N1392" s="344">
        <f t="shared" si="79"/>
        <v>57500</v>
      </c>
      <c r="O1392" s="55">
        <f t="shared" si="80"/>
        <v>57500</v>
      </c>
      <c r="P1392" s="46" t="s">
        <v>34</v>
      </c>
      <c r="Q1392" s="46" t="s">
        <v>34</v>
      </c>
      <c r="R1392" s="160">
        <f t="shared" si="81"/>
        <v>57500</v>
      </c>
      <c r="S1392" s="160">
        <f t="shared" si="82"/>
        <v>57500</v>
      </c>
      <c r="T1392" s="160">
        <f>[1]TC!$F$3</f>
        <v>15000</v>
      </c>
      <c r="U1392" s="225" t="str">
        <f>[1]TC!$G$3</f>
        <v>$ 15.000,00</v>
      </c>
      <c r="V1392" s="60" t="s">
        <v>2504</v>
      </c>
      <c r="W1392" s="345" t="s">
        <v>36</v>
      </c>
      <c r="X1392" s="38"/>
    </row>
    <row r="1393" spans="1:24" ht="14.25" customHeight="1">
      <c r="A1393" s="14" t="s">
        <v>952</v>
      </c>
      <c r="B1393" s="14" t="s">
        <v>2502</v>
      </c>
      <c r="C1393" s="51" t="s">
        <v>2515</v>
      </c>
      <c r="D1393" s="63" t="s">
        <v>26</v>
      </c>
      <c r="E1393" s="63" t="s">
        <v>232</v>
      </c>
      <c r="F1393" s="63" t="s">
        <v>46</v>
      </c>
      <c r="G1393" s="63" t="s">
        <v>46</v>
      </c>
      <c r="H1393" s="63" t="s">
        <v>97</v>
      </c>
      <c r="I1393" s="63" t="s">
        <v>1009</v>
      </c>
      <c r="J1393" s="63" t="s">
        <v>484</v>
      </c>
      <c r="K1393" s="194">
        <v>122000</v>
      </c>
      <c r="L1393" s="52" t="s">
        <v>1402</v>
      </c>
      <c r="M1393" s="53">
        <v>0.5</v>
      </c>
      <c r="N1393" s="344">
        <f t="shared" si="79"/>
        <v>61000</v>
      </c>
      <c r="O1393" s="55">
        <f t="shared" si="80"/>
        <v>61000</v>
      </c>
      <c r="P1393" s="46" t="s">
        <v>34</v>
      </c>
      <c r="Q1393" s="46" t="s">
        <v>34</v>
      </c>
      <c r="R1393" s="160">
        <f t="shared" si="81"/>
        <v>61000</v>
      </c>
      <c r="S1393" s="160">
        <f t="shared" si="82"/>
        <v>61000</v>
      </c>
      <c r="T1393" s="160">
        <f>[1]TC!$F$3</f>
        <v>15000</v>
      </c>
      <c r="U1393" s="225" t="str">
        <f>[1]TC!$G$3</f>
        <v>$ 15.000,00</v>
      </c>
      <c r="V1393" s="60" t="s">
        <v>2504</v>
      </c>
      <c r="W1393" s="345" t="s">
        <v>36</v>
      </c>
      <c r="X1393" s="38"/>
    </row>
    <row r="1394" spans="1:24" ht="14.25" customHeight="1">
      <c r="A1394" s="14" t="s">
        <v>952</v>
      </c>
      <c r="B1394" s="14" t="s">
        <v>2502</v>
      </c>
      <c r="C1394" s="51" t="s">
        <v>2516</v>
      </c>
      <c r="D1394" s="63" t="s">
        <v>26</v>
      </c>
      <c r="E1394" s="63" t="s">
        <v>232</v>
      </c>
      <c r="F1394" s="63" t="s">
        <v>998</v>
      </c>
      <c r="G1394" s="63" t="s">
        <v>998</v>
      </c>
      <c r="H1394" s="63" t="s">
        <v>97</v>
      </c>
      <c r="I1394" s="63" t="s">
        <v>1031</v>
      </c>
      <c r="J1394" s="63" t="s">
        <v>498</v>
      </c>
      <c r="K1394" s="194">
        <v>110000</v>
      </c>
      <c r="L1394" s="52" t="s">
        <v>1402</v>
      </c>
      <c r="M1394" s="53">
        <v>0.5</v>
      </c>
      <c r="N1394" s="344">
        <f t="shared" si="79"/>
        <v>55000</v>
      </c>
      <c r="O1394" s="55">
        <f t="shared" si="80"/>
        <v>55000</v>
      </c>
      <c r="P1394" s="46" t="s">
        <v>34</v>
      </c>
      <c r="Q1394" s="46" t="s">
        <v>34</v>
      </c>
      <c r="R1394" s="160">
        <f t="shared" si="81"/>
        <v>55000</v>
      </c>
      <c r="S1394" s="160">
        <f t="shared" si="82"/>
        <v>55000</v>
      </c>
      <c r="T1394" s="160">
        <f>[1]TC!$F$3</f>
        <v>15000</v>
      </c>
      <c r="U1394" s="225" t="str">
        <f>[1]TC!$G$3</f>
        <v>$ 15.000,00</v>
      </c>
      <c r="V1394" s="60" t="s">
        <v>2504</v>
      </c>
      <c r="W1394" s="345" t="s">
        <v>36</v>
      </c>
      <c r="X1394" s="38"/>
    </row>
    <row r="1395" spans="1:24" ht="14.25" customHeight="1">
      <c r="A1395" s="14" t="s">
        <v>952</v>
      </c>
      <c r="B1395" s="14" t="s">
        <v>2502</v>
      </c>
      <c r="C1395" s="51" t="s">
        <v>2517</v>
      </c>
      <c r="D1395" s="63" t="s">
        <v>26</v>
      </c>
      <c r="E1395" s="63" t="s">
        <v>232</v>
      </c>
      <c r="F1395" s="63" t="s">
        <v>457</v>
      </c>
      <c r="G1395" s="63" t="s">
        <v>457</v>
      </c>
      <c r="H1395" s="63" t="s">
        <v>97</v>
      </c>
      <c r="I1395" s="346" t="s">
        <v>1165</v>
      </c>
      <c r="J1395" s="63" t="s">
        <v>32</v>
      </c>
      <c r="K1395" s="194">
        <v>122000</v>
      </c>
      <c r="L1395" s="52" t="s">
        <v>1402</v>
      </c>
      <c r="M1395" s="53">
        <v>0.5</v>
      </c>
      <c r="N1395" s="344">
        <f t="shared" si="79"/>
        <v>61000</v>
      </c>
      <c r="O1395" s="55">
        <f t="shared" si="80"/>
        <v>61000</v>
      </c>
      <c r="P1395" s="46" t="s">
        <v>34</v>
      </c>
      <c r="Q1395" s="46" t="s">
        <v>34</v>
      </c>
      <c r="R1395" s="160">
        <f t="shared" si="81"/>
        <v>61000</v>
      </c>
      <c r="S1395" s="160">
        <f t="shared" si="82"/>
        <v>61000</v>
      </c>
      <c r="T1395" s="160">
        <f>[1]TC!$F$3</f>
        <v>15000</v>
      </c>
      <c r="U1395" s="225" t="str">
        <f>[1]TC!$G$3</f>
        <v>$ 15.000,00</v>
      </c>
      <c r="V1395" s="60" t="s">
        <v>2504</v>
      </c>
      <c r="W1395" s="345" t="s">
        <v>36</v>
      </c>
      <c r="X1395" s="38"/>
    </row>
    <row r="1396" spans="1:24" ht="14.25" customHeight="1">
      <c r="A1396" s="14" t="s">
        <v>952</v>
      </c>
      <c r="B1396" s="14" t="s">
        <v>2502</v>
      </c>
      <c r="C1396" s="51" t="s">
        <v>2518</v>
      </c>
      <c r="D1396" s="63" t="s">
        <v>26</v>
      </c>
      <c r="E1396" s="63" t="s">
        <v>232</v>
      </c>
      <c r="F1396" s="63" t="s">
        <v>211</v>
      </c>
      <c r="G1396" s="63" t="s">
        <v>211</v>
      </c>
      <c r="H1396" s="63" t="s">
        <v>97</v>
      </c>
      <c r="I1396" s="346" t="s">
        <v>1009</v>
      </c>
      <c r="J1396" s="63" t="s">
        <v>484</v>
      </c>
      <c r="K1396" s="194">
        <v>122000</v>
      </c>
      <c r="L1396" s="52" t="s">
        <v>1402</v>
      </c>
      <c r="M1396" s="53">
        <v>0.5</v>
      </c>
      <c r="N1396" s="344">
        <f t="shared" si="79"/>
        <v>61000</v>
      </c>
      <c r="O1396" s="55">
        <f t="shared" si="80"/>
        <v>61000</v>
      </c>
      <c r="P1396" s="46" t="s">
        <v>34</v>
      </c>
      <c r="Q1396" s="46" t="s">
        <v>34</v>
      </c>
      <c r="R1396" s="160">
        <f t="shared" si="81"/>
        <v>61000</v>
      </c>
      <c r="S1396" s="160">
        <f t="shared" si="82"/>
        <v>61000</v>
      </c>
      <c r="T1396" s="160">
        <f>[1]TC!$F$3</f>
        <v>15000</v>
      </c>
      <c r="U1396" s="225" t="str">
        <f>[1]TC!$G$3</f>
        <v>$ 15.000,00</v>
      </c>
      <c r="V1396" s="60" t="s">
        <v>2504</v>
      </c>
      <c r="W1396" s="345" t="s">
        <v>36</v>
      </c>
      <c r="X1396" s="38"/>
    </row>
    <row r="1397" spans="1:24" ht="14.25" customHeight="1">
      <c r="A1397" s="14" t="s">
        <v>952</v>
      </c>
      <c r="B1397" s="14" t="s">
        <v>2502</v>
      </c>
      <c r="C1397" s="51" t="s">
        <v>2519</v>
      </c>
      <c r="D1397" s="63" t="s">
        <v>26</v>
      </c>
      <c r="E1397" s="63" t="s">
        <v>232</v>
      </c>
      <c r="F1397" s="63" t="s">
        <v>319</v>
      </c>
      <c r="G1397" s="63" t="s">
        <v>215</v>
      </c>
      <c r="H1397" s="63" t="s">
        <v>97</v>
      </c>
      <c r="I1397" s="63" t="s">
        <v>1009</v>
      </c>
      <c r="J1397" s="63" t="s">
        <v>484</v>
      </c>
      <c r="K1397" s="194">
        <v>115000</v>
      </c>
      <c r="L1397" s="52" t="s">
        <v>1402</v>
      </c>
      <c r="M1397" s="53">
        <v>0.5</v>
      </c>
      <c r="N1397" s="344">
        <f t="shared" si="79"/>
        <v>57500</v>
      </c>
      <c r="O1397" s="55">
        <f t="shared" si="80"/>
        <v>57500</v>
      </c>
      <c r="P1397" s="46" t="s">
        <v>34</v>
      </c>
      <c r="Q1397" s="46" t="s">
        <v>34</v>
      </c>
      <c r="R1397" s="160">
        <f t="shared" si="81"/>
        <v>57500</v>
      </c>
      <c r="S1397" s="160">
        <f t="shared" si="82"/>
        <v>57500</v>
      </c>
      <c r="T1397" s="160">
        <f>[1]TC!$F$3</f>
        <v>15000</v>
      </c>
      <c r="U1397" s="225" t="str">
        <f>[1]TC!$G$3</f>
        <v>$ 15.000,00</v>
      </c>
      <c r="V1397" s="60" t="s">
        <v>2504</v>
      </c>
      <c r="W1397" s="345" t="s">
        <v>36</v>
      </c>
      <c r="X1397" s="38"/>
    </row>
    <row r="1398" spans="1:24" ht="14.25" customHeight="1">
      <c r="A1398" s="14" t="s">
        <v>952</v>
      </c>
      <c r="B1398" s="14" t="s">
        <v>2502</v>
      </c>
      <c r="C1398" s="51" t="s">
        <v>2520</v>
      </c>
      <c r="D1398" s="63" t="s">
        <v>26</v>
      </c>
      <c r="E1398" s="63" t="s">
        <v>232</v>
      </c>
      <c r="F1398" s="63" t="s">
        <v>76</v>
      </c>
      <c r="G1398" s="63" t="s">
        <v>76</v>
      </c>
      <c r="H1398" s="63" t="s">
        <v>97</v>
      </c>
      <c r="I1398" s="63" t="s">
        <v>1009</v>
      </c>
      <c r="J1398" s="63" t="s">
        <v>484</v>
      </c>
      <c r="K1398" s="194">
        <v>113000</v>
      </c>
      <c r="L1398" s="52" t="s">
        <v>1402</v>
      </c>
      <c r="M1398" s="53">
        <v>0.5</v>
      </c>
      <c r="N1398" s="344">
        <f t="shared" si="79"/>
        <v>56500</v>
      </c>
      <c r="O1398" s="55">
        <f t="shared" si="80"/>
        <v>56500</v>
      </c>
      <c r="P1398" s="46" t="s">
        <v>34</v>
      </c>
      <c r="Q1398" s="46" t="s">
        <v>34</v>
      </c>
      <c r="R1398" s="160">
        <f t="shared" si="81"/>
        <v>56500</v>
      </c>
      <c r="S1398" s="160">
        <f t="shared" si="82"/>
        <v>56500</v>
      </c>
      <c r="T1398" s="160">
        <f>[1]TC!$F$3</f>
        <v>15000</v>
      </c>
      <c r="U1398" s="225" t="str">
        <f>[1]TC!$G$3</f>
        <v>$ 15.000,00</v>
      </c>
      <c r="V1398" s="60" t="s">
        <v>2504</v>
      </c>
      <c r="W1398" s="345" t="s">
        <v>36</v>
      </c>
      <c r="X1398" s="38"/>
    </row>
    <row r="1399" spans="1:24" ht="14.25" customHeight="1">
      <c r="A1399" s="14" t="s">
        <v>952</v>
      </c>
      <c r="B1399" s="14" t="s">
        <v>2502</v>
      </c>
      <c r="C1399" s="51" t="s">
        <v>2521</v>
      </c>
      <c r="D1399" s="63" t="s">
        <v>26</v>
      </c>
      <c r="E1399" s="63" t="s">
        <v>232</v>
      </c>
      <c r="F1399" s="63" t="s">
        <v>76</v>
      </c>
      <c r="G1399" s="63" t="s">
        <v>76</v>
      </c>
      <c r="H1399" s="63" t="s">
        <v>97</v>
      </c>
      <c r="I1399" s="63" t="s">
        <v>1031</v>
      </c>
      <c r="J1399" s="63" t="s">
        <v>498</v>
      </c>
      <c r="K1399" s="194">
        <v>112000</v>
      </c>
      <c r="L1399" s="52" t="s">
        <v>1402</v>
      </c>
      <c r="M1399" s="53">
        <v>0.5</v>
      </c>
      <c r="N1399" s="344">
        <f t="shared" si="79"/>
        <v>56000</v>
      </c>
      <c r="O1399" s="55">
        <f t="shared" si="80"/>
        <v>56000</v>
      </c>
      <c r="P1399" s="46" t="s">
        <v>34</v>
      </c>
      <c r="Q1399" s="46" t="s">
        <v>34</v>
      </c>
      <c r="R1399" s="160">
        <f t="shared" si="81"/>
        <v>56000</v>
      </c>
      <c r="S1399" s="160">
        <f t="shared" si="82"/>
        <v>56000</v>
      </c>
      <c r="T1399" s="160">
        <f>[1]TC!$F$3</f>
        <v>15000</v>
      </c>
      <c r="U1399" s="225" t="str">
        <f>[1]TC!$G$3</f>
        <v>$ 15.000,00</v>
      </c>
      <c r="V1399" s="60" t="s">
        <v>2504</v>
      </c>
      <c r="W1399" s="345" t="s">
        <v>36</v>
      </c>
      <c r="X1399" s="38"/>
    </row>
    <row r="1400" spans="1:24" ht="14.25" customHeight="1">
      <c r="A1400" s="14" t="s">
        <v>952</v>
      </c>
      <c r="B1400" s="14" t="s">
        <v>2502</v>
      </c>
      <c r="C1400" s="51" t="s">
        <v>2522</v>
      </c>
      <c r="D1400" s="63" t="s">
        <v>26</v>
      </c>
      <c r="E1400" s="63" t="s">
        <v>232</v>
      </c>
      <c r="F1400" s="63" t="s">
        <v>28</v>
      </c>
      <c r="G1400" s="63" t="s">
        <v>116</v>
      </c>
      <c r="H1400" s="63" t="s">
        <v>97</v>
      </c>
      <c r="I1400" s="63" t="s">
        <v>1009</v>
      </c>
      <c r="J1400" s="63" t="s">
        <v>484</v>
      </c>
      <c r="K1400" s="194">
        <v>124000</v>
      </c>
      <c r="L1400" s="52" t="s">
        <v>1402</v>
      </c>
      <c r="M1400" s="53">
        <v>0.5</v>
      </c>
      <c r="N1400" s="344">
        <f t="shared" si="79"/>
        <v>62000</v>
      </c>
      <c r="O1400" s="55">
        <f t="shared" si="80"/>
        <v>62000</v>
      </c>
      <c r="P1400" s="46" t="s">
        <v>34</v>
      </c>
      <c r="Q1400" s="46" t="s">
        <v>34</v>
      </c>
      <c r="R1400" s="160">
        <f t="shared" si="81"/>
        <v>62000</v>
      </c>
      <c r="S1400" s="160">
        <f t="shared" si="82"/>
        <v>62000</v>
      </c>
      <c r="T1400" s="160">
        <f>[1]TC!$F$3</f>
        <v>15000</v>
      </c>
      <c r="U1400" s="225" t="str">
        <f>[1]TC!$G$3</f>
        <v>$ 15.000,00</v>
      </c>
      <c r="V1400" s="60" t="s">
        <v>2504</v>
      </c>
      <c r="W1400" s="345" t="s">
        <v>36</v>
      </c>
      <c r="X1400" s="38"/>
    </row>
    <row r="1401" spans="1:24" ht="14.25" customHeight="1">
      <c r="A1401" s="14" t="s">
        <v>952</v>
      </c>
      <c r="B1401" s="14" t="s">
        <v>2502</v>
      </c>
      <c r="C1401" s="51" t="s">
        <v>2523</v>
      </c>
      <c r="D1401" s="63" t="s">
        <v>26</v>
      </c>
      <c r="E1401" s="63" t="s">
        <v>232</v>
      </c>
      <c r="F1401" s="63" t="s">
        <v>319</v>
      </c>
      <c r="G1401" s="63" t="s">
        <v>215</v>
      </c>
      <c r="H1401" s="63" t="s">
        <v>97</v>
      </c>
      <c r="I1401" s="63" t="s">
        <v>1009</v>
      </c>
      <c r="J1401" s="63" t="s">
        <v>484</v>
      </c>
      <c r="K1401" s="194">
        <v>126000</v>
      </c>
      <c r="L1401" s="52" t="s">
        <v>1402</v>
      </c>
      <c r="M1401" s="53">
        <v>0.5</v>
      </c>
      <c r="N1401" s="344">
        <f t="shared" si="79"/>
        <v>63000</v>
      </c>
      <c r="O1401" s="55">
        <f t="shared" si="80"/>
        <v>63000</v>
      </c>
      <c r="P1401" s="46" t="s">
        <v>34</v>
      </c>
      <c r="Q1401" s="46" t="s">
        <v>34</v>
      </c>
      <c r="R1401" s="160">
        <f t="shared" si="81"/>
        <v>63000</v>
      </c>
      <c r="S1401" s="160">
        <f t="shared" si="82"/>
        <v>63000</v>
      </c>
      <c r="T1401" s="160">
        <f>[1]TC!$F$3</f>
        <v>15000</v>
      </c>
      <c r="U1401" s="225" t="str">
        <f>[1]TC!$G$3</f>
        <v>$ 15.000,00</v>
      </c>
      <c r="V1401" s="60" t="s">
        <v>2504</v>
      </c>
      <c r="W1401" s="345" t="s">
        <v>36</v>
      </c>
      <c r="X1401" s="38"/>
    </row>
    <row r="1402" spans="1:24" ht="14.25" customHeight="1">
      <c r="A1402" s="14" t="s">
        <v>952</v>
      </c>
      <c r="B1402" s="14" t="s">
        <v>2502</v>
      </c>
      <c r="C1402" s="51" t="s">
        <v>2524</v>
      </c>
      <c r="D1402" s="63" t="s">
        <v>26</v>
      </c>
      <c r="E1402" s="63" t="s">
        <v>232</v>
      </c>
      <c r="F1402" s="63" t="s">
        <v>29</v>
      </c>
      <c r="G1402" s="63" t="s">
        <v>29</v>
      </c>
      <c r="H1402" s="63" t="s">
        <v>97</v>
      </c>
      <c r="I1402" s="63" t="s">
        <v>1031</v>
      </c>
      <c r="J1402" s="63" t="s">
        <v>498</v>
      </c>
      <c r="K1402" s="194">
        <v>128000</v>
      </c>
      <c r="L1402" s="52" t="s">
        <v>1402</v>
      </c>
      <c r="M1402" s="53">
        <v>0.5</v>
      </c>
      <c r="N1402" s="344">
        <f t="shared" si="79"/>
        <v>64000</v>
      </c>
      <c r="O1402" s="55">
        <f t="shared" si="80"/>
        <v>64000</v>
      </c>
      <c r="P1402" s="46" t="s">
        <v>34</v>
      </c>
      <c r="Q1402" s="46" t="s">
        <v>34</v>
      </c>
      <c r="R1402" s="160">
        <f t="shared" si="81"/>
        <v>64000</v>
      </c>
      <c r="S1402" s="160">
        <f t="shared" si="82"/>
        <v>64000</v>
      </c>
      <c r="T1402" s="160">
        <f>[1]TC!$F$3</f>
        <v>15000</v>
      </c>
      <c r="U1402" s="225" t="str">
        <f>[1]TC!$G$3</f>
        <v>$ 15.000,00</v>
      </c>
      <c r="V1402" s="60" t="s">
        <v>2504</v>
      </c>
      <c r="W1402" s="345" t="s">
        <v>36</v>
      </c>
      <c r="X1402" s="38"/>
    </row>
    <row r="1403" spans="1:24" ht="14.25" customHeight="1">
      <c r="A1403" s="14" t="s">
        <v>952</v>
      </c>
      <c r="B1403" s="14" t="s">
        <v>2502</v>
      </c>
      <c r="C1403" s="51" t="s">
        <v>2525</v>
      </c>
      <c r="D1403" s="63" t="s">
        <v>26</v>
      </c>
      <c r="E1403" s="63" t="s">
        <v>232</v>
      </c>
      <c r="F1403" s="63" t="s">
        <v>29</v>
      </c>
      <c r="G1403" s="63" t="s">
        <v>29</v>
      </c>
      <c r="H1403" s="63" t="s">
        <v>113</v>
      </c>
      <c r="I1403" s="63" t="s">
        <v>1165</v>
      </c>
      <c r="J1403" s="63" t="s">
        <v>1165</v>
      </c>
      <c r="K1403" s="194">
        <v>128000</v>
      </c>
      <c r="L1403" s="52" t="s">
        <v>1402</v>
      </c>
      <c r="M1403" s="53">
        <v>0.5</v>
      </c>
      <c r="N1403" s="344">
        <f t="shared" si="79"/>
        <v>64000</v>
      </c>
      <c r="O1403" s="55">
        <f t="shared" si="80"/>
        <v>64000</v>
      </c>
      <c r="P1403" s="46" t="s">
        <v>34</v>
      </c>
      <c r="Q1403" s="46" t="s">
        <v>34</v>
      </c>
      <c r="R1403" s="160">
        <f t="shared" si="81"/>
        <v>64000</v>
      </c>
      <c r="S1403" s="160">
        <f t="shared" si="82"/>
        <v>64000</v>
      </c>
      <c r="T1403" s="160">
        <f>[1]TC!$F$3</f>
        <v>15000</v>
      </c>
      <c r="U1403" s="225" t="str">
        <f>[1]TC!$G$3</f>
        <v>$ 15.000,00</v>
      </c>
      <c r="V1403" s="60" t="s">
        <v>2504</v>
      </c>
      <c r="W1403" s="345" t="s">
        <v>36</v>
      </c>
      <c r="X1403" s="38"/>
    </row>
    <row r="1404" spans="1:24" ht="14.25" customHeight="1">
      <c r="A1404" s="14" t="s">
        <v>952</v>
      </c>
      <c r="B1404" s="14" t="s">
        <v>2502</v>
      </c>
      <c r="C1404" s="51" t="s">
        <v>2526</v>
      </c>
      <c r="D1404" s="63" t="s">
        <v>26</v>
      </c>
      <c r="E1404" s="63" t="s">
        <v>232</v>
      </c>
      <c r="F1404" s="63" t="s">
        <v>29</v>
      </c>
      <c r="G1404" s="63" t="s">
        <v>158</v>
      </c>
      <c r="H1404" s="63" t="s">
        <v>97</v>
      </c>
      <c r="I1404" s="63" t="s">
        <v>1165</v>
      </c>
      <c r="J1404" s="63" t="s">
        <v>32</v>
      </c>
      <c r="K1404" s="194">
        <v>128000</v>
      </c>
      <c r="L1404" s="52" t="s">
        <v>1402</v>
      </c>
      <c r="M1404" s="53">
        <v>0.5</v>
      </c>
      <c r="N1404" s="344">
        <f t="shared" si="79"/>
        <v>64000</v>
      </c>
      <c r="O1404" s="55">
        <f t="shared" si="80"/>
        <v>64000</v>
      </c>
      <c r="P1404" s="46" t="s">
        <v>34</v>
      </c>
      <c r="Q1404" s="46" t="s">
        <v>34</v>
      </c>
      <c r="R1404" s="160">
        <f t="shared" si="81"/>
        <v>64000</v>
      </c>
      <c r="S1404" s="160">
        <f t="shared" si="82"/>
        <v>64000</v>
      </c>
      <c r="T1404" s="160">
        <f>[1]TC!$F$3</f>
        <v>15000</v>
      </c>
      <c r="U1404" s="225" t="str">
        <f>[1]TC!$G$3</f>
        <v>$ 15.000,00</v>
      </c>
      <c r="V1404" s="60" t="s">
        <v>2504</v>
      </c>
      <c r="W1404" s="345" t="s">
        <v>36</v>
      </c>
      <c r="X1404" s="38"/>
    </row>
    <row r="1405" spans="1:24" ht="14.25" customHeight="1">
      <c r="A1405" s="14" t="s">
        <v>952</v>
      </c>
      <c r="B1405" s="14" t="s">
        <v>2502</v>
      </c>
      <c r="C1405" s="51" t="s">
        <v>2527</v>
      </c>
      <c r="D1405" s="63" t="s">
        <v>26</v>
      </c>
      <c r="E1405" s="63" t="s">
        <v>232</v>
      </c>
      <c r="F1405" s="63" t="s">
        <v>29</v>
      </c>
      <c r="G1405" s="63" t="s">
        <v>116</v>
      </c>
      <c r="H1405" s="63" t="s">
        <v>97</v>
      </c>
      <c r="I1405" s="63" t="s">
        <v>1031</v>
      </c>
      <c r="J1405" s="63" t="s">
        <v>498</v>
      </c>
      <c r="K1405" s="194">
        <v>118000</v>
      </c>
      <c r="L1405" s="52" t="s">
        <v>1402</v>
      </c>
      <c r="M1405" s="53">
        <v>0.5</v>
      </c>
      <c r="N1405" s="344">
        <f t="shared" si="79"/>
        <v>59000</v>
      </c>
      <c r="O1405" s="55">
        <f t="shared" si="80"/>
        <v>59000</v>
      </c>
      <c r="P1405" s="46" t="s">
        <v>34</v>
      </c>
      <c r="Q1405" s="46" t="s">
        <v>34</v>
      </c>
      <c r="R1405" s="160">
        <f t="shared" si="81"/>
        <v>59000</v>
      </c>
      <c r="S1405" s="160">
        <f t="shared" si="82"/>
        <v>59000</v>
      </c>
      <c r="T1405" s="160">
        <f>[1]TC!$F$3</f>
        <v>15000</v>
      </c>
      <c r="U1405" s="225" t="str">
        <f>[1]TC!$G$3</f>
        <v>$ 15.000,00</v>
      </c>
      <c r="V1405" s="60" t="s">
        <v>2504</v>
      </c>
      <c r="W1405" s="345" t="s">
        <v>36</v>
      </c>
      <c r="X1405" s="38"/>
    </row>
    <row r="1406" spans="1:24" ht="14.25" customHeight="1">
      <c r="A1406" s="14" t="s">
        <v>952</v>
      </c>
      <c r="B1406" s="14" t="s">
        <v>2502</v>
      </c>
      <c r="C1406" s="51" t="s">
        <v>2528</v>
      </c>
      <c r="D1406" s="63" t="s">
        <v>26</v>
      </c>
      <c r="E1406" s="63" t="s">
        <v>232</v>
      </c>
      <c r="F1406" s="63" t="s">
        <v>116</v>
      </c>
      <c r="G1406" s="63" t="s">
        <v>215</v>
      </c>
      <c r="H1406" s="63" t="s">
        <v>97</v>
      </c>
      <c r="I1406" s="63" t="s">
        <v>1031</v>
      </c>
      <c r="J1406" s="63" t="s">
        <v>498</v>
      </c>
      <c r="K1406" s="194">
        <v>124000</v>
      </c>
      <c r="L1406" s="52" t="s">
        <v>1402</v>
      </c>
      <c r="M1406" s="53">
        <v>0.5</v>
      </c>
      <c r="N1406" s="344">
        <f t="shared" si="79"/>
        <v>62000</v>
      </c>
      <c r="O1406" s="55">
        <f t="shared" si="80"/>
        <v>62000</v>
      </c>
      <c r="P1406" s="46" t="s">
        <v>34</v>
      </c>
      <c r="Q1406" s="46" t="s">
        <v>34</v>
      </c>
      <c r="R1406" s="160">
        <f t="shared" si="81"/>
        <v>62000</v>
      </c>
      <c r="S1406" s="160">
        <f t="shared" si="82"/>
        <v>62000</v>
      </c>
      <c r="T1406" s="160">
        <f>[1]TC!$F$3</f>
        <v>15000</v>
      </c>
      <c r="U1406" s="225" t="str">
        <f>[1]TC!$G$3</f>
        <v>$ 15.000,00</v>
      </c>
      <c r="V1406" s="60" t="s">
        <v>2504</v>
      </c>
      <c r="W1406" s="345" t="s">
        <v>36</v>
      </c>
      <c r="X1406" s="297"/>
    </row>
    <row r="1407" spans="1:24" ht="14.25" customHeight="1">
      <c r="A1407" s="14" t="s">
        <v>952</v>
      </c>
      <c r="B1407" s="14" t="s">
        <v>2502</v>
      </c>
      <c r="C1407" s="51" t="s">
        <v>2529</v>
      </c>
      <c r="D1407" s="63" t="s">
        <v>26</v>
      </c>
      <c r="E1407" s="63" t="s">
        <v>232</v>
      </c>
      <c r="F1407" s="63" t="s">
        <v>29</v>
      </c>
      <c r="G1407" s="63" t="s">
        <v>319</v>
      </c>
      <c r="H1407" s="63" t="s">
        <v>97</v>
      </c>
      <c r="I1407" s="63" t="s">
        <v>1009</v>
      </c>
      <c r="J1407" s="63" t="s">
        <v>484</v>
      </c>
      <c r="K1407" s="194">
        <v>124000</v>
      </c>
      <c r="L1407" s="52" t="s">
        <v>1402</v>
      </c>
      <c r="M1407" s="53">
        <v>0.5</v>
      </c>
      <c r="N1407" s="344">
        <f t="shared" si="79"/>
        <v>62000</v>
      </c>
      <c r="O1407" s="55">
        <f t="shared" si="80"/>
        <v>62000</v>
      </c>
      <c r="P1407" s="46" t="s">
        <v>34</v>
      </c>
      <c r="Q1407" s="46" t="s">
        <v>34</v>
      </c>
      <c r="R1407" s="160">
        <f t="shared" si="81"/>
        <v>62000</v>
      </c>
      <c r="S1407" s="160">
        <f t="shared" si="82"/>
        <v>62000</v>
      </c>
      <c r="T1407" s="160">
        <f>[1]TC!$F$3</f>
        <v>15000</v>
      </c>
      <c r="U1407" s="225" t="str">
        <f>[1]TC!$G$3</f>
        <v>$ 15.000,00</v>
      </c>
      <c r="V1407" s="60" t="s">
        <v>2504</v>
      </c>
      <c r="W1407" s="345" t="s">
        <v>36</v>
      </c>
      <c r="X1407" s="297"/>
    </row>
    <row r="1408" spans="1:24" ht="14.25" customHeight="1">
      <c r="A1408" s="14" t="s">
        <v>952</v>
      </c>
      <c r="B1408" s="14" t="s">
        <v>2502</v>
      </c>
      <c r="C1408" s="51" t="s">
        <v>2530</v>
      </c>
      <c r="D1408" s="63" t="s">
        <v>26</v>
      </c>
      <c r="E1408" s="63" t="s">
        <v>232</v>
      </c>
      <c r="F1408" s="63" t="s">
        <v>29</v>
      </c>
      <c r="G1408" s="63" t="s">
        <v>42</v>
      </c>
      <c r="H1408" s="63" t="s">
        <v>97</v>
      </c>
      <c r="I1408" s="63" t="s">
        <v>1031</v>
      </c>
      <c r="J1408" s="63" t="s">
        <v>498</v>
      </c>
      <c r="K1408" s="194">
        <v>124000</v>
      </c>
      <c r="L1408" s="52" t="s">
        <v>1402</v>
      </c>
      <c r="M1408" s="53">
        <v>0.5</v>
      </c>
      <c r="N1408" s="344">
        <f t="shared" si="79"/>
        <v>62000</v>
      </c>
      <c r="O1408" s="55">
        <f t="shared" si="80"/>
        <v>62000</v>
      </c>
      <c r="P1408" s="46" t="s">
        <v>34</v>
      </c>
      <c r="Q1408" s="46" t="s">
        <v>34</v>
      </c>
      <c r="R1408" s="160">
        <f t="shared" si="81"/>
        <v>62000</v>
      </c>
      <c r="S1408" s="160">
        <f t="shared" si="82"/>
        <v>62000</v>
      </c>
      <c r="T1408" s="160">
        <f>[1]TC!$F$3</f>
        <v>15000</v>
      </c>
      <c r="U1408" s="225" t="str">
        <f>[1]TC!$G$3</f>
        <v>$ 15.000,00</v>
      </c>
      <c r="V1408" s="60" t="s">
        <v>2504</v>
      </c>
      <c r="W1408" s="345" t="s">
        <v>36</v>
      </c>
      <c r="X1408" s="297"/>
    </row>
    <row r="1409" spans="1:24" ht="14.25" customHeight="1">
      <c r="A1409" s="14" t="s">
        <v>952</v>
      </c>
      <c r="B1409" s="14" t="s">
        <v>2502</v>
      </c>
      <c r="C1409" s="51" t="s">
        <v>2531</v>
      </c>
      <c r="D1409" s="63" t="s">
        <v>26</v>
      </c>
      <c r="E1409" s="63" t="s">
        <v>232</v>
      </c>
      <c r="F1409" s="63" t="s">
        <v>29</v>
      </c>
      <c r="G1409" s="63" t="s">
        <v>28</v>
      </c>
      <c r="H1409" s="63" t="s">
        <v>97</v>
      </c>
      <c r="I1409" s="41" t="s">
        <v>1031</v>
      </c>
      <c r="J1409" s="63" t="s">
        <v>498</v>
      </c>
      <c r="K1409" s="194">
        <v>122000</v>
      </c>
      <c r="L1409" s="52" t="s">
        <v>1402</v>
      </c>
      <c r="M1409" s="53">
        <v>0.5</v>
      </c>
      <c r="N1409" s="344">
        <f t="shared" si="79"/>
        <v>61000</v>
      </c>
      <c r="O1409" s="55">
        <f t="shared" si="80"/>
        <v>61000</v>
      </c>
      <c r="P1409" s="46" t="s">
        <v>34</v>
      </c>
      <c r="Q1409" s="46" t="s">
        <v>34</v>
      </c>
      <c r="R1409" s="160">
        <f t="shared" si="81"/>
        <v>61000</v>
      </c>
      <c r="S1409" s="160">
        <f t="shared" si="82"/>
        <v>61000</v>
      </c>
      <c r="T1409" s="160">
        <f>[1]TC!$F$3</f>
        <v>15000</v>
      </c>
      <c r="U1409" s="225" t="str">
        <f>[1]TC!$G$3</f>
        <v>$ 15.000,00</v>
      </c>
      <c r="V1409" s="60" t="s">
        <v>2504</v>
      </c>
      <c r="W1409" s="345" t="s">
        <v>36</v>
      </c>
      <c r="X1409" s="297"/>
    </row>
    <row r="1410" spans="1:24" ht="14.25" customHeight="1">
      <c r="A1410" s="14" t="s">
        <v>952</v>
      </c>
      <c r="B1410" s="14" t="s">
        <v>2502</v>
      </c>
      <c r="C1410" s="51" t="s">
        <v>2532</v>
      </c>
      <c r="D1410" s="63" t="s">
        <v>26</v>
      </c>
      <c r="E1410" s="63" t="s">
        <v>232</v>
      </c>
      <c r="F1410" s="63" t="s">
        <v>28</v>
      </c>
      <c r="G1410" s="63" t="s">
        <v>42</v>
      </c>
      <c r="H1410" s="63" t="s">
        <v>97</v>
      </c>
      <c r="I1410" s="63" t="s">
        <v>1031</v>
      </c>
      <c r="J1410" s="63" t="s">
        <v>1716</v>
      </c>
      <c r="K1410" s="194">
        <v>118000</v>
      </c>
      <c r="L1410" s="52" t="s">
        <v>1402</v>
      </c>
      <c r="M1410" s="53">
        <v>0.5</v>
      </c>
      <c r="N1410" s="344">
        <f t="shared" si="79"/>
        <v>59000</v>
      </c>
      <c r="O1410" s="55">
        <f t="shared" si="80"/>
        <v>59000</v>
      </c>
      <c r="P1410" s="46" t="s">
        <v>34</v>
      </c>
      <c r="Q1410" s="46" t="s">
        <v>34</v>
      </c>
      <c r="R1410" s="160">
        <f t="shared" si="81"/>
        <v>59000</v>
      </c>
      <c r="S1410" s="160">
        <f t="shared" si="82"/>
        <v>59000</v>
      </c>
      <c r="T1410" s="160">
        <f>[1]TC!$F$3</f>
        <v>15000</v>
      </c>
      <c r="U1410" s="225" t="str">
        <f>[1]TC!$G$3</f>
        <v>$ 15.000,00</v>
      </c>
      <c r="V1410" s="60" t="s">
        <v>2504</v>
      </c>
      <c r="W1410" s="345" t="s">
        <v>36</v>
      </c>
      <c r="X1410" s="347"/>
    </row>
    <row r="1411" spans="1:24" ht="14.25" customHeight="1">
      <c r="A1411" s="14" t="s">
        <v>952</v>
      </c>
      <c r="B1411" s="14" t="s">
        <v>2502</v>
      </c>
      <c r="C1411" s="51" t="s">
        <v>2533</v>
      </c>
      <c r="D1411" s="63" t="s">
        <v>26</v>
      </c>
      <c r="E1411" s="63" t="s">
        <v>232</v>
      </c>
      <c r="F1411" s="63" t="s">
        <v>42</v>
      </c>
      <c r="G1411" s="63" t="s">
        <v>29</v>
      </c>
      <c r="H1411" s="63" t="s">
        <v>97</v>
      </c>
      <c r="I1411" s="63" t="s">
        <v>1031</v>
      </c>
      <c r="J1411" s="63" t="s">
        <v>498</v>
      </c>
      <c r="K1411" s="194">
        <v>124000</v>
      </c>
      <c r="L1411" s="52" t="s">
        <v>1402</v>
      </c>
      <c r="M1411" s="53">
        <v>0.5</v>
      </c>
      <c r="N1411" s="344">
        <f t="shared" si="79"/>
        <v>62000</v>
      </c>
      <c r="O1411" s="55">
        <f t="shared" si="80"/>
        <v>62000</v>
      </c>
      <c r="P1411" s="46" t="s">
        <v>34</v>
      </c>
      <c r="Q1411" s="46" t="s">
        <v>34</v>
      </c>
      <c r="R1411" s="160">
        <f t="shared" si="81"/>
        <v>62000</v>
      </c>
      <c r="S1411" s="160">
        <f t="shared" si="82"/>
        <v>62000</v>
      </c>
      <c r="T1411" s="160">
        <f>[1]TC!$F$3</f>
        <v>15000</v>
      </c>
      <c r="U1411" s="225" t="str">
        <f>[1]TC!$G$3</f>
        <v>$ 15.000,00</v>
      </c>
      <c r="V1411" s="60" t="s">
        <v>2504</v>
      </c>
      <c r="W1411" s="345" t="s">
        <v>36</v>
      </c>
      <c r="X1411" s="297"/>
    </row>
    <row r="1412" spans="1:24" ht="14.25" customHeight="1">
      <c r="A1412" s="14" t="s">
        <v>952</v>
      </c>
      <c r="B1412" s="14" t="s">
        <v>2502</v>
      </c>
      <c r="C1412" s="51" t="s">
        <v>2534</v>
      </c>
      <c r="D1412" s="63" t="s">
        <v>26</v>
      </c>
      <c r="E1412" s="63" t="s">
        <v>232</v>
      </c>
      <c r="F1412" s="63" t="s">
        <v>2535</v>
      </c>
      <c r="G1412" s="63" t="s">
        <v>28</v>
      </c>
      <c r="H1412" s="63" t="s">
        <v>97</v>
      </c>
      <c r="I1412" s="63" t="s">
        <v>2536</v>
      </c>
      <c r="J1412" s="63" t="s">
        <v>498</v>
      </c>
      <c r="K1412" s="194">
        <v>124000</v>
      </c>
      <c r="L1412" s="52" t="s">
        <v>1402</v>
      </c>
      <c r="M1412" s="53">
        <v>0.5</v>
      </c>
      <c r="N1412" s="344">
        <f t="shared" si="79"/>
        <v>62000</v>
      </c>
      <c r="O1412" s="55">
        <f t="shared" si="80"/>
        <v>62000</v>
      </c>
      <c r="P1412" s="46" t="s">
        <v>34</v>
      </c>
      <c r="Q1412" s="46" t="s">
        <v>34</v>
      </c>
      <c r="R1412" s="160">
        <f t="shared" si="81"/>
        <v>62000</v>
      </c>
      <c r="S1412" s="160">
        <f t="shared" si="82"/>
        <v>62000</v>
      </c>
      <c r="T1412" s="160">
        <f>[1]TC!$F$3</f>
        <v>15000</v>
      </c>
      <c r="U1412" s="225" t="str">
        <f>[1]TC!$G$3</f>
        <v>$ 15.000,00</v>
      </c>
      <c r="V1412" s="60" t="s">
        <v>2504</v>
      </c>
      <c r="W1412" s="345" t="s">
        <v>36</v>
      </c>
      <c r="X1412" s="297"/>
    </row>
    <row r="1413" spans="1:24" ht="14.25" customHeight="1">
      <c r="A1413" s="14" t="s">
        <v>952</v>
      </c>
      <c r="B1413" s="14" t="s">
        <v>2502</v>
      </c>
      <c r="C1413" s="51" t="s">
        <v>2537</v>
      </c>
      <c r="D1413" s="63" t="s">
        <v>26</v>
      </c>
      <c r="E1413" s="63" t="s">
        <v>232</v>
      </c>
      <c r="F1413" s="63" t="s">
        <v>28</v>
      </c>
      <c r="G1413" s="63" t="s">
        <v>28</v>
      </c>
      <c r="H1413" s="63" t="s">
        <v>97</v>
      </c>
      <c r="I1413" s="63" t="s">
        <v>484</v>
      </c>
      <c r="J1413" s="63" t="s">
        <v>1009</v>
      </c>
      <c r="K1413" s="194">
        <v>123000</v>
      </c>
      <c r="L1413" s="52" t="s">
        <v>1402</v>
      </c>
      <c r="M1413" s="53">
        <v>0.5</v>
      </c>
      <c r="N1413" s="344">
        <f t="shared" si="79"/>
        <v>61500</v>
      </c>
      <c r="O1413" s="55">
        <f t="shared" si="80"/>
        <v>61500</v>
      </c>
      <c r="P1413" s="46" t="s">
        <v>34</v>
      </c>
      <c r="Q1413" s="46" t="s">
        <v>34</v>
      </c>
      <c r="R1413" s="160">
        <f t="shared" si="81"/>
        <v>61500</v>
      </c>
      <c r="S1413" s="160">
        <f t="shared" si="82"/>
        <v>61500</v>
      </c>
      <c r="T1413" s="160">
        <f>[1]TC!$F$3</f>
        <v>15000</v>
      </c>
      <c r="U1413" s="225" t="str">
        <f>[1]TC!$G$3</f>
        <v>$ 15.000,00</v>
      </c>
      <c r="V1413" s="60" t="s">
        <v>2504</v>
      </c>
      <c r="W1413" s="345" t="s">
        <v>36</v>
      </c>
      <c r="X1413" s="297"/>
    </row>
    <row r="1414" spans="1:24" ht="14.25" customHeight="1">
      <c r="A1414" s="14" t="s">
        <v>952</v>
      </c>
      <c r="B1414" s="14" t="s">
        <v>2502</v>
      </c>
      <c r="C1414" s="51" t="s">
        <v>2538</v>
      </c>
      <c r="D1414" s="63" t="s">
        <v>26</v>
      </c>
      <c r="E1414" s="63" t="s">
        <v>232</v>
      </c>
      <c r="F1414" s="63" t="s">
        <v>108</v>
      </c>
      <c r="G1414" s="63" t="s">
        <v>108</v>
      </c>
      <c r="H1414" s="63" t="s">
        <v>97</v>
      </c>
      <c r="I1414" s="63" t="s">
        <v>1165</v>
      </c>
      <c r="J1414" s="63" t="s">
        <v>32</v>
      </c>
      <c r="K1414" s="194">
        <v>105000</v>
      </c>
      <c r="L1414" s="52" t="s">
        <v>1402</v>
      </c>
      <c r="M1414" s="53">
        <v>0.5</v>
      </c>
      <c r="N1414" s="344">
        <f t="shared" si="79"/>
        <v>52500</v>
      </c>
      <c r="O1414" s="55">
        <f t="shared" si="80"/>
        <v>52500</v>
      </c>
      <c r="P1414" s="46" t="s">
        <v>34</v>
      </c>
      <c r="Q1414" s="46" t="s">
        <v>34</v>
      </c>
      <c r="R1414" s="160">
        <f t="shared" si="81"/>
        <v>52500</v>
      </c>
      <c r="S1414" s="160">
        <f t="shared" si="82"/>
        <v>52500</v>
      </c>
      <c r="T1414" s="160">
        <f>[1]TC!$F$3</f>
        <v>15000</v>
      </c>
      <c r="U1414" s="225" t="str">
        <f>[1]TC!$G$3</f>
        <v>$ 15.000,00</v>
      </c>
      <c r="V1414" s="60" t="s">
        <v>2504</v>
      </c>
      <c r="W1414" s="345" t="s">
        <v>36</v>
      </c>
      <c r="X1414" s="348"/>
    </row>
    <row r="1415" spans="1:24" ht="14.25" customHeight="1">
      <c r="A1415" s="14" t="s">
        <v>952</v>
      </c>
      <c r="B1415" s="14" t="s">
        <v>2502</v>
      </c>
      <c r="C1415" s="51" t="s">
        <v>2539</v>
      </c>
      <c r="D1415" s="63" t="s">
        <v>26</v>
      </c>
      <c r="E1415" s="63" t="s">
        <v>232</v>
      </c>
      <c r="F1415" s="63" t="s">
        <v>108</v>
      </c>
      <c r="G1415" s="63" t="s">
        <v>108</v>
      </c>
      <c r="H1415" s="63" t="s">
        <v>97</v>
      </c>
      <c r="I1415" s="63" t="s">
        <v>1009</v>
      </c>
      <c r="J1415" s="63" t="s">
        <v>484</v>
      </c>
      <c r="K1415" s="194">
        <v>103000</v>
      </c>
      <c r="L1415" s="52" t="s">
        <v>1402</v>
      </c>
      <c r="M1415" s="53">
        <v>0.5</v>
      </c>
      <c r="N1415" s="344">
        <f t="shared" si="79"/>
        <v>51500</v>
      </c>
      <c r="O1415" s="55">
        <f t="shared" si="80"/>
        <v>51500</v>
      </c>
      <c r="P1415" s="46" t="s">
        <v>34</v>
      </c>
      <c r="Q1415" s="46" t="s">
        <v>34</v>
      </c>
      <c r="R1415" s="160">
        <f t="shared" si="81"/>
        <v>51500</v>
      </c>
      <c r="S1415" s="160">
        <f t="shared" si="82"/>
        <v>51500</v>
      </c>
      <c r="T1415" s="160">
        <f>[1]TC!$F$3</f>
        <v>15000</v>
      </c>
      <c r="U1415" s="225" t="str">
        <f>[1]TC!$G$3</f>
        <v>$ 15.000,00</v>
      </c>
      <c r="V1415" s="60" t="s">
        <v>2504</v>
      </c>
      <c r="W1415" s="345" t="s">
        <v>36</v>
      </c>
      <c r="X1415" s="349"/>
    </row>
    <row r="1416" spans="1:24" ht="14.25" customHeight="1">
      <c r="A1416" s="14" t="s">
        <v>952</v>
      </c>
      <c r="B1416" s="14" t="s">
        <v>2502</v>
      </c>
      <c r="C1416" s="51" t="s">
        <v>2540</v>
      </c>
      <c r="D1416" s="63" t="s">
        <v>26</v>
      </c>
      <c r="E1416" s="63" t="s">
        <v>232</v>
      </c>
      <c r="F1416" s="63" t="s">
        <v>120</v>
      </c>
      <c r="G1416" s="63" t="s">
        <v>108</v>
      </c>
      <c r="H1416" s="63" t="s">
        <v>97</v>
      </c>
      <c r="I1416" s="63" t="s">
        <v>1009</v>
      </c>
      <c r="J1416" s="63" t="s">
        <v>484</v>
      </c>
      <c r="K1416" s="194">
        <v>103000</v>
      </c>
      <c r="L1416" s="52" t="s">
        <v>1402</v>
      </c>
      <c r="M1416" s="53">
        <v>0.5</v>
      </c>
      <c r="N1416" s="344">
        <f t="shared" si="79"/>
        <v>51500</v>
      </c>
      <c r="O1416" s="55">
        <f t="shared" si="80"/>
        <v>51500</v>
      </c>
      <c r="P1416" s="46" t="s">
        <v>34</v>
      </c>
      <c r="Q1416" s="46" t="s">
        <v>34</v>
      </c>
      <c r="R1416" s="160">
        <f t="shared" si="81"/>
        <v>51500</v>
      </c>
      <c r="S1416" s="160">
        <f t="shared" si="82"/>
        <v>51500</v>
      </c>
      <c r="T1416" s="160">
        <f>[1]TC!$F$3</f>
        <v>15000</v>
      </c>
      <c r="U1416" s="225" t="str">
        <f>[1]TC!$G$3</f>
        <v>$ 15.000,00</v>
      </c>
      <c r="V1416" s="60" t="s">
        <v>2504</v>
      </c>
      <c r="W1416" s="345" t="s">
        <v>36</v>
      </c>
      <c r="X1416" s="350"/>
    </row>
    <row r="1417" spans="1:24" ht="14.25" customHeight="1">
      <c r="A1417" s="14" t="s">
        <v>952</v>
      </c>
      <c r="B1417" s="14" t="s">
        <v>2502</v>
      </c>
      <c r="C1417" s="51" t="s">
        <v>2541</v>
      </c>
      <c r="D1417" s="63" t="s">
        <v>26</v>
      </c>
      <c r="E1417" s="63" t="s">
        <v>232</v>
      </c>
      <c r="F1417" s="63" t="s">
        <v>108</v>
      </c>
      <c r="G1417" s="63" t="s">
        <v>108</v>
      </c>
      <c r="H1417" s="63" t="s">
        <v>97</v>
      </c>
      <c r="I1417" s="63" t="s">
        <v>1165</v>
      </c>
      <c r="J1417" s="63" t="s">
        <v>32</v>
      </c>
      <c r="K1417" s="194">
        <v>100000</v>
      </c>
      <c r="L1417" s="52" t="s">
        <v>1402</v>
      </c>
      <c r="M1417" s="53">
        <v>0.5</v>
      </c>
      <c r="N1417" s="344">
        <f t="shared" si="79"/>
        <v>50000</v>
      </c>
      <c r="O1417" s="55">
        <f t="shared" si="80"/>
        <v>50000</v>
      </c>
      <c r="P1417" s="46" t="s">
        <v>34</v>
      </c>
      <c r="Q1417" s="46" t="s">
        <v>34</v>
      </c>
      <c r="R1417" s="160">
        <f t="shared" si="81"/>
        <v>50000</v>
      </c>
      <c r="S1417" s="160">
        <f t="shared" si="82"/>
        <v>50000</v>
      </c>
      <c r="T1417" s="160">
        <f>[1]TC!$F$3</f>
        <v>15000</v>
      </c>
      <c r="U1417" s="225" t="str">
        <f>[1]TC!$G$3</f>
        <v>$ 15.000,00</v>
      </c>
      <c r="V1417" s="60" t="s">
        <v>2504</v>
      </c>
      <c r="W1417" s="345" t="s">
        <v>36</v>
      </c>
      <c r="X1417" s="349"/>
    </row>
    <row r="1418" spans="1:24" ht="14.25" customHeight="1">
      <c r="A1418" s="14" t="s">
        <v>952</v>
      </c>
      <c r="B1418" s="14" t="s">
        <v>2502</v>
      </c>
      <c r="C1418" s="51" t="s">
        <v>2542</v>
      </c>
      <c r="D1418" s="63" t="s">
        <v>26</v>
      </c>
      <c r="E1418" s="63" t="s">
        <v>232</v>
      </c>
      <c r="F1418" s="63" t="s">
        <v>108</v>
      </c>
      <c r="G1418" s="63" t="s">
        <v>108</v>
      </c>
      <c r="H1418" s="63" t="s">
        <v>113</v>
      </c>
      <c r="I1418" s="63" t="s">
        <v>2543</v>
      </c>
      <c r="J1418" s="63" t="s">
        <v>1165</v>
      </c>
      <c r="K1418" s="194">
        <v>100000</v>
      </c>
      <c r="L1418" s="52" t="s">
        <v>1402</v>
      </c>
      <c r="M1418" s="53">
        <v>0.5</v>
      </c>
      <c r="N1418" s="344">
        <f t="shared" si="79"/>
        <v>50000</v>
      </c>
      <c r="O1418" s="55">
        <f t="shared" si="80"/>
        <v>50000</v>
      </c>
      <c r="P1418" s="46" t="s">
        <v>34</v>
      </c>
      <c r="Q1418" s="46" t="s">
        <v>34</v>
      </c>
      <c r="R1418" s="160">
        <f t="shared" si="81"/>
        <v>50000</v>
      </c>
      <c r="S1418" s="160">
        <f t="shared" si="82"/>
        <v>50000</v>
      </c>
      <c r="T1418" s="160">
        <f>[1]TC!$F$3</f>
        <v>15000</v>
      </c>
      <c r="U1418" s="225" t="str">
        <f>[1]TC!$G$3</f>
        <v>$ 15.000,00</v>
      </c>
      <c r="V1418" s="60" t="s">
        <v>2504</v>
      </c>
      <c r="W1418" s="345" t="s">
        <v>36</v>
      </c>
      <c r="X1418" s="351"/>
    </row>
    <row r="1419" spans="1:24" ht="14.25" customHeight="1">
      <c r="A1419" s="14" t="s">
        <v>952</v>
      </c>
      <c r="B1419" s="14" t="s">
        <v>2502</v>
      </c>
      <c r="C1419" s="51" t="s">
        <v>2544</v>
      </c>
      <c r="D1419" s="63" t="s">
        <v>26</v>
      </c>
      <c r="E1419" s="63" t="s">
        <v>232</v>
      </c>
      <c r="F1419" s="63" t="s">
        <v>108</v>
      </c>
      <c r="G1419" s="63" t="s">
        <v>108</v>
      </c>
      <c r="H1419" s="63" t="s">
        <v>97</v>
      </c>
      <c r="I1419" s="63" t="s">
        <v>1009</v>
      </c>
      <c r="J1419" s="63" t="s">
        <v>484</v>
      </c>
      <c r="K1419" s="194">
        <v>100000</v>
      </c>
      <c r="L1419" s="52" t="s">
        <v>1402</v>
      </c>
      <c r="M1419" s="53">
        <v>0.5</v>
      </c>
      <c r="N1419" s="344">
        <f t="shared" si="79"/>
        <v>50000</v>
      </c>
      <c r="O1419" s="55">
        <f t="shared" si="80"/>
        <v>50000</v>
      </c>
      <c r="P1419" s="46" t="s">
        <v>34</v>
      </c>
      <c r="Q1419" s="46" t="s">
        <v>34</v>
      </c>
      <c r="R1419" s="160">
        <f t="shared" si="81"/>
        <v>50000</v>
      </c>
      <c r="S1419" s="160">
        <f t="shared" si="82"/>
        <v>50000</v>
      </c>
      <c r="T1419" s="160">
        <f>[1]TC!$F$3</f>
        <v>15000</v>
      </c>
      <c r="U1419" s="225" t="str">
        <f>[1]TC!$G$3</f>
        <v>$ 15.000,00</v>
      </c>
      <c r="V1419" s="60" t="s">
        <v>2504</v>
      </c>
      <c r="W1419" s="345" t="s">
        <v>36</v>
      </c>
      <c r="X1419" s="351"/>
    </row>
    <row r="1420" spans="1:24" ht="14.25" customHeight="1">
      <c r="A1420" s="14" t="s">
        <v>952</v>
      </c>
      <c r="B1420" s="14" t="s">
        <v>2502</v>
      </c>
      <c r="C1420" s="51" t="s">
        <v>2545</v>
      </c>
      <c r="D1420" s="63" t="s">
        <v>26</v>
      </c>
      <c r="E1420" s="63" t="s">
        <v>232</v>
      </c>
      <c r="F1420" s="63" t="s">
        <v>108</v>
      </c>
      <c r="G1420" s="63" t="s">
        <v>653</v>
      </c>
      <c r="H1420" s="63" t="s">
        <v>97</v>
      </c>
      <c r="I1420" s="63" t="s">
        <v>1009</v>
      </c>
      <c r="J1420" s="63" t="s">
        <v>484</v>
      </c>
      <c r="K1420" s="194">
        <v>100000</v>
      </c>
      <c r="L1420" s="52" t="s">
        <v>1402</v>
      </c>
      <c r="M1420" s="53">
        <v>0.5</v>
      </c>
      <c r="N1420" s="344">
        <f t="shared" si="79"/>
        <v>50000</v>
      </c>
      <c r="O1420" s="55">
        <f t="shared" si="80"/>
        <v>50000</v>
      </c>
      <c r="P1420" s="46" t="s">
        <v>34</v>
      </c>
      <c r="Q1420" s="46" t="s">
        <v>34</v>
      </c>
      <c r="R1420" s="160">
        <f t="shared" si="81"/>
        <v>50000</v>
      </c>
      <c r="S1420" s="160">
        <f t="shared" si="82"/>
        <v>50000</v>
      </c>
      <c r="T1420" s="160">
        <f>[1]TC!$F$3</f>
        <v>15000</v>
      </c>
      <c r="U1420" s="225" t="str">
        <f>[1]TC!$G$3</f>
        <v>$ 15.000,00</v>
      </c>
      <c r="V1420" s="60" t="s">
        <v>2504</v>
      </c>
      <c r="W1420" s="345" t="s">
        <v>36</v>
      </c>
      <c r="X1420" s="349"/>
    </row>
    <row r="1421" spans="1:24" ht="14.25" customHeight="1">
      <c r="A1421" s="14" t="s">
        <v>952</v>
      </c>
      <c r="B1421" s="14" t="s">
        <v>2502</v>
      </c>
      <c r="C1421" s="51" t="s">
        <v>2546</v>
      </c>
      <c r="D1421" s="63" t="s">
        <v>26</v>
      </c>
      <c r="E1421" s="63" t="s">
        <v>232</v>
      </c>
      <c r="F1421" s="63" t="s">
        <v>108</v>
      </c>
      <c r="G1421" s="63" t="s">
        <v>108</v>
      </c>
      <c r="H1421" s="63" t="s">
        <v>97</v>
      </c>
      <c r="I1421" s="63" t="s">
        <v>1009</v>
      </c>
      <c r="J1421" s="63" t="s">
        <v>484</v>
      </c>
      <c r="K1421" s="194">
        <v>103000</v>
      </c>
      <c r="L1421" s="52" t="s">
        <v>1402</v>
      </c>
      <c r="M1421" s="53">
        <v>0.5</v>
      </c>
      <c r="N1421" s="344">
        <f t="shared" si="79"/>
        <v>51500</v>
      </c>
      <c r="O1421" s="55">
        <f t="shared" si="80"/>
        <v>51500</v>
      </c>
      <c r="P1421" s="46" t="s">
        <v>34</v>
      </c>
      <c r="Q1421" s="46" t="s">
        <v>34</v>
      </c>
      <c r="R1421" s="160">
        <f t="shared" si="81"/>
        <v>51500</v>
      </c>
      <c r="S1421" s="160">
        <f t="shared" si="82"/>
        <v>51500</v>
      </c>
      <c r="T1421" s="160">
        <f>[1]TC!$F$3</f>
        <v>15000</v>
      </c>
      <c r="U1421" s="225" t="str">
        <f>[1]TC!$G$3</f>
        <v>$ 15.000,00</v>
      </c>
      <c r="V1421" s="60" t="s">
        <v>2504</v>
      </c>
      <c r="W1421" s="345" t="s">
        <v>36</v>
      </c>
      <c r="X1421" s="348"/>
    </row>
    <row r="1422" spans="1:24" ht="14.25" customHeight="1">
      <c r="A1422" s="14" t="s">
        <v>952</v>
      </c>
      <c r="B1422" s="14" t="s">
        <v>2502</v>
      </c>
      <c r="C1422" s="51" t="s">
        <v>2547</v>
      </c>
      <c r="D1422" s="63" t="s">
        <v>26</v>
      </c>
      <c r="E1422" s="63" t="s">
        <v>232</v>
      </c>
      <c r="F1422" s="63" t="s">
        <v>29</v>
      </c>
      <c r="G1422" s="63" t="s">
        <v>108</v>
      </c>
      <c r="H1422" s="63" t="s">
        <v>97</v>
      </c>
      <c r="I1422" s="63" t="s">
        <v>1009</v>
      </c>
      <c r="J1422" s="63" t="s">
        <v>484</v>
      </c>
      <c r="K1422" s="194">
        <v>103000</v>
      </c>
      <c r="L1422" s="52" t="s">
        <v>1402</v>
      </c>
      <c r="M1422" s="53">
        <v>0.5</v>
      </c>
      <c r="N1422" s="344">
        <f t="shared" si="79"/>
        <v>51500</v>
      </c>
      <c r="O1422" s="55">
        <f t="shared" si="80"/>
        <v>51500</v>
      </c>
      <c r="P1422" s="46" t="s">
        <v>34</v>
      </c>
      <c r="Q1422" s="46" t="s">
        <v>34</v>
      </c>
      <c r="R1422" s="160">
        <f t="shared" si="81"/>
        <v>51500</v>
      </c>
      <c r="S1422" s="160">
        <f t="shared" si="82"/>
        <v>51500</v>
      </c>
      <c r="T1422" s="160">
        <f>[1]TC!$F$3</f>
        <v>15000</v>
      </c>
      <c r="U1422" s="225" t="str">
        <f>[1]TC!$G$3</f>
        <v>$ 15.000,00</v>
      </c>
      <c r="V1422" s="60" t="s">
        <v>2504</v>
      </c>
      <c r="W1422" s="345" t="s">
        <v>36</v>
      </c>
      <c r="X1422" s="350"/>
    </row>
    <row r="1423" spans="1:24" ht="14.25" customHeight="1">
      <c r="A1423" s="14" t="s">
        <v>952</v>
      </c>
      <c r="B1423" s="14" t="s">
        <v>2502</v>
      </c>
      <c r="C1423" s="51" t="s">
        <v>2548</v>
      </c>
      <c r="D1423" s="63" t="s">
        <v>26</v>
      </c>
      <c r="E1423" s="63" t="s">
        <v>232</v>
      </c>
      <c r="F1423" s="63" t="s">
        <v>108</v>
      </c>
      <c r="G1423" s="63" t="s">
        <v>108</v>
      </c>
      <c r="H1423" s="63" t="s">
        <v>97</v>
      </c>
      <c r="I1423" s="63" t="s">
        <v>2549</v>
      </c>
      <c r="J1423" s="63" t="s">
        <v>484</v>
      </c>
      <c r="K1423" s="194">
        <v>105000</v>
      </c>
      <c r="L1423" s="52" t="s">
        <v>1402</v>
      </c>
      <c r="M1423" s="53">
        <v>0.5</v>
      </c>
      <c r="N1423" s="344">
        <f t="shared" si="79"/>
        <v>52500</v>
      </c>
      <c r="O1423" s="55">
        <f t="shared" si="80"/>
        <v>52500</v>
      </c>
      <c r="P1423" s="46" t="s">
        <v>34</v>
      </c>
      <c r="Q1423" s="46" t="s">
        <v>34</v>
      </c>
      <c r="R1423" s="160">
        <f t="shared" si="81"/>
        <v>52500</v>
      </c>
      <c r="S1423" s="160">
        <f t="shared" si="82"/>
        <v>52500</v>
      </c>
      <c r="T1423" s="160">
        <f>[1]TC!$F$3</f>
        <v>15000</v>
      </c>
      <c r="U1423" s="225" t="str">
        <f>[1]TC!$G$3</f>
        <v>$ 15.000,00</v>
      </c>
      <c r="V1423" s="60" t="s">
        <v>2504</v>
      </c>
      <c r="W1423" s="345" t="s">
        <v>36</v>
      </c>
      <c r="X1423" s="348"/>
    </row>
    <row r="1424" spans="1:24" ht="14.25" customHeight="1">
      <c r="A1424" s="14" t="s">
        <v>952</v>
      </c>
      <c r="B1424" s="14" t="s">
        <v>2502</v>
      </c>
      <c r="C1424" s="51" t="s">
        <v>2550</v>
      </c>
      <c r="D1424" s="63" t="s">
        <v>26</v>
      </c>
      <c r="E1424" s="63" t="s">
        <v>232</v>
      </c>
      <c r="F1424" s="63" t="s">
        <v>108</v>
      </c>
      <c r="G1424" s="63" t="s">
        <v>108</v>
      </c>
      <c r="H1424" s="63" t="s">
        <v>97</v>
      </c>
      <c r="I1424" s="63" t="s">
        <v>1009</v>
      </c>
      <c r="J1424" s="63" t="s">
        <v>484</v>
      </c>
      <c r="K1424" s="194">
        <v>100000</v>
      </c>
      <c r="L1424" s="52" t="s">
        <v>1402</v>
      </c>
      <c r="M1424" s="53">
        <v>0.5</v>
      </c>
      <c r="N1424" s="344">
        <f t="shared" si="79"/>
        <v>50000</v>
      </c>
      <c r="O1424" s="55">
        <f t="shared" si="80"/>
        <v>50000</v>
      </c>
      <c r="P1424" s="46" t="s">
        <v>34</v>
      </c>
      <c r="Q1424" s="46" t="s">
        <v>34</v>
      </c>
      <c r="R1424" s="160">
        <f t="shared" si="81"/>
        <v>50000</v>
      </c>
      <c r="S1424" s="160">
        <f t="shared" si="82"/>
        <v>50000</v>
      </c>
      <c r="T1424" s="160">
        <f>[1]TC!$F$3</f>
        <v>15000</v>
      </c>
      <c r="U1424" s="225" t="str">
        <f>[1]TC!$G$3</f>
        <v>$ 15.000,00</v>
      </c>
      <c r="V1424" s="60" t="s">
        <v>2504</v>
      </c>
      <c r="W1424" s="345" t="s">
        <v>36</v>
      </c>
      <c r="X1424" s="348"/>
    </row>
    <row r="1425" spans="1:24" ht="14.25" customHeight="1">
      <c r="A1425" s="14" t="s">
        <v>952</v>
      </c>
      <c r="B1425" s="14" t="s">
        <v>2502</v>
      </c>
      <c r="C1425" s="51" t="s">
        <v>2551</v>
      </c>
      <c r="D1425" s="63" t="s">
        <v>26</v>
      </c>
      <c r="E1425" s="63" t="s">
        <v>232</v>
      </c>
      <c r="F1425" s="63" t="s">
        <v>147</v>
      </c>
      <c r="G1425" s="63" t="s">
        <v>108</v>
      </c>
      <c r="H1425" s="63" t="s">
        <v>97</v>
      </c>
      <c r="I1425" s="63" t="s">
        <v>1031</v>
      </c>
      <c r="J1425" s="63" t="s">
        <v>498</v>
      </c>
      <c r="K1425" s="194">
        <v>103000</v>
      </c>
      <c r="L1425" s="52" t="s">
        <v>1402</v>
      </c>
      <c r="M1425" s="53">
        <v>0.5</v>
      </c>
      <c r="N1425" s="344">
        <f t="shared" si="79"/>
        <v>51500</v>
      </c>
      <c r="O1425" s="55">
        <f t="shared" si="80"/>
        <v>51500</v>
      </c>
      <c r="P1425" s="46" t="s">
        <v>34</v>
      </c>
      <c r="Q1425" s="46" t="s">
        <v>34</v>
      </c>
      <c r="R1425" s="160">
        <f t="shared" si="81"/>
        <v>51500</v>
      </c>
      <c r="S1425" s="160">
        <f t="shared" si="82"/>
        <v>51500</v>
      </c>
      <c r="T1425" s="160">
        <f>[1]TC!$F$3</f>
        <v>15000</v>
      </c>
      <c r="U1425" s="225" t="str">
        <f>[1]TC!$G$3</f>
        <v>$ 15.000,00</v>
      </c>
      <c r="V1425" s="60" t="s">
        <v>2504</v>
      </c>
      <c r="W1425" s="345" t="s">
        <v>36</v>
      </c>
      <c r="X1425" s="348"/>
    </row>
    <row r="1426" spans="1:24" ht="14.25" customHeight="1">
      <c r="A1426" s="14" t="s">
        <v>952</v>
      </c>
      <c r="B1426" s="14" t="s">
        <v>2502</v>
      </c>
      <c r="C1426" s="51" t="s">
        <v>2552</v>
      </c>
      <c r="D1426" s="63" t="s">
        <v>26</v>
      </c>
      <c r="E1426" s="63" t="s">
        <v>232</v>
      </c>
      <c r="F1426" s="63" t="s">
        <v>875</v>
      </c>
      <c r="G1426" s="63" t="s">
        <v>875</v>
      </c>
      <c r="H1426" s="63" t="s">
        <v>97</v>
      </c>
      <c r="I1426" s="63" t="s">
        <v>1031</v>
      </c>
      <c r="J1426" s="63" t="s">
        <v>498</v>
      </c>
      <c r="K1426" s="194">
        <v>103000</v>
      </c>
      <c r="L1426" s="52" t="s">
        <v>1402</v>
      </c>
      <c r="M1426" s="53">
        <v>0.5</v>
      </c>
      <c r="N1426" s="344">
        <f t="shared" si="79"/>
        <v>51500</v>
      </c>
      <c r="O1426" s="55">
        <f t="shared" si="80"/>
        <v>51500</v>
      </c>
      <c r="P1426" s="46" t="s">
        <v>34</v>
      </c>
      <c r="Q1426" s="46" t="s">
        <v>34</v>
      </c>
      <c r="R1426" s="160">
        <f t="shared" si="81"/>
        <v>51500</v>
      </c>
      <c r="S1426" s="160">
        <f t="shared" si="82"/>
        <v>51500</v>
      </c>
      <c r="T1426" s="160">
        <f>[1]TC!$F$3</f>
        <v>15000</v>
      </c>
      <c r="U1426" s="225" t="str">
        <f>[1]TC!$G$3</f>
        <v>$ 15.000,00</v>
      </c>
      <c r="V1426" s="60" t="s">
        <v>2504</v>
      </c>
      <c r="W1426" s="345" t="s">
        <v>36</v>
      </c>
      <c r="X1426" s="348"/>
    </row>
    <row r="1427" spans="1:24" ht="14.25" customHeight="1">
      <c r="A1427" s="14" t="s">
        <v>952</v>
      </c>
      <c r="B1427" s="14" t="s">
        <v>2502</v>
      </c>
      <c r="C1427" s="51" t="s">
        <v>875</v>
      </c>
      <c r="D1427" s="63" t="s">
        <v>26</v>
      </c>
      <c r="E1427" s="63" t="s">
        <v>232</v>
      </c>
      <c r="F1427" s="63" t="s">
        <v>875</v>
      </c>
      <c r="G1427" s="63" t="s">
        <v>875</v>
      </c>
      <c r="H1427" s="63" t="s">
        <v>97</v>
      </c>
      <c r="I1427" s="63" t="s">
        <v>1009</v>
      </c>
      <c r="J1427" s="63" t="s">
        <v>484</v>
      </c>
      <c r="K1427" s="194">
        <v>104000</v>
      </c>
      <c r="L1427" s="52" t="s">
        <v>1402</v>
      </c>
      <c r="M1427" s="53">
        <v>0.5</v>
      </c>
      <c r="N1427" s="344">
        <f t="shared" si="79"/>
        <v>52000</v>
      </c>
      <c r="O1427" s="55">
        <f t="shared" si="80"/>
        <v>52000</v>
      </c>
      <c r="P1427" s="46" t="s">
        <v>34</v>
      </c>
      <c r="Q1427" s="46" t="s">
        <v>34</v>
      </c>
      <c r="R1427" s="160">
        <f t="shared" si="81"/>
        <v>52000</v>
      </c>
      <c r="S1427" s="160">
        <f t="shared" si="82"/>
        <v>52000</v>
      </c>
      <c r="T1427" s="160">
        <f>[1]TC!$F$3</f>
        <v>15000</v>
      </c>
      <c r="U1427" s="225" t="str">
        <f>[1]TC!$G$3</f>
        <v>$ 15.000,00</v>
      </c>
      <c r="V1427" s="60" t="s">
        <v>2504</v>
      </c>
      <c r="W1427" s="345" t="s">
        <v>36</v>
      </c>
      <c r="X1427" s="348"/>
    </row>
    <row r="1428" spans="1:24" ht="14.25" customHeight="1">
      <c r="A1428" s="14" t="s">
        <v>952</v>
      </c>
      <c r="B1428" s="14" t="s">
        <v>2502</v>
      </c>
      <c r="C1428" s="51" t="s">
        <v>2553</v>
      </c>
      <c r="D1428" s="63" t="s">
        <v>26</v>
      </c>
      <c r="E1428" s="63" t="s">
        <v>232</v>
      </c>
      <c r="F1428" s="63" t="s">
        <v>92</v>
      </c>
      <c r="G1428" s="63" t="s">
        <v>117</v>
      </c>
      <c r="H1428" s="63" t="s">
        <v>97</v>
      </c>
      <c r="I1428" s="63" t="s">
        <v>1009</v>
      </c>
      <c r="J1428" s="63" t="s">
        <v>484</v>
      </c>
      <c r="K1428" s="194">
        <v>112000</v>
      </c>
      <c r="L1428" s="52" t="s">
        <v>1402</v>
      </c>
      <c r="M1428" s="53">
        <v>0.5</v>
      </c>
      <c r="N1428" s="344">
        <f t="shared" si="79"/>
        <v>56000</v>
      </c>
      <c r="O1428" s="55">
        <f t="shared" si="80"/>
        <v>56000</v>
      </c>
      <c r="P1428" s="46" t="s">
        <v>34</v>
      </c>
      <c r="Q1428" s="46" t="s">
        <v>34</v>
      </c>
      <c r="R1428" s="160">
        <f t="shared" si="81"/>
        <v>56000</v>
      </c>
      <c r="S1428" s="160">
        <f t="shared" si="82"/>
        <v>56000</v>
      </c>
      <c r="T1428" s="160">
        <f>[1]TC!$F$3</f>
        <v>15000</v>
      </c>
      <c r="U1428" s="225" t="str">
        <f>[1]TC!$G$3</f>
        <v>$ 15.000,00</v>
      </c>
      <c r="V1428" s="60" t="s">
        <v>2504</v>
      </c>
      <c r="W1428" s="345" t="s">
        <v>36</v>
      </c>
      <c r="X1428" s="348"/>
    </row>
    <row r="1429" spans="1:24" ht="14.25" customHeight="1">
      <c r="A1429" s="14" t="s">
        <v>952</v>
      </c>
      <c r="B1429" s="14" t="s">
        <v>2502</v>
      </c>
      <c r="C1429" s="51" t="s">
        <v>2554</v>
      </c>
      <c r="D1429" s="63" t="s">
        <v>26</v>
      </c>
      <c r="E1429" s="63" t="s">
        <v>232</v>
      </c>
      <c r="F1429" s="63" t="s">
        <v>2555</v>
      </c>
      <c r="G1429" s="63" t="s">
        <v>2555</v>
      </c>
      <c r="H1429" s="63" t="s">
        <v>97</v>
      </c>
      <c r="I1429" s="63" t="s">
        <v>1009</v>
      </c>
      <c r="J1429" s="63" t="s">
        <v>484</v>
      </c>
      <c r="K1429" s="194">
        <v>102000</v>
      </c>
      <c r="L1429" s="52" t="s">
        <v>1402</v>
      </c>
      <c r="M1429" s="53">
        <v>0.5</v>
      </c>
      <c r="N1429" s="344">
        <f t="shared" si="79"/>
        <v>51000</v>
      </c>
      <c r="O1429" s="55">
        <f t="shared" si="80"/>
        <v>51000</v>
      </c>
      <c r="P1429" s="46" t="s">
        <v>34</v>
      </c>
      <c r="Q1429" s="46" t="s">
        <v>34</v>
      </c>
      <c r="R1429" s="160">
        <f t="shared" si="81"/>
        <v>51000</v>
      </c>
      <c r="S1429" s="160">
        <f t="shared" si="82"/>
        <v>51000</v>
      </c>
      <c r="T1429" s="160">
        <f>[1]TC!$F$3</f>
        <v>15000</v>
      </c>
      <c r="U1429" s="225" t="str">
        <f>[1]TC!$G$3</f>
        <v>$ 15.000,00</v>
      </c>
      <c r="V1429" s="60" t="s">
        <v>2504</v>
      </c>
      <c r="W1429" s="345" t="s">
        <v>36</v>
      </c>
      <c r="X1429" s="348"/>
    </row>
    <row r="1430" spans="1:24" ht="14.25" customHeight="1">
      <c r="A1430" s="14" t="s">
        <v>952</v>
      </c>
      <c r="B1430" s="14" t="s">
        <v>2502</v>
      </c>
      <c r="C1430" s="51" t="s">
        <v>2556</v>
      </c>
      <c r="D1430" s="63" t="s">
        <v>26</v>
      </c>
      <c r="E1430" s="63" t="s">
        <v>232</v>
      </c>
      <c r="F1430" s="63" t="s">
        <v>73</v>
      </c>
      <c r="G1430" s="63" t="s">
        <v>204</v>
      </c>
      <c r="H1430" s="63" t="s">
        <v>97</v>
      </c>
      <c r="I1430" s="63" t="s">
        <v>1009</v>
      </c>
      <c r="J1430" s="63" t="s">
        <v>484</v>
      </c>
      <c r="K1430" s="194">
        <v>118000</v>
      </c>
      <c r="L1430" s="52" t="s">
        <v>1402</v>
      </c>
      <c r="M1430" s="53">
        <v>0.5</v>
      </c>
      <c r="N1430" s="344">
        <f t="shared" si="79"/>
        <v>59000</v>
      </c>
      <c r="O1430" s="55">
        <f t="shared" si="80"/>
        <v>59000</v>
      </c>
      <c r="P1430" s="46" t="s">
        <v>34</v>
      </c>
      <c r="Q1430" s="46" t="s">
        <v>34</v>
      </c>
      <c r="R1430" s="160">
        <f t="shared" si="81"/>
        <v>59000</v>
      </c>
      <c r="S1430" s="160">
        <f t="shared" si="82"/>
        <v>59000</v>
      </c>
      <c r="T1430" s="160">
        <f>[1]TC!$F$3</f>
        <v>15000</v>
      </c>
      <c r="U1430" s="225" t="str">
        <f>[1]TC!$G$3</f>
        <v>$ 15.000,00</v>
      </c>
      <c r="V1430" s="60" t="s">
        <v>2504</v>
      </c>
      <c r="W1430" s="345" t="s">
        <v>36</v>
      </c>
      <c r="X1430" s="348"/>
    </row>
    <row r="1431" spans="1:24" ht="14.25" customHeight="1">
      <c r="A1431" s="14" t="s">
        <v>952</v>
      </c>
      <c r="B1431" s="14" t="s">
        <v>2502</v>
      </c>
      <c r="C1431" s="51" t="s">
        <v>2557</v>
      </c>
      <c r="D1431" s="63" t="s">
        <v>26</v>
      </c>
      <c r="E1431" s="63" t="s">
        <v>232</v>
      </c>
      <c r="F1431" s="63" t="s">
        <v>204</v>
      </c>
      <c r="G1431" s="63" t="s">
        <v>164</v>
      </c>
      <c r="H1431" s="63" t="s">
        <v>97</v>
      </c>
      <c r="I1431" s="63" t="s">
        <v>1009</v>
      </c>
      <c r="J1431" s="63" t="s">
        <v>484</v>
      </c>
      <c r="K1431" s="194">
        <v>115000</v>
      </c>
      <c r="L1431" s="52" t="s">
        <v>1402</v>
      </c>
      <c r="M1431" s="53">
        <v>0.5</v>
      </c>
      <c r="N1431" s="344">
        <f t="shared" si="79"/>
        <v>57500</v>
      </c>
      <c r="O1431" s="55">
        <f t="shared" si="80"/>
        <v>57500</v>
      </c>
      <c r="P1431" s="46" t="s">
        <v>34</v>
      </c>
      <c r="Q1431" s="46" t="s">
        <v>34</v>
      </c>
      <c r="R1431" s="160">
        <f t="shared" si="81"/>
        <v>57500</v>
      </c>
      <c r="S1431" s="160">
        <f t="shared" si="82"/>
        <v>57500</v>
      </c>
      <c r="T1431" s="160">
        <f>[1]TC!$F$3</f>
        <v>15000</v>
      </c>
      <c r="U1431" s="225" t="str">
        <f>[1]TC!$G$3</f>
        <v>$ 15.000,00</v>
      </c>
      <c r="V1431" s="60" t="s">
        <v>2504</v>
      </c>
      <c r="W1431" s="345" t="s">
        <v>36</v>
      </c>
      <c r="X1431" s="348"/>
    </row>
    <row r="1432" spans="1:24" ht="14.25" customHeight="1">
      <c r="A1432" s="14" t="s">
        <v>952</v>
      </c>
      <c r="B1432" s="14" t="s">
        <v>2502</v>
      </c>
      <c r="C1432" s="51" t="s">
        <v>2558</v>
      </c>
      <c r="D1432" s="63" t="s">
        <v>26</v>
      </c>
      <c r="E1432" s="63" t="s">
        <v>232</v>
      </c>
      <c r="F1432" s="63" t="s">
        <v>72</v>
      </c>
      <c r="G1432" s="63" t="s">
        <v>72</v>
      </c>
      <c r="H1432" s="63" t="s">
        <v>97</v>
      </c>
      <c r="I1432" s="63" t="s">
        <v>2549</v>
      </c>
      <c r="J1432" s="63" t="s">
        <v>2559</v>
      </c>
      <c r="K1432" s="194">
        <v>100000</v>
      </c>
      <c r="L1432" s="52" t="s">
        <v>1402</v>
      </c>
      <c r="M1432" s="53">
        <v>0.5</v>
      </c>
      <c r="N1432" s="344">
        <f t="shared" si="79"/>
        <v>50000</v>
      </c>
      <c r="O1432" s="55">
        <f t="shared" si="80"/>
        <v>50000</v>
      </c>
      <c r="P1432" s="46" t="s">
        <v>34</v>
      </c>
      <c r="Q1432" s="46" t="s">
        <v>34</v>
      </c>
      <c r="R1432" s="160">
        <f t="shared" si="81"/>
        <v>50000</v>
      </c>
      <c r="S1432" s="160">
        <f t="shared" si="82"/>
        <v>50000</v>
      </c>
      <c r="T1432" s="160">
        <f>[1]TC!$F$3</f>
        <v>15000</v>
      </c>
      <c r="U1432" s="225" t="str">
        <f>[1]TC!$G$3</f>
        <v>$ 15.000,00</v>
      </c>
      <c r="V1432" s="60" t="s">
        <v>2504</v>
      </c>
      <c r="W1432" s="345" t="s">
        <v>36</v>
      </c>
      <c r="X1432" s="352"/>
    </row>
    <row r="1433" spans="1:24" ht="14.25" customHeight="1">
      <c r="A1433" s="14" t="s">
        <v>952</v>
      </c>
      <c r="B1433" s="14" t="s">
        <v>2502</v>
      </c>
      <c r="C1433" s="51" t="s">
        <v>2560</v>
      </c>
      <c r="D1433" s="63" t="s">
        <v>26</v>
      </c>
      <c r="E1433" s="63" t="s">
        <v>232</v>
      </c>
      <c r="F1433" s="63" t="s">
        <v>177</v>
      </c>
      <c r="G1433" s="63" t="s">
        <v>161</v>
      </c>
      <c r="H1433" s="63" t="s">
        <v>97</v>
      </c>
      <c r="I1433" s="63" t="s">
        <v>2549</v>
      </c>
      <c r="J1433" s="63" t="s">
        <v>2559</v>
      </c>
      <c r="K1433" s="194">
        <v>98000</v>
      </c>
      <c r="L1433" s="52" t="s">
        <v>1402</v>
      </c>
      <c r="M1433" s="53">
        <v>0.5</v>
      </c>
      <c r="N1433" s="344">
        <f t="shared" si="79"/>
        <v>49000</v>
      </c>
      <c r="O1433" s="55">
        <f t="shared" si="80"/>
        <v>49000</v>
      </c>
      <c r="P1433" s="46" t="s">
        <v>34</v>
      </c>
      <c r="Q1433" s="46" t="s">
        <v>34</v>
      </c>
      <c r="R1433" s="160">
        <f t="shared" si="81"/>
        <v>49000</v>
      </c>
      <c r="S1433" s="160">
        <f t="shared" si="82"/>
        <v>49000</v>
      </c>
      <c r="T1433" s="160">
        <f>[1]TC!$F$3</f>
        <v>15000</v>
      </c>
      <c r="U1433" s="225" t="str">
        <f>[1]TC!$G$3</f>
        <v>$ 15.000,00</v>
      </c>
      <c r="V1433" s="60" t="s">
        <v>2504</v>
      </c>
      <c r="W1433" s="345" t="s">
        <v>36</v>
      </c>
      <c r="X1433" s="352"/>
    </row>
    <row r="1434" spans="1:24" ht="14.25" customHeight="1">
      <c r="A1434" s="14" t="s">
        <v>952</v>
      </c>
      <c r="B1434" s="14" t="s">
        <v>2502</v>
      </c>
      <c r="C1434" s="51" t="s">
        <v>2561</v>
      </c>
      <c r="D1434" s="63" t="s">
        <v>26</v>
      </c>
      <c r="E1434" s="63" t="s">
        <v>232</v>
      </c>
      <c r="F1434" s="63" t="s">
        <v>105</v>
      </c>
      <c r="G1434" s="63" t="s">
        <v>105</v>
      </c>
      <c r="H1434" s="63" t="s">
        <v>97</v>
      </c>
      <c r="I1434" s="63" t="s">
        <v>2549</v>
      </c>
      <c r="J1434" s="63" t="s">
        <v>2559</v>
      </c>
      <c r="K1434" s="194">
        <v>100000</v>
      </c>
      <c r="L1434" s="52" t="s">
        <v>1402</v>
      </c>
      <c r="M1434" s="53">
        <v>0.5</v>
      </c>
      <c r="N1434" s="344">
        <f t="shared" si="79"/>
        <v>50000</v>
      </c>
      <c r="O1434" s="55">
        <f t="shared" si="80"/>
        <v>50000</v>
      </c>
      <c r="P1434" s="46" t="s">
        <v>34</v>
      </c>
      <c r="Q1434" s="46" t="s">
        <v>34</v>
      </c>
      <c r="R1434" s="160">
        <f t="shared" si="81"/>
        <v>50000</v>
      </c>
      <c r="S1434" s="160">
        <f t="shared" si="82"/>
        <v>50000</v>
      </c>
      <c r="T1434" s="160">
        <f>[1]TC!$F$3</f>
        <v>15000</v>
      </c>
      <c r="U1434" s="225" t="str">
        <f>[1]TC!$G$3</f>
        <v>$ 15.000,00</v>
      </c>
      <c r="V1434" s="60" t="s">
        <v>2504</v>
      </c>
      <c r="W1434" s="345" t="s">
        <v>36</v>
      </c>
      <c r="X1434" s="352"/>
    </row>
    <row r="1435" spans="1:24" ht="14.25" customHeight="1">
      <c r="A1435" s="14" t="s">
        <v>952</v>
      </c>
      <c r="B1435" s="14" t="s">
        <v>2502</v>
      </c>
      <c r="C1435" s="51" t="s">
        <v>2562</v>
      </c>
      <c r="D1435" s="63" t="s">
        <v>26</v>
      </c>
      <c r="E1435" s="63" t="s">
        <v>232</v>
      </c>
      <c r="F1435" s="63" t="s">
        <v>2563</v>
      </c>
      <c r="G1435" s="63" t="s">
        <v>2563</v>
      </c>
      <c r="H1435" s="63" t="s">
        <v>97</v>
      </c>
      <c r="I1435" s="63" t="s">
        <v>2549</v>
      </c>
      <c r="J1435" s="63" t="s">
        <v>2559</v>
      </c>
      <c r="K1435" s="194">
        <v>104000</v>
      </c>
      <c r="L1435" s="52" t="s">
        <v>1402</v>
      </c>
      <c r="M1435" s="53">
        <v>0.5</v>
      </c>
      <c r="N1435" s="344">
        <f t="shared" si="79"/>
        <v>52000</v>
      </c>
      <c r="O1435" s="55">
        <f t="shared" si="80"/>
        <v>52000</v>
      </c>
      <c r="P1435" s="46" t="s">
        <v>34</v>
      </c>
      <c r="Q1435" s="46" t="s">
        <v>34</v>
      </c>
      <c r="R1435" s="160">
        <f t="shared" si="81"/>
        <v>52000</v>
      </c>
      <c r="S1435" s="160">
        <f t="shared" si="82"/>
        <v>52000</v>
      </c>
      <c r="T1435" s="160">
        <f>[1]TC!$F$3</f>
        <v>15000</v>
      </c>
      <c r="U1435" s="225" t="str">
        <f>[1]TC!$G$3</f>
        <v>$ 15.000,00</v>
      </c>
      <c r="V1435" s="60" t="s">
        <v>2504</v>
      </c>
      <c r="W1435" s="345" t="s">
        <v>36</v>
      </c>
      <c r="X1435" s="353"/>
    </row>
    <row r="1436" spans="1:24" ht="14.25" customHeight="1">
      <c r="A1436" s="14" t="s">
        <v>952</v>
      </c>
      <c r="B1436" s="14" t="s">
        <v>2502</v>
      </c>
      <c r="C1436" s="51" t="s">
        <v>2564</v>
      </c>
      <c r="D1436" s="63" t="s">
        <v>49</v>
      </c>
      <c r="E1436" s="63" t="s">
        <v>232</v>
      </c>
      <c r="F1436" s="63" t="s">
        <v>29</v>
      </c>
      <c r="G1436" s="63" t="s">
        <v>215</v>
      </c>
      <c r="H1436" s="63" t="s">
        <v>51</v>
      </c>
      <c r="I1436" s="41" t="s">
        <v>171</v>
      </c>
      <c r="J1436" s="63" t="s">
        <v>171</v>
      </c>
      <c r="K1436" s="194">
        <v>116316</v>
      </c>
      <c r="L1436" s="52" t="s">
        <v>1402</v>
      </c>
      <c r="M1436" s="53">
        <v>0.5</v>
      </c>
      <c r="N1436" s="344">
        <f t="shared" si="79"/>
        <v>58158</v>
      </c>
      <c r="O1436" s="55">
        <f t="shared" si="80"/>
        <v>58158</v>
      </c>
      <c r="P1436" s="46" t="s">
        <v>34</v>
      </c>
      <c r="Q1436" s="46" t="s">
        <v>34</v>
      </c>
      <c r="R1436" s="160">
        <f t="shared" ref="R1436:R1447" si="83">K1436-O1436</f>
        <v>58158</v>
      </c>
      <c r="S1436" s="160">
        <f t="shared" si="82"/>
        <v>58158</v>
      </c>
      <c r="T1436" s="160">
        <f>[1]TC!$F$3</f>
        <v>15000</v>
      </c>
      <c r="U1436" s="225" t="str">
        <f>[1]TC!$G$3</f>
        <v>$ 15.000,00</v>
      </c>
      <c r="V1436" s="60" t="s">
        <v>2504</v>
      </c>
      <c r="W1436" s="345" t="s">
        <v>36</v>
      </c>
      <c r="X1436" s="354"/>
    </row>
    <row r="1437" spans="1:24" ht="14.25" customHeight="1">
      <c r="A1437" s="14" t="s">
        <v>952</v>
      </c>
      <c r="B1437" s="14" t="s">
        <v>2502</v>
      </c>
      <c r="C1437" s="51" t="s">
        <v>2565</v>
      </c>
      <c r="D1437" s="63" t="s">
        <v>49</v>
      </c>
      <c r="E1437" s="63" t="s">
        <v>232</v>
      </c>
      <c r="F1437" s="63" t="s">
        <v>29</v>
      </c>
      <c r="G1437" s="63" t="s">
        <v>73</v>
      </c>
      <c r="H1437" s="63" t="s">
        <v>51</v>
      </c>
      <c r="I1437" s="41" t="s">
        <v>1009</v>
      </c>
      <c r="J1437" s="63" t="s">
        <v>1009</v>
      </c>
      <c r="K1437" s="194">
        <v>116250</v>
      </c>
      <c r="L1437" s="52" t="s">
        <v>1402</v>
      </c>
      <c r="M1437" s="53">
        <v>0.5</v>
      </c>
      <c r="N1437" s="344">
        <f t="shared" si="79"/>
        <v>58125</v>
      </c>
      <c r="O1437" s="55">
        <f t="shared" si="80"/>
        <v>58125</v>
      </c>
      <c r="P1437" s="46" t="s">
        <v>34</v>
      </c>
      <c r="Q1437" s="46" t="s">
        <v>34</v>
      </c>
      <c r="R1437" s="160">
        <f t="shared" si="83"/>
        <v>58125</v>
      </c>
      <c r="S1437" s="160">
        <f t="shared" si="82"/>
        <v>58125</v>
      </c>
      <c r="T1437" s="160">
        <f>[1]TC!$F$3</f>
        <v>15000</v>
      </c>
      <c r="U1437" s="225" t="str">
        <f>[1]TC!$G$3</f>
        <v>$ 15.000,00</v>
      </c>
      <c r="V1437" s="60" t="s">
        <v>2504</v>
      </c>
      <c r="W1437" s="345" t="s">
        <v>36</v>
      </c>
      <c r="X1437" s="241"/>
    </row>
    <row r="1438" spans="1:24" ht="14.25" customHeight="1">
      <c r="A1438" s="14" t="s">
        <v>952</v>
      </c>
      <c r="B1438" s="14" t="s">
        <v>2502</v>
      </c>
      <c r="C1438" s="51" t="s">
        <v>76</v>
      </c>
      <c r="D1438" s="63" t="s">
        <v>49</v>
      </c>
      <c r="E1438" s="63" t="s">
        <v>232</v>
      </c>
      <c r="F1438" s="63" t="s">
        <v>76</v>
      </c>
      <c r="G1438" s="63" t="s">
        <v>980</v>
      </c>
      <c r="H1438" s="63" t="s">
        <v>51</v>
      </c>
      <c r="I1438" s="41" t="s">
        <v>1009</v>
      </c>
      <c r="J1438" s="63" t="s">
        <v>1009</v>
      </c>
      <c r="K1438" s="194">
        <v>116250</v>
      </c>
      <c r="L1438" s="52" t="s">
        <v>1402</v>
      </c>
      <c r="M1438" s="53">
        <v>0.5</v>
      </c>
      <c r="N1438" s="344">
        <f t="shared" si="79"/>
        <v>58125</v>
      </c>
      <c r="O1438" s="55">
        <f t="shared" si="80"/>
        <v>58125</v>
      </c>
      <c r="P1438" s="46" t="s">
        <v>34</v>
      </c>
      <c r="Q1438" s="46" t="s">
        <v>34</v>
      </c>
      <c r="R1438" s="160">
        <f t="shared" si="83"/>
        <v>58125</v>
      </c>
      <c r="S1438" s="160">
        <f t="shared" si="82"/>
        <v>58125</v>
      </c>
      <c r="T1438" s="160">
        <f>[1]TC!$F$3</f>
        <v>15000</v>
      </c>
      <c r="U1438" s="225" t="str">
        <f>[1]TC!$G$3</f>
        <v>$ 15.000,00</v>
      </c>
      <c r="V1438" s="60" t="s">
        <v>2504</v>
      </c>
      <c r="W1438" s="345" t="s">
        <v>36</v>
      </c>
      <c r="X1438" s="241"/>
    </row>
    <row r="1439" spans="1:24" ht="14.25" customHeight="1">
      <c r="A1439" s="14" t="s">
        <v>952</v>
      </c>
      <c r="B1439" s="14" t="s">
        <v>2502</v>
      </c>
      <c r="C1439" s="51" t="s">
        <v>2566</v>
      </c>
      <c r="D1439" s="63" t="s">
        <v>49</v>
      </c>
      <c r="E1439" s="63" t="s">
        <v>232</v>
      </c>
      <c r="F1439" s="63" t="s">
        <v>116</v>
      </c>
      <c r="G1439" s="63" t="s">
        <v>875</v>
      </c>
      <c r="H1439" s="63" t="s">
        <v>51</v>
      </c>
      <c r="I1439" s="41" t="s">
        <v>171</v>
      </c>
      <c r="J1439" s="63" t="s">
        <v>171</v>
      </c>
      <c r="K1439" s="194">
        <v>116316</v>
      </c>
      <c r="L1439" s="52" t="s">
        <v>1402</v>
      </c>
      <c r="M1439" s="53">
        <v>0.5</v>
      </c>
      <c r="N1439" s="344">
        <f t="shared" si="79"/>
        <v>58158</v>
      </c>
      <c r="O1439" s="55">
        <f t="shared" si="80"/>
        <v>58158</v>
      </c>
      <c r="P1439" s="46" t="s">
        <v>34</v>
      </c>
      <c r="Q1439" s="46" t="s">
        <v>34</v>
      </c>
      <c r="R1439" s="160">
        <f t="shared" si="83"/>
        <v>58158</v>
      </c>
      <c r="S1439" s="160">
        <f t="shared" si="82"/>
        <v>58158</v>
      </c>
      <c r="T1439" s="160">
        <f>[1]TC!$F$3</f>
        <v>15000</v>
      </c>
      <c r="U1439" s="225" t="str">
        <f>[1]TC!$G$3</f>
        <v>$ 15.000,00</v>
      </c>
      <c r="V1439" s="60" t="s">
        <v>2504</v>
      </c>
      <c r="W1439" s="345" t="s">
        <v>36</v>
      </c>
      <c r="X1439" s="351"/>
    </row>
    <row r="1440" spans="1:24" ht="14.25" customHeight="1">
      <c r="A1440" s="14" t="s">
        <v>952</v>
      </c>
      <c r="B1440" s="14" t="s">
        <v>2502</v>
      </c>
      <c r="C1440" s="51" t="s">
        <v>2567</v>
      </c>
      <c r="D1440" s="63" t="s">
        <v>49</v>
      </c>
      <c r="E1440" s="63" t="s">
        <v>232</v>
      </c>
      <c r="F1440" s="63" t="s">
        <v>73</v>
      </c>
      <c r="G1440" s="63" t="s">
        <v>86</v>
      </c>
      <c r="H1440" s="63" t="s">
        <v>51</v>
      </c>
      <c r="I1440" s="41" t="s">
        <v>1009</v>
      </c>
      <c r="J1440" s="41" t="s">
        <v>1009</v>
      </c>
      <c r="K1440" s="194">
        <v>116250</v>
      </c>
      <c r="L1440" s="52" t="s">
        <v>1402</v>
      </c>
      <c r="M1440" s="53">
        <v>0.5</v>
      </c>
      <c r="N1440" s="344">
        <f t="shared" si="79"/>
        <v>58125</v>
      </c>
      <c r="O1440" s="55">
        <f t="shared" si="80"/>
        <v>58125</v>
      </c>
      <c r="P1440" s="46" t="s">
        <v>34</v>
      </c>
      <c r="Q1440" s="46" t="s">
        <v>34</v>
      </c>
      <c r="R1440" s="160">
        <f t="shared" si="83"/>
        <v>58125</v>
      </c>
      <c r="S1440" s="160">
        <f t="shared" si="82"/>
        <v>58125</v>
      </c>
      <c r="T1440" s="160">
        <f>[1]TC!$F$3</f>
        <v>15000</v>
      </c>
      <c r="U1440" s="225" t="str">
        <f>[1]TC!$G$3</f>
        <v>$ 15.000,00</v>
      </c>
      <c r="V1440" s="60" t="s">
        <v>2504</v>
      </c>
      <c r="W1440" s="345" t="s">
        <v>36</v>
      </c>
      <c r="X1440" s="355"/>
    </row>
    <row r="1441" spans="1:24" ht="14.25" customHeight="1">
      <c r="A1441" s="14" t="s">
        <v>952</v>
      </c>
      <c r="B1441" s="14" t="s">
        <v>2502</v>
      </c>
      <c r="C1441" s="51" t="s">
        <v>73</v>
      </c>
      <c r="D1441" s="63" t="s">
        <v>49</v>
      </c>
      <c r="E1441" s="63" t="s">
        <v>232</v>
      </c>
      <c r="F1441" s="63" t="s">
        <v>73</v>
      </c>
      <c r="G1441" s="63" t="s">
        <v>73</v>
      </c>
      <c r="H1441" s="63" t="s">
        <v>51</v>
      </c>
      <c r="I1441" s="41" t="s">
        <v>171</v>
      </c>
      <c r="J1441" s="41" t="s">
        <v>171</v>
      </c>
      <c r="K1441" s="194">
        <v>116235</v>
      </c>
      <c r="L1441" s="52" t="s">
        <v>1402</v>
      </c>
      <c r="M1441" s="53">
        <v>0.5</v>
      </c>
      <c r="N1441" s="344">
        <f t="shared" si="79"/>
        <v>58117.5</v>
      </c>
      <c r="O1441" s="55">
        <f t="shared" si="80"/>
        <v>58117.5</v>
      </c>
      <c r="P1441" s="46" t="s">
        <v>34</v>
      </c>
      <c r="Q1441" s="46" t="s">
        <v>34</v>
      </c>
      <c r="R1441" s="160">
        <f t="shared" si="83"/>
        <v>58117.5</v>
      </c>
      <c r="S1441" s="160">
        <f t="shared" si="82"/>
        <v>58117.5</v>
      </c>
      <c r="T1441" s="160">
        <f>[1]TC!$F$3</f>
        <v>15000</v>
      </c>
      <c r="U1441" s="225" t="str">
        <f>[1]TC!$G$3</f>
        <v>$ 15.000,00</v>
      </c>
      <c r="V1441" s="60" t="s">
        <v>2504</v>
      </c>
      <c r="W1441" s="345" t="s">
        <v>36</v>
      </c>
      <c r="X1441" s="355"/>
    </row>
    <row r="1442" spans="1:24" ht="14.25" customHeight="1">
      <c r="A1442" s="14" t="s">
        <v>952</v>
      </c>
      <c r="B1442" s="14" t="s">
        <v>2502</v>
      </c>
      <c r="C1442" s="51" t="s">
        <v>2510</v>
      </c>
      <c r="D1442" s="63" t="s">
        <v>49</v>
      </c>
      <c r="E1442" s="63" t="s">
        <v>232</v>
      </c>
      <c r="F1442" s="63" t="s">
        <v>96</v>
      </c>
      <c r="G1442" s="63" t="s">
        <v>62</v>
      </c>
      <c r="H1442" s="63" t="s">
        <v>51</v>
      </c>
      <c r="I1442" s="41" t="s">
        <v>171</v>
      </c>
      <c r="J1442" s="41" t="s">
        <v>171</v>
      </c>
      <c r="K1442" s="194">
        <v>129954</v>
      </c>
      <c r="L1442" s="52" t="s">
        <v>1402</v>
      </c>
      <c r="M1442" s="53">
        <v>0.5</v>
      </c>
      <c r="N1442" s="344">
        <f t="shared" si="79"/>
        <v>64977</v>
      </c>
      <c r="O1442" s="55">
        <f t="shared" si="80"/>
        <v>64977</v>
      </c>
      <c r="P1442" s="46" t="s">
        <v>34</v>
      </c>
      <c r="Q1442" s="46" t="s">
        <v>34</v>
      </c>
      <c r="R1442" s="160">
        <f t="shared" si="83"/>
        <v>64977</v>
      </c>
      <c r="S1442" s="160">
        <f t="shared" si="82"/>
        <v>64977</v>
      </c>
      <c r="T1442" s="160">
        <f>[1]TC!$F$3</f>
        <v>15000</v>
      </c>
      <c r="U1442" s="225" t="str">
        <f>[1]TC!$G$3</f>
        <v>$ 15.000,00</v>
      </c>
      <c r="V1442" s="60" t="s">
        <v>2504</v>
      </c>
      <c r="W1442" s="345" t="s">
        <v>36</v>
      </c>
      <c r="X1442" s="355"/>
    </row>
    <row r="1443" spans="1:24" ht="14.25" customHeight="1">
      <c r="A1443" s="14" t="s">
        <v>952</v>
      </c>
      <c r="B1443" s="14" t="s">
        <v>2502</v>
      </c>
      <c r="C1443" s="51" t="s">
        <v>2568</v>
      </c>
      <c r="D1443" s="63" t="s">
        <v>49</v>
      </c>
      <c r="E1443" s="63" t="s">
        <v>232</v>
      </c>
      <c r="F1443" s="63" t="s">
        <v>120</v>
      </c>
      <c r="G1443" s="63" t="s">
        <v>120</v>
      </c>
      <c r="H1443" s="63" t="s">
        <v>51</v>
      </c>
      <c r="I1443" s="41" t="s">
        <v>171</v>
      </c>
      <c r="J1443" s="63" t="s">
        <v>171</v>
      </c>
      <c r="K1443" s="194">
        <v>129954</v>
      </c>
      <c r="L1443" s="52" t="s">
        <v>1402</v>
      </c>
      <c r="M1443" s="53">
        <v>0.5</v>
      </c>
      <c r="N1443" s="344">
        <f t="shared" si="79"/>
        <v>64977</v>
      </c>
      <c r="O1443" s="55">
        <f t="shared" si="80"/>
        <v>64977</v>
      </c>
      <c r="P1443" s="46" t="s">
        <v>34</v>
      </c>
      <c r="Q1443" s="46" t="s">
        <v>34</v>
      </c>
      <c r="R1443" s="160">
        <f t="shared" si="83"/>
        <v>64977</v>
      </c>
      <c r="S1443" s="160">
        <f t="shared" si="82"/>
        <v>64977</v>
      </c>
      <c r="T1443" s="160">
        <f>[1]TC!$F$3</f>
        <v>15000</v>
      </c>
      <c r="U1443" s="225" t="str">
        <f>[1]TC!$G$3</f>
        <v>$ 15.000,00</v>
      </c>
      <c r="V1443" s="60" t="s">
        <v>2504</v>
      </c>
      <c r="W1443" s="345" t="s">
        <v>36</v>
      </c>
      <c r="X1443" s="355"/>
    </row>
    <row r="1444" spans="1:24" ht="14.25" customHeight="1">
      <c r="A1444" s="14" t="s">
        <v>952</v>
      </c>
      <c r="B1444" s="14" t="s">
        <v>2502</v>
      </c>
      <c r="C1444" s="51" t="s">
        <v>2569</v>
      </c>
      <c r="D1444" s="63" t="s">
        <v>49</v>
      </c>
      <c r="E1444" s="63" t="s">
        <v>232</v>
      </c>
      <c r="F1444" s="63" t="s">
        <v>46</v>
      </c>
      <c r="G1444" s="63" t="s">
        <v>29</v>
      </c>
      <c r="H1444" s="63" t="s">
        <v>51</v>
      </c>
      <c r="I1444" s="41" t="s">
        <v>171</v>
      </c>
      <c r="J1444" s="63" t="s">
        <v>171</v>
      </c>
      <c r="K1444" s="194">
        <v>129954</v>
      </c>
      <c r="L1444" s="52" t="s">
        <v>1402</v>
      </c>
      <c r="M1444" s="53">
        <v>0.5</v>
      </c>
      <c r="N1444" s="344">
        <f t="shared" si="79"/>
        <v>64977</v>
      </c>
      <c r="O1444" s="55">
        <f t="shared" si="80"/>
        <v>64977</v>
      </c>
      <c r="P1444" s="46" t="s">
        <v>34</v>
      </c>
      <c r="Q1444" s="46" t="s">
        <v>34</v>
      </c>
      <c r="R1444" s="160">
        <f t="shared" si="83"/>
        <v>64977</v>
      </c>
      <c r="S1444" s="160">
        <f t="shared" si="82"/>
        <v>64977</v>
      </c>
      <c r="T1444" s="160">
        <f>[1]TC!$F$3</f>
        <v>15000</v>
      </c>
      <c r="U1444" s="225" t="str">
        <f>[1]TC!$G$3</f>
        <v>$ 15.000,00</v>
      </c>
      <c r="V1444" s="60" t="s">
        <v>2504</v>
      </c>
      <c r="W1444" s="345" t="s">
        <v>36</v>
      </c>
      <c r="X1444" s="355"/>
    </row>
    <row r="1445" spans="1:24" ht="14.25" customHeight="1">
      <c r="A1445" s="14" t="s">
        <v>952</v>
      </c>
      <c r="B1445" s="14" t="s">
        <v>2502</v>
      </c>
      <c r="C1445" s="51" t="s">
        <v>2570</v>
      </c>
      <c r="D1445" s="63" t="s">
        <v>49</v>
      </c>
      <c r="E1445" s="63" t="s">
        <v>232</v>
      </c>
      <c r="F1445" s="63" t="s">
        <v>28</v>
      </c>
      <c r="G1445" s="63" t="s">
        <v>789</v>
      </c>
      <c r="H1445" s="63" t="s">
        <v>51</v>
      </c>
      <c r="I1445" s="41" t="s">
        <v>171</v>
      </c>
      <c r="J1445" s="63" t="s">
        <v>171</v>
      </c>
      <c r="K1445" s="194">
        <v>116316</v>
      </c>
      <c r="L1445" s="52" t="s">
        <v>1402</v>
      </c>
      <c r="M1445" s="53">
        <v>0.5</v>
      </c>
      <c r="N1445" s="344">
        <f t="shared" si="79"/>
        <v>58158</v>
      </c>
      <c r="O1445" s="55">
        <f t="shared" si="80"/>
        <v>58158</v>
      </c>
      <c r="P1445" s="46" t="s">
        <v>34</v>
      </c>
      <c r="Q1445" s="46" t="s">
        <v>34</v>
      </c>
      <c r="R1445" s="160">
        <f t="shared" si="83"/>
        <v>58158</v>
      </c>
      <c r="S1445" s="160">
        <f t="shared" si="82"/>
        <v>58158</v>
      </c>
      <c r="T1445" s="160">
        <f>[1]TC!$F$3</f>
        <v>15000</v>
      </c>
      <c r="U1445" s="225" t="str">
        <f>[1]TC!$G$3</f>
        <v>$ 15.000,00</v>
      </c>
      <c r="V1445" s="60" t="s">
        <v>2504</v>
      </c>
      <c r="W1445" s="345" t="s">
        <v>36</v>
      </c>
      <c r="X1445" s="348"/>
    </row>
    <row r="1446" spans="1:24" ht="14.25" customHeight="1">
      <c r="A1446" s="14" t="s">
        <v>952</v>
      </c>
      <c r="B1446" s="14" t="s">
        <v>2502</v>
      </c>
      <c r="C1446" s="51" t="s">
        <v>2571</v>
      </c>
      <c r="D1446" s="63" t="s">
        <v>49</v>
      </c>
      <c r="E1446" s="63" t="s">
        <v>232</v>
      </c>
      <c r="F1446" s="63" t="s">
        <v>108</v>
      </c>
      <c r="G1446" s="63" t="s">
        <v>147</v>
      </c>
      <c r="H1446" s="63" t="s">
        <v>51</v>
      </c>
      <c r="I1446" s="41" t="s">
        <v>171</v>
      </c>
      <c r="J1446" s="63" t="s">
        <v>171</v>
      </c>
      <c r="K1446" s="194">
        <v>115120</v>
      </c>
      <c r="L1446" s="52" t="s">
        <v>1402</v>
      </c>
      <c r="M1446" s="53">
        <v>0.5</v>
      </c>
      <c r="N1446" s="344">
        <f t="shared" ref="N1446:N1497" si="84">K1446*M1446</f>
        <v>57560</v>
      </c>
      <c r="O1446" s="55">
        <f t="shared" ref="O1446:O1497" si="85">N1446</f>
        <v>57560</v>
      </c>
      <c r="P1446" s="46" t="s">
        <v>34</v>
      </c>
      <c r="Q1446" s="46" t="s">
        <v>34</v>
      </c>
      <c r="R1446" s="160">
        <f t="shared" si="83"/>
        <v>57560</v>
      </c>
      <c r="S1446" s="160">
        <f t="shared" ref="S1446:S1497" si="86">R1446</f>
        <v>57560</v>
      </c>
      <c r="T1446" s="160">
        <f>[1]TC!$F$3</f>
        <v>15000</v>
      </c>
      <c r="U1446" s="225" t="str">
        <f>[1]TC!$G$3</f>
        <v>$ 15.000,00</v>
      </c>
      <c r="V1446" s="60" t="s">
        <v>2504</v>
      </c>
      <c r="W1446" s="345" t="s">
        <v>36</v>
      </c>
      <c r="X1446" s="352"/>
    </row>
    <row r="1447" spans="1:24" ht="14.25" customHeight="1">
      <c r="A1447" s="14" t="s">
        <v>952</v>
      </c>
      <c r="B1447" s="14" t="s">
        <v>2502</v>
      </c>
      <c r="C1447" s="51" t="s">
        <v>2572</v>
      </c>
      <c r="D1447" s="63" t="s">
        <v>49</v>
      </c>
      <c r="E1447" s="63" t="s">
        <v>232</v>
      </c>
      <c r="F1447" s="63" t="s">
        <v>158</v>
      </c>
      <c r="G1447" s="63" t="s">
        <v>29</v>
      </c>
      <c r="H1447" s="63" t="s">
        <v>51</v>
      </c>
      <c r="I1447" s="41" t="s">
        <v>171</v>
      </c>
      <c r="J1447" s="63" t="s">
        <v>1009</v>
      </c>
      <c r="K1447" s="194">
        <v>116316</v>
      </c>
      <c r="L1447" s="52" t="s">
        <v>1402</v>
      </c>
      <c r="M1447" s="53">
        <v>0.5</v>
      </c>
      <c r="N1447" s="344">
        <f t="shared" si="84"/>
        <v>58158</v>
      </c>
      <c r="O1447" s="55">
        <f t="shared" si="85"/>
        <v>58158</v>
      </c>
      <c r="P1447" s="46" t="s">
        <v>34</v>
      </c>
      <c r="Q1447" s="46" t="s">
        <v>34</v>
      </c>
      <c r="R1447" s="160">
        <f t="shared" si="83"/>
        <v>58158</v>
      </c>
      <c r="S1447" s="160">
        <f t="shared" si="86"/>
        <v>58158</v>
      </c>
      <c r="T1447" s="160">
        <f>[1]TC!$F$3</f>
        <v>15000</v>
      </c>
      <c r="U1447" s="225" t="str">
        <f>[1]TC!$G$3</f>
        <v>$ 15.000,00</v>
      </c>
      <c r="V1447" s="60" t="s">
        <v>2504</v>
      </c>
      <c r="W1447" s="345" t="s">
        <v>36</v>
      </c>
      <c r="X1447" s="353"/>
    </row>
    <row r="1448" spans="1:24" ht="14.25" customHeight="1">
      <c r="A1448" s="14" t="s">
        <v>952</v>
      </c>
      <c r="B1448" s="14" t="s">
        <v>2502</v>
      </c>
      <c r="C1448" s="51" t="s">
        <v>2573</v>
      </c>
      <c r="D1448" s="63" t="s">
        <v>26</v>
      </c>
      <c r="E1448" s="63" t="s">
        <v>232</v>
      </c>
      <c r="F1448" s="63" t="s">
        <v>73</v>
      </c>
      <c r="G1448" s="63" t="s">
        <v>73</v>
      </c>
      <c r="H1448" s="63" t="s">
        <v>97</v>
      </c>
      <c r="I1448" s="41" t="s">
        <v>1009</v>
      </c>
      <c r="J1448" s="63" t="s">
        <v>484</v>
      </c>
      <c r="K1448" s="194">
        <v>108000</v>
      </c>
      <c r="L1448" s="52" t="s">
        <v>1402</v>
      </c>
      <c r="M1448" s="53">
        <v>0.5</v>
      </c>
      <c r="N1448" s="344">
        <f t="shared" si="84"/>
        <v>54000</v>
      </c>
      <c r="O1448" s="55">
        <f t="shared" si="85"/>
        <v>54000</v>
      </c>
      <c r="P1448" s="46" t="s">
        <v>34</v>
      </c>
      <c r="Q1448" s="46" t="s">
        <v>34</v>
      </c>
      <c r="R1448" s="160">
        <f>K1448-N1448</f>
        <v>54000</v>
      </c>
      <c r="S1448" s="160">
        <f t="shared" si="86"/>
        <v>54000</v>
      </c>
      <c r="T1448" s="160">
        <f>[1]TC!$F$3</f>
        <v>15000</v>
      </c>
      <c r="U1448" s="225" t="str">
        <f>[1]TC!$G$3</f>
        <v>$ 15.000,00</v>
      </c>
      <c r="V1448" s="60" t="s">
        <v>2504</v>
      </c>
      <c r="W1448" s="345"/>
      <c r="X1448" s="348"/>
    </row>
    <row r="1449" spans="1:24" ht="14.25" customHeight="1">
      <c r="A1449" s="14" t="s">
        <v>952</v>
      </c>
      <c r="B1449" s="14" t="s">
        <v>2502</v>
      </c>
      <c r="C1449" s="51" t="s">
        <v>2574</v>
      </c>
      <c r="D1449" s="63" t="s">
        <v>26</v>
      </c>
      <c r="E1449" s="63" t="s">
        <v>232</v>
      </c>
      <c r="F1449" s="63" t="s">
        <v>73</v>
      </c>
      <c r="G1449" s="63" t="s">
        <v>73</v>
      </c>
      <c r="H1449" s="63" t="s">
        <v>97</v>
      </c>
      <c r="I1449" s="41" t="s">
        <v>1009</v>
      </c>
      <c r="J1449" s="63" t="s">
        <v>484</v>
      </c>
      <c r="K1449" s="194">
        <v>108000</v>
      </c>
      <c r="L1449" s="52" t="s">
        <v>1402</v>
      </c>
      <c r="M1449" s="53">
        <v>0.5</v>
      </c>
      <c r="N1449" s="344">
        <f t="shared" si="84"/>
        <v>54000</v>
      </c>
      <c r="O1449" s="55">
        <f t="shared" si="85"/>
        <v>54000</v>
      </c>
      <c r="P1449" s="46" t="s">
        <v>34</v>
      </c>
      <c r="Q1449" s="46" t="s">
        <v>34</v>
      </c>
      <c r="R1449" s="160">
        <f>K1449-N1449</f>
        <v>54000</v>
      </c>
      <c r="S1449" s="160">
        <f t="shared" si="86"/>
        <v>54000</v>
      </c>
      <c r="T1449" s="160">
        <f>[1]TC!$F$3</f>
        <v>15000</v>
      </c>
      <c r="U1449" s="225" t="str">
        <f>[1]TC!$G$3</f>
        <v>$ 15.000,00</v>
      </c>
      <c r="V1449" s="60" t="s">
        <v>2504</v>
      </c>
      <c r="W1449" s="345"/>
      <c r="X1449" s="348"/>
    </row>
    <row r="1450" spans="1:24" ht="14.25" customHeight="1">
      <c r="A1450" s="14" t="s">
        <v>952</v>
      </c>
      <c r="B1450" s="14" t="s">
        <v>2502</v>
      </c>
      <c r="C1450" s="51" t="s">
        <v>2575</v>
      </c>
      <c r="D1450" s="63" t="s">
        <v>26</v>
      </c>
      <c r="E1450" s="63" t="s">
        <v>232</v>
      </c>
      <c r="F1450" s="63" t="s">
        <v>29</v>
      </c>
      <c r="G1450" s="63" t="s">
        <v>170</v>
      </c>
      <c r="H1450" s="63" t="s">
        <v>97</v>
      </c>
      <c r="I1450" s="41" t="s">
        <v>1165</v>
      </c>
      <c r="J1450" s="63" t="s">
        <v>32</v>
      </c>
      <c r="K1450" s="194">
        <v>110000</v>
      </c>
      <c r="L1450" s="52" t="s">
        <v>1402</v>
      </c>
      <c r="M1450" s="53">
        <v>0.5</v>
      </c>
      <c r="N1450" s="344">
        <f t="shared" si="84"/>
        <v>55000</v>
      </c>
      <c r="O1450" s="55">
        <f t="shared" si="85"/>
        <v>55000</v>
      </c>
      <c r="P1450" s="46" t="s">
        <v>34</v>
      </c>
      <c r="Q1450" s="46" t="s">
        <v>34</v>
      </c>
      <c r="R1450" s="160">
        <f>K1450-N1450</f>
        <v>55000</v>
      </c>
      <c r="S1450" s="160">
        <f t="shared" si="86"/>
        <v>55000</v>
      </c>
      <c r="T1450" s="160">
        <f>[1]TC!$F$3</f>
        <v>15000</v>
      </c>
      <c r="U1450" s="225" t="str">
        <f>[1]TC!$G$3</f>
        <v>$ 15.000,00</v>
      </c>
      <c r="V1450" s="60" t="s">
        <v>2504</v>
      </c>
      <c r="W1450" s="345"/>
      <c r="X1450" s="348"/>
    </row>
    <row r="1451" spans="1:24" ht="14.25" customHeight="1">
      <c r="A1451" s="14" t="s">
        <v>952</v>
      </c>
      <c r="B1451" s="14" t="s">
        <v>2502</v>
      </c>
      <c r="C1451" s="139" t="s">
        <v>2576</v>
      </c>
      <c r="D1451" s="63" t="s">
        <v>26</v>
      </c>
      <c r="E1451" s="63" t="s">
        <v>232</v>
      </c>
      <c r="F1451" s="63" t="s">
        <v>29</v>
      </c>
      <c r="G1451" s="63" t="s">
        <v>170</v>
      </c>
      <c r="H1451" s="63" t="s">
        <v>97</v>
      </c>
      <c r="I1451" s="76" t="s">
        <v>1009</v>
      </c>
      <c r="J1451" s="76" t="s">
        <v>484</v>
      </c>
      <c r="K1451" s="194">
        <v>90000</v>
      </c>
      <c r="L1451" s="52" t="s">
        <v>1402</v>
      </c>
      <c r="M1451" s="53">
        <v>0.5</v>
      </c>
      <c r="N1451" s="344">
        <f t="shared" si="84"/>
        <v>45000</v>
      </c>
      <c r="O1451" s="55">
        <f t="shared" si="85"/>
        <v>45000</v>
      </c>
      <c r="P1451" s="46" t="s">
        <v>34</v>
      </c>
      <c r="Q1451" s="46" t="s">
        <v>34</v>
      </c>
      <c r="R1451" s="160">
        <f>K1451-N1451</f>
        <v>45000</v>
      </c>
      <c r="S1451" s="160">
        <f t="shared" si="86"/>
        <v>45000</v>
      </c>
      <c r="T1451" s="160">
        <f>[1]TC!$F$3</f>
        <v>15000</v>
      </c>
      <c r="U1451" s="225" t="str">
        <f>[1]TC!$G$3</f>
        <v>$ 15.000,00</v>
      </c>
      <c r="V1451" s="60" t="s">
        <v>2504</v>
      </c>
      <c r="W1451" s="64"/>
      <c r="X1451" s="348"/>
    </row>
    <row r="1452" spans="1:24" ht="14.25" customHeight="1">
      <c r="A1452" s="356" t="s">
        <v>952</v>
      </c>
      <c r="B1452" s="356" t="s">
        <v>2577</v>
      </c>
      <c r="C1452" s="16" t="s">
        <v>2578</v>
      </c>
      <c r="D1452" s="356" t="s">
        <v>49</v>
      </c>
      <c r="E1452" s="356" t="s">
        <v>27</v>
      </c>
      <c r="F1452" s="14" t="s">
        <v>29</v>
      </c>
      <c r="G1452" s="14" t="s">
        <v>56</v>
      </c>
      <c r="H1452" s="357" t="s">
        <v>1561</v>
      </c>
      <c r="I1452" s="357" t="s">
        <v>32</v>
      </c>
      <c r="J1452" s="357" t="s">
        <v>358</v>
      </c>
      <c r="K1452" s="358">
        <v>64600</v>
      </c>
      <c r="L1452" s="195" t="s">
        <v>1402</v>
      </c>
      <c r="M1452" s="359">
        <v>0.2</v>
      </c>
      <c r="N1452" s="360">
        <f t="shared" si="84"/>
        <v>12920</v>
      </c>
      <c r="O1452" s="197">
        <f t="shared" si="85"/>
        <v>12920</v>
      </c>
      <c r="P1452" s="46" t="s">
        <v>34</v>
      </c>
      <c r="Q1452" s="46" t="s">
        <v>34</v>
      </c>
      <c r="R1452" s="361">
        <f t="shared" ref="R1452:R1497" si="87">K1452-O1452</f>
        <v>51680</v>
      </c>
      <c r="S1452" s="361">
        <f t="shared" si="86"/>
        <v>51680</v>
      </c>
      <c r="T1452" s="361">
        <f>[1]TC!F3</f>
        <v>15000</v>
      </c>
      <c r="U1452" s="361">
        <v>15000</v>
      </c>
      <c r="V1452" s="357" t="s">
        <v>2579</v>
      </c>
      <c r="W1452" s="362" t="s">
        <v>2580</v>
      </c>
      <c r="X1452" s="241"/>
    </row>
    <row r="1453" spans="1:24" ht="14.25" customHeight="1">
      <c r="A1453" s="356" t="s">
        <v>952</v>
      </c>
      <c r="B1453" s="356" t="s">
        <v>2577</v>
      </c>
      <c r="C1453" s="16" t="s">
        <v>2581</v>
      </c>
      <c r="D1453" s="356" t="s">
        <v>49</v>
      </c>
      <c r="E1453" s="356" t="s">
        <v>27</v>
      </c>
      <c r="F1453" s="14" t="s">
        <v>29</v>
      </c>
      <c r="G1453" s="14" t="s">
        <v>56</v>
      </c>
      <c r="H1453" s="357" t="s">
        <v>1561</v>
      </c>
      <c r="I1453" s="357" t="s">
        <v>32</v>
      </c>
      <c r="J1453" s="357" t="s">
        <v>358</v>
      </c>
      <c r="K1453" s="358">
        <v>74350</v>
      </c>
      <c r="L1453" s="195" t="s">
        <v>1402</v>
      </c>
      <c r="M1453" s="359">
        <v>0.2</v>
      </c>
      <c r="N1453" s="360">
        <f t="shared" si="84"/>
        <v>14870</v>
      </c>
      <c r="O1453" s="197">
        <f t="shared" si="85"/>
        <v>14870</v>
      </c>
      <c r="P1453" s="46" t="s">
        <v>34</v>
      </c>
      <c r="Q1453" s="46" t="s">
        <v>34</v>
      </c>
      <c r="R1453" s="361">
        <f t="shared" si="87"/>
        <v>59480</v>
      </c>
      <c r="S1453" s="361">
        <f t="shared" si="86"/>
        <v>59480</v>
      </c>
      <c r="T1453" s="361">
        <f>[1]TC!F3</f>
        <v>15000</v>
      </c>
      <c r="U1453" s="361">
        <f t="shared" ref="U1453:U1497" si="88">T1453</f>
        <v>15000</v>
      </c>
      <c r="V1453" s="357" t="s">
        <v>2579</v>
      </c>
      <c r="W1453" s="362" t="s">
        <v>2582</v>
      </c>
      <c r="X1453" s="193"/>
    </row>
    <row r="1454" spans="1:24" ht="14.25" customHeight="1">
      <c r="A1454" s="356" t="s">
        <v>952</v>
      </c>
      <c r="B1454" s="356" t="s">
        <v>2577</v>
      </c>
      <c r="C1454" s="16" t="s">
        <v>2583</v>
      </c>
      <c r="D1454" s="356" t="s">
        <v>49</v>
      </c>
      <c r="E1454" s="356" t="s">
        <v>27</v>
      </c>
      <c r="F1454" s="14" t="s">
        <v>42</v>
      </c>
      <c r="G1454" s="14" t="s">
        <v>29</v>
      </c>
      <c r="H1454" s="357" t="s">
        <v>1561</v>
      </c>
      <c r="I1454" s="357" t="s">
        <v>32</v>
      </c>
      <c r="J1454" s="357" t="s">
        <v>358</v>
      </c>
      <c r="K1454" s="358">
        <v>64600</v>
      </c>
      <c r="L1454" s="195" t="s">
        <v>1402</v>
      </c>
      <c r="M1454" s="359">
        <v>0.2</v>
      </c>
      <c r="N1454" s="360">
        <f t="shared" si="84"/>
        <v>12920</v>
      </c>
      <c r="O1454" s="197">
        <f t="shared" si="85"/>
        <v>12920</v>
      </c>
      <c r="P1454" s="46" t="s">
        <v>34</v>
      </c>
      <c r="Q1454" s="46" t="s">
        <v>34</v>
      </c>
      <c r="R1454" s="361">
        <f t="shared" si="87"/>
        <v>51680</v>
      </c>
      <c r="S1454" s="361">
        <f t="shared" si="86"/>
        <v>51680</v>
      </c>
      <c r="T1454" s="361">
        <f>[1]TC!F3</f>
        <v>15000</v>
      </c>
      <c r="U1454" s="361">
        <f t="shared" si="88"/>
        <v>15000</v>
      </c>
      <c r="V1454" s="357" t="s">
        <v>2579</v>
      </c>
      <c r="W1454" s="362" t="s">
        <v>2584</v>
      </c>
      <c r="X1454" s="193"/>
    </row>
    <row r="1455" spans="1:24" ht="14.25" customHeight="1">
      <c r="A1455" s="356" t="s">
        <v>952</v>
      </c>
      <c r="B1455" s="356" t="s">
        <v>2577</v>
      </c>
      <c r="C1455" s="16" t="s">
        <v>2585</v>
      </c>
      <c r="D1455" s="356" t="s">
        <v>49</v>
      </c>
      <c r="E1455" s="356" t="s">
        <v>27</v>
      </c>
      <c r="F1455" s="14" t="s">
        <v>96</v>
      </c>
      <c r="G1455" s="14" t="s">
        <v>83</v>
      </c>
      <c r="H1455" s="357" t="s">
        <v>1561</v>
      </c>
      <c r="I1455" s="357" t="s">
        <v>32</v>
      </c>
      <c r="J1455" s="357" t="s">
        <v>358</v>
      </c>
      <c r="K1455" s="358">
        <v>64600</v>
      </c>
      <c r="L1455" s="195" t="s">
        <v>1402</v>
      </c>
      <c r="M1455" s="359">
        <v>0.2</v>
      </c>
      <c r="N1455" s="360">
        <f t="shared" si="84"/>
        <v>12920</v>
      </c>
      <c r="O1455" s="197">
        <f t="shared" si="85"/>
        <v>12920</v>
      </c>
      <c r="P1455" s="46" t="s">
        <v>34</v>
      </c>
      <c r="Q1455" s="46" t="s">
        <v>34</v>
      </c>
      <c r="R1455" s="361">
        <f t="shared" si="87"/>
        <v>51680</v>
      </c>
      <c r="S1455" s="361">
        <f t="shared" si="86"/>
        <v>51680</v>
      </c>
      <c r="T1455" s="361">
        <f>[1]TC!F3</f>
        <v>15000</v>
      </c>
      <c r="U1455" s="361">
        <f t="shared" si="88"/>
        <v>15000</v>
      </c>
      <c r="V1455" s="357" t="s">
        <v>2579</v>
      </c>
      <c r="W1455" s="362" t="s">
        <v>2586</v>
      </c>
      <c r="X1455" s="61"/>
    </row>
    <row r="1456" spans="1:24" ht="14.25" customHeight="1">
      <c r="A1456" s="356" t="s">
        <v>952</v>
      </c>
      <c r="B1456" s="356" t="s">
        <v>2577</v>
      </c>
      <c r="C1456" s="16" t="s">
        <v>2587</v>
      </c>
      <c r="D1456" s="356" t="s">
        <v>49</v>
      </c>
      <c r="E1456" s="356" t="s">
        <v>27</v>
      </c>
      <c r="F1456" s="14" t="s">
        <v>96</v>
      </c>
      <c r="G1456" s="14" t="s">
        <v>46</v>
      </c>
      <c r="H1456" s="357" t="s">
        <v>1561</v>
      </c>
      <c r="I1456" s="357" t="s">
        <v>32</v>
      </c>
      <c r="J1456" s="357" t="s">
        <v>358</v>
      </c>
      <c r="K1456" s="358">
        <v>64600</v>
      </c>
      <c r="L1456" s="195" t="s">
        <v>1402</v>
      </c>
      <c r="M1456" s="359">
        <v>0.2</v>
      </c>
      <c r="N1456" s="360">
        <f t="shared" si="84"/>
        <v>12920</v>
      </c>
      <c r="O1456" s="197">
        <f t="shared" si="85"/>
        <v>12920</v>
      </c>
      <c r="P1456" s="46" t="s">
        <v>34</v>
      </c>
      <c r="Q1456" s="46" t="s">
        <v>34</v>
      </c>
      <c r="R1456" s="361">
        <f t="shared" si="87"/>
        <v>51680</v>
      </c>
      <c r="S1456" s="361">
        <f t="shared" si="86"/>
        <v>51680</v>
      </c>
      <c r="T1456" s="361">
        <f>[1]TC!F3</f>
        <v>15000</v>
      </c>
      <c r="U1456" s="361">
        <f t="shared" si="88"/>
        <v>15000</v>
      </c>
      <c r="V1456" s="357" t="s">
        <v>2579</v>
      </c>
      <c r="W1456" s="362" t="s">
        <v>2588</v>
      </c>
      <c r="X1456" s="29"/>
    </row>
    <row r="1457" spans="1:24" ht="14.25" customHeight="1">
      <c r="A1457" s="356" t="s">
        <v>952</v>
      </c>
      <c r="B1457" s="356" t="s">
        <v>2577</v>
      </c>
      <c r="C1457" s="16" t="s">
        <v>2589</v>
      </c>
      <c r="D1457" s="356" t="s">
        <v>49</v>
      </c>
      <c r="E1457" s="356" t="s">
        <v>27</v>
      </c>
      <c r="F1457" s="14" t="s">
        <v>46</v>
      </c>
      <c r="G1457" s="14" t="s">
        <v>29</v>
      </c>
      <c r="H1457" s="357" t="s">
        <v>1561</v>
      </c>
      <c r="I1457" s="357" t="s">
        <v>32</v>
      </c>
      <c r="J1457" s="357" t="s">
        <v>358</v>
      </c>
      <c r="K1457" s="358">
        <v>64600</v>
      </c>
      <c r="L1457" s="195" t="s">
        <v>1402</v>
      </c>
      <c r="M1457" s="359">
        <v>0.2</v>
      </c>
      <c r="N1457" s="360">
        <f t="shared" si="84"/>
        <v>12920</v>
      </c>
      <c r="O1457" s="197">
        <f t="shared" si="85"/>
        <v>12920</v>
      </c>
      <c r="P1457" s="46" t="s">
        <v>34</v>
      </c>
      <c r="Q1457" s="46" t="s">
        <v>34</v>
      </c>
      <c r="R1457" s="361">
        <f t="shared" si="87"/>
        <v>51680</v>
      </c>
      <c r="S1457" s="361">
        <f t="shared" si="86"/>
        <v>51680</v>
      </c>
      <c r="T1457" s="361">
        <f>[1]TC!F3</f>
        <v>15000</v>
      </c>
      <c r="U1457" s="361">
        <f t="shared" si="88"/>
        <v>15000</v>
      </c>
      <c r="V1457" s="357" t="s">
        <v>2579</v>
      </c>
      <c r="W1457" s="362" t="s">
        <v>2590</v>
      </c>
      <c r="X1457" s="29"/>
    </row>
    <row r="1458" spans="1:24" ht="14.25" customHeight="1">
      <c r="A1458" s="356" t="s">
        <v>952</v>
      </c>
      <c r="B1458" s="356" t="s">
        <v>2577</v>
      </c>
      <c r="C1458" s="16" t="s">
        <v>2591</v>
      </c>
      <c r="D1458" s="356" t="s">
        <v>49</v>
      </c>
      <c r="E1458" s="356" t="s">
        <v>27</v>
      </c>
      <c r="F1458" s="14" t="s">
        <v>673</v>
      </c>
      <c r="G1458" s="14" t="s">
        <v>519</v>
      </c>
      <c r="H1458" s="357" t="s">
        <v>1561</v>
      </c>
      <c r="I1458" s="357" t="s">
        <v>32</v>
      </c>
      <c r="J1458" s="357" t="s">
        <v>358</v>
      </c>
      <c r="K1458" s="358">
        <v>64600</v>
      </c>
      <c r="L1458" s="195" t="s">
        <v>1402</v>
      </c>
      <c r="M1458" s="359">
        <v>0.2</v>
      </c>
      <c r="N1458" s="360">
        <f t="shared" si="84"/>
        <v>12920</v>
      </c>
      <c r="O1458" s="197">
        <f t="shared" si="85"/>
        <v>12920</v>
      </c>
      <c r="P1458" s="46" t="s">
        <v>34</v>
      </c>
      <c r="Q1458" s="46" t="s">
        <v>34</v>
      </c>
      <c r="R1458" s="361">
        <f t="shared" si="87"/>
        <v>51680</v>
      </c>
      <c r="S1458" s="361">
        <f t="shared" si="86"/>
        <v>51680</v>
      </c>
      <c r="T1458" s="361">
        <f>[1]TC!F3</f>
        <v>15000</v>
      </c>
      <c r="U1458" s="361">
        <f t="shared" si="88"/>
        <v>15000</v>
      </c>
      <c r="V1458" s="357" t="s">
        <v>2579</v>
      </c>
      <c r="W1458" s="362" t="s">
        <v>2592</v>
      </c>
      <c r="X1458" s="29"/>
    </row>
    <row r="1459" spans="1:24" ht="14.25" customHeight="1">
      <c r="A1459" s="356" t="s">
        <v>952</v>
      </c>
      <c r="B1459" s="356" t="s">
        <v>2577</v>
      </c>
      <c r="C1459" s="16" t="s">
        <v>2593</v>
      </c>
      <c r="D1459" s="356" t="s">
        <v>49</v>
      </c>
      <c r="E1459" s="356" t="s">
        <v>27</v>
      </c>
      <c r="F1459" s="14" t="s">
        <v>133</v>
      </c>
      <c r="G1459" s="14" t="s">
        <v>132</v>
      </c>
      <c r="H1459" s="357" t="s">
        <v>1561</v>
      </c>
      <c r="I1459" s="357" t="s">
        <v>32</v>
      </c>
      <c r="J1459" s="357" t="s">
        <v>358</v>
      </c>
      <c r="K1459" s="358">
        <v>64600</v>
      </c>
      <c r="L1459" s="195" t="s">
        <v>1402</v>
      </c>
      <c r="M1459" s="359">
        <v>0.2</v>
      </c>
      <c r="N1459" s="360">
        <f t="shared" si="84"/>
        <v>12920</v>
      </c>
      <c r="O1459" s="197">
        <f t="shared" si="85"/>
        <v>12920</v>
      </c>
      <c r="P1459" s="46" t="s">
        <v>34</v>
      </c>
      <c r="Q1459" s="46" t="s">
        <v>34</v>
      </c>
      <c r="R1459" s="361">
        <f t="shared" si="87"/>
        <v>51680</v>
      </c>
      <c r="S1459" s="361">
        <f t="shared" si="86"/>
        <v>51680</v>
      </c>
      <c r="T1459" s="361">
        <f>[1]TC!F3</f>
        <v>15000</v>
      </c>
      <c r="U1459" s="361">
        <f t="shared" si="88"/>
        <v>15000</v>
      </c>
      <c r="V1459" s="357" t="s">
        <v>2579</v>
      </c>
      <c r="W1459" s="362" t="s">
        <v>2594</v>
      </c>
      <c r="X1459" s="29"/>
    </row>
    <row r="1460" spans="1:24" ht="14.25" customHeight="1">
      <c r="A1460" s="356" t="s">
        <v>952</v>
      </c>
      <c r="B1460" s="356" t="s">
        <v>2577</v>
      </c>
      <c r="C1460" s="16" t="s">
        <v>2595</v>
      </c>
      <c r="D1460" s="356" t="s">
        <v>49</v>
      </c>
      <c r="E1460" s="356" t="s">
        <v>27</v>
      </c>
      <c r="F1460" s="14" t="s">
        <v>127</v>
      </c>
      <c r="G1460" s="14" t="s">
        <v>128</v>
      </c>
      <c r="H1460" s="357" t="s">
        <v>1561</v>
      </c>
      <c r="I1460" s="357" t="s">
        <v>32</v>
      </c>
      <c r="J1460" s="357" t="s">
        <v>358</v>
      </c>
      <c r="K1460" s="358">
        <v>64600</v>
      </c>
      <c r="L1460" s="195" t="s">
        <v>1402</v>
      </c>
      <c r="M1460" s="359">
        <v>0.2</v>
      </c>
      <c r="N1460" s="360">
        <f t="shared" si="84"/>
        <v>12920</v>
      </c>
      <c r="O1460" s="197">
        <f t="shared" si="85"/>
        <v>12920</v>
      </c>
      <c r="P1460" s="46" t="s">
        <v>34</v>
      </c>
      <c r="Q1460" s="46" t="s">
        <v>34</v>
      </c>
      <c r="R1460" s="361">
        <f t="shared" si="87"/>
        <v>51680</v>
      </c>
      <c r="S1460" s="361">
        <f t="shared" si="86"/>
        <v>51680</v>
      </c>
      <c r="T1460" s="361">
        <f>[1]TC!F3</f>
        <v>15000</v>
      </c>
      <c r="U1460" s="361">
        <f t="shared" si="88"/>
        <v>15000</v>
      </c>
      <c r="V1460" s="357" t="s">
        <v>2579</v>
      </c>
      <c r="W1460" s="362" t="s">
        <v>2596</v>
      </c>
      <c r="X1460" s="29"/>
    </row>
    <row r="1461" spans="1:24" ht="14.25" customHeight="1">
      <c r="A1461" s="356" t="s">
        <v>952</v>
      </c>
      <c r="B1461" s="356" t="s">
        <v>2577</v>
      </c>
      <c r="C1461" s="16" t="s">
        <v>2597</v>
      </c>
      <c r="D1461" s="356" t="s">
        <v>49</v>
      </c>
      <c r="E1461" s="356" t="s">
        <v>27</v>
      </c>
      <c r="F1461" s="14" t="s">
        <v>128</v>
      </c>
      <c r="G1461" s="14" t="s">
        <v>519</v>
      </c>
      <c r="H1461" s="357" t="s">
        <v>1561</v>
      </c>
      <c r="I1461" s="357" t="s">
        <v>32</v>
      </c>
      <c r="J1461" s="357" t="s">
        <v>358</v>
      </c>
      <c r="K1461" s="358">
        <v>64600</v>
      </c>
      <c r="L1461" s="195" t="s">
        <v>1402</v>
      </c>
      <c r="M1461" s="359">
        <v>0.2</v>
      </c>
      <c r="N1461" s="360">
        <f t="shared" si="84"/>
        <v>12920</v>
      </c>
      <c r="O1461" s="197">
        <f t="shared" si="85"/>
        <v>12920</v>
      </c>
      <c r="P1461" s="46" t="s">
        <v>34</v>
      </c>
      <c r="Q1461" s="46" t="s">
        <v>34</v>
      </c>
      <c r="R1461" s="361">
        <f t="shared" si="87"/>
        <v>51680</v>
      </c>
      <c r="S1461" s="361">
        <f t="shared" si="86"/>
        <v>51680</v>
      </c>
      <c r="T1461" s="361">
        <f>[1]TC!F3</f>
        <v>15000</v>
      </c>
      <c r="U1461" s="361">
        <f t="shared" si="88"/>
        <v>15000</v>
      </c>
      <c r="V1461" s="357" t="s">
        <v>2579</v>
      </c>
      <c r="W1461" s="362" t="s">
        <v>2598</v>
      </c>
      <c r="X1461" s="29"/>
    </row>
    <row r="1462" spans="1:24" ht="14.25" customHeight="1">
      <c r="A1462" s="356" t="s">
        <v>952</v>
      </c>
      <c r="B1462" s="356" t="s">
        <v>2577</v>
      </c>
      <c r="C1462" s="16" t="s">
        <v>2599</v>
      </c>
      <c r="D1462" s="356" t="s">
        <v>49</v>
      </c>
      <c r="E1462" s="356" t="s">
        <v>27</v>
      </c>
      <c r="F1462" s="14" t="s">
        <v>316</v>
      </c>
      <c r="G1462" s="14" t="s">
        <v>389</v>
      </c>
      <c r="H1462" s="357" t="s">
        <v>1561</v>
      </c>
      <c r="I1462" s="357" t="s">
        <v>32</v>
      </c>
      <c r="J1462" s="357" t="s">
        <v>358</v>
      </c>
      <c r="K1462" s="358">
        <v>64600</v>
      </c>
      <c r="L1462" s="195" t="s">
        <v>1402</v>
      </c>
      <c r="M1462" s="359">
        <v>0.2</v>
      </c>
      <c r="N1462" s="360">
        <f t="shared" si="84"/>
        <v>12920</v>
      </c>
      <c r="O1462" s="197">
        <f t="shared" si="85"/>
        <v>12920</v>
      </c>
      <c r="P1462" s="46" t="s">
        <v>34</v>
      </c>
      <c r="Q1462" s="46" t="s">
        <v>34</v>
      </c>
      <c r="R1462" s="361">
        <f t="shared" si="87"/>
        <v>51680</v>
      </c>
      <c r="S1462" s="128">
        <f t="shared" si="86"/>
        <v>51680</v>
      </c>
      <c r="T1462" s="361">
        <f>[1]TC!F3</f>
        <v>15000</v>
      </c>
      <c r="U1462" s="361">
        <f t="shared" si="88"/>
        <v>15000</v>
      </c>
      <c r="V1462" s="357" t="s">
        <v>2579</v>
      </c>
      <c r="W1462" s="362" t="s">
        <v>2600</v>
      </c>
      <c r="X1462" s="29"/>
    </row>
    <row r="1463" spans="1:24" ht="14.25" customHeight="1">
      <c r="A1463" s="356" t="s">
        <v>952</v>
      </c>
      <c r="B1463" s="356" t="s">
        <v>2577</v>
      </c>
      <c r="C1463" s="16" t="s">
        <v>2601</v>
      </c>
      <c r="D1463" s="356" t="s">
        <v>49</v>
      </c>
      <c r="E1463" s="356" t="s">
        <v>27</v>
      </c>
      <c r="F1463" s="14" t="s">
        <v>195</v>
      </c>
      <c r="G1463" s="14" t="s">
        <v>215</v>
      </c>
      <c r="H1463" s="357" t="s">
        <v>1561</v>
      </c>
      <c r="I1463" s="357" t="s">
        <v>32</v>
      </c>
      <c r="J1463" s="357" t="s">
        <v>358</v>
      </c>
      <c r="K1463" s="358">
        <v>64600</v>
      </c>
      <c r="L1463" s="195" t="s">
        <v>1402</v>
      </c>
      <c r="M1463" s="359">
        <v>0.2</v>
      </c>
      <c r="N1463" s="360">
        <f t="shared" si="84"/>
        <v>12920</v>
      </c>
      <c r="O1463" s="197">
        <f t="shared" si="85"/>
        <v>12920</v>
      </c>
      <c r="P1463" s="46" t="s">
        <v>34</v>
      </c>
      <c r="Q1463" s="46" t="s">
        <v>34</v>
      </c>
      <c r="R1463" s="361">
        <f t="shared" si="87"/>
        <v>51680</v>
      </c>
      <c r="S1463" s="361">
        <f t="shared" si="86"/>
        <v>51680</v>
      </c>
      <c r="T1463" s="361">
        <f>[1]TC!F3</f>
        <v>15000</v>
      </c>
      <c r="U1463" s="361">
        <f t="shared" si="88"/>
        <v>15000</v>
      </c>
      <c r="V1463" s="357" t="s">
        <v>2579</v>
      </c>
      <c r="W1463" s="362" t="s">
        <v>2602</v>
      </c>
      <c r="X1463" s="29"/>
    </row>
    <row r="1464" spans="1:24" ht="14.25" customHeight="1">
      <c r="A1464" s="356" t="s">
        <v>952</v>
      </c>
      <c r="B1464" s="356" t="s">
        <v>2577</v>
      </c>
      <c r="C1464" s="16" t="s">
        <v>2603</v>
      </c>
      <c r="D1464" s="356" t="s">
        <v>49</v>
      </c>
      <c r="E1464" s="356" t="s">
        <v>27</v>
      </c>
      <c r="F1464" s="14" t="s">
        <v>195</v>
      </c>
      <c r="G1464" s="14" t="s">
        <v>215</v>
      </c>
      <c r="H1464" s="357" t="s">
        <v>1561</v>
      </c>
      <c r="I1464" s="357" t="s">
        <v>32</v>
      </c>
      <c r="J1464" s="357" t="s">
        <v>358</v>
      </c>
      <c r="K1464" s="358">
        <v>74350</v>
      </c>
      <c r="L1464" s="195" t="s">
        <v>1402</v>
      </c>
      <c r="M1464" s="359">
        <v>0.2</v>
      </c>
      <c r="N1464" s="360">
        <f t="shared" si="84"/>
        <v>14870</v>
      </c>
      <c r="O1464" s="197">
        <f t="shared" si="85"/>
        <v>14870</v>
      </c>
      <c r="P1464" s="46" t="s">
        <v>34</v>
      </c>
      <c r="Q1464" s="46" t="s">
        <v>34</v>
      </c>
      <c r="R1464" s="361">
        <f t="shared" si="87"/>
        <v>59480</v>
      </c>
      <c r="S1464" s="361">
        <f t="shared" si="86"/>
        <v>59480</v>
      </c>
      <c r="T1464" s="361">
        <f>[1]TC!F4</f>
        <v>1100</v>
      </c>
      <c r="U1464" s="361">
        <f t="shared" si="88"/>
        <v>1100</v>
      </c>
      <c r="V1464" s="357" t="s">
        <v>2579</v>
      </c>
      <c r="W1464" s="363" t="s">
        <v>2604</v>
      </c>
      <c r="X1464" s="29"/>
    </row>
    <row r="1465" spans="1:24" ht="14.25" customHeight="1">
      <c r="A1465" s="356" t="s">
        <v>952</v>
      </c>
      <c r="B1465" s="356" t="s">
        <v>2577</v>
      </c>
      <c r="C1465" s="16" t="s">
        <v>2605</v>
      </c>
      <c r="D1465" s="356" t="s">
        <v>49</v>
      </c>
      <c r="E1465" s="356" t="s">
        <v>27</v>
      </c>
      <c r="F1465" s="14" t="s">
        <v>316</v>
      </c>
      <c r="G1465" s="14" t="s">
        <v>1844</v>
      </c>
      <c r="H1465" s="357" t="s">
        <v>1561</v>
      </c>
      <c r="I1465" s="357" t="s">
        <v>32</v>
      </c>
      <c r="J1465" s="357" t="s">
        <v>358</v>
      </c>
      <c r="K1465" s="358">
        <v>67950</v>
      </c>
      <c r="L1465" s="195" t="s">
        <v>1402</v>
      </c>
      <c r="M1465" s="359">
        <v>0.2</v>
      </c>
      <c r="N1465" s="360">
        <f t="shared" si="84"/>
        <v>13590</v>
      </c>
      <c r="O1465" s="197">
        <f t="shared" si="85"/>
        <v>13590</v>
      </c>
      <c r="P1465" s="46" t="s">
        <v>34</v>
      </c>
      <c r="Q1465" s="46" t="s">
        <v>34</v>
      </c>
      <c r="R1465" s="361">
        <f t="shared" si="87"/>
        <v>54360</v>
      </c>
      <c r="S1465" s="128">
        <f t="shared" si="86"/>
        <v>54360</v>
      </c>
      <c r="T1465" s="361">
        <f>[1]TC!F3</f>
        <v>15000</v>
      </c>
      <c r="U1465" s="361">
        <f t="shared" si="88"/>
        <v>15000</v>
      </c>
      <c r="V1465" s="357" t="s">
        <v>2579</v>
      </c>
      <c r="W1465" s="362" t="s">
        <v>2606</v>
      </c>
      <c r="X1465" s="29"/>
    </row>
    <row r="1466" spans="1:24" ht="14.25" customHeight="1">
      <c r="A1466" s="356" t="s">
        <v>952</v>
      </c>
      <c r="B1466" s="356" t="s">
        <v>2577</v>
      </c>
      <c r="C1466" s="16" t="s">
        <v>2607</v>
      </c>
      <c r="D1466" s="356" t="s">
        <v>49</v>
      </c>
      <c r="E1466" s="356" t="s">
        <v>27</v>
      </c>
      <c r="F1466" s="14" t="s">
        <v>1844</v>
      </c>
      <c r="G1466" s="14" t="s">
        <v>316</v>
      </c>
      <c r="H1466" s="357" t="s">
        <v>1561</v>
      </c>
      <c r="I1466" s="357" t="s">
        <v>32</v>
      </c>
      <c r="J1466" s="357" t="s">
        <v>358</v>
      </c>
      <c r="K1466" s="358">
        <v>64600</v>
      </c>
      <c r="L1466" s="195" t="s">
        <v>1402</v>
      </c>
      <c r="M1466" s="359">
        <v>0.2</v>
      </c>
      <c r="N1466" s="360">
        <f t="shared" si="84"/>
        <v>12920</v>
      </c>
      <c r="O1466" s="197">
        <f t="shared" si="85"/>
        <v>12920</v>
      </c>
      <c r="P1466" s="46" t="s">
        <v>34</v>
      </c>
      <c r="Q1466" s="46" t="s">
        <v>34</v>
      </c>
      <c r="R1466" s="361">
        <f t="shared" si="87"/>
        <v>51680</v>
      </c>
      <c r="S1466" s="361">
        <f t="shared" si="86"/>
        <v>51680</v>
      </c>
      <c r="T1466" s="361">
        <f>[1]TC!F3</f>
        <v>15000</v>
      </c>
      <c r="U1466" s="361">
        <f t="shared" si="88"/>
        <v>15000</v>
      </c>
      <c r="V1466" s="357" t="s">
        <v>2579</v>
      </c>
      <c r="W1466" s="362" t="s">
        <v>2608</v>
      </c>
      <c r="X1466" s="29"/>
    </row>
    <row r="1467" spans="1:24" ht="14.25" customHeight="1">
      <c r="A1467" s="356" t="s">
        <v>952</v>
      </c>
      <c r="B1467" s="356" t="s">
        <v>2577</v>
      </c>
      <c r="C1467" s="16" t="s">
        <v>2609</v>
      </c>
      <c r="D1467" s="356" t="s">
        <v>49</v>
      </c>
      <c r="E1467" s="356" t="s">
        <v>27</v>
      </c>
      <c r="F1467" s="14" t="s">
        <v>108</v>
      </c>
      <c r="G1467" s="14" t="s">
        <v>147</v>
      </c>
      <c r="H1467" s="357" t="s">
        <v>1561</v>
      </c>
      <c r="I1467" s="357" t="s">
        <v>32</v>
      </c>
      <c r="J1467" s="357" t="s">
        <v>358</v>
      </c>
      <c r="K1467" s="358">
        <v>64600</v>
      </c>
      <c r="L1467" s="195" t="s">
        <v>1402</v>
      </c>
      <c r="M1467" s="359">
        <v>0.2</v>
      </c>
      <c r="N1467" s="360">
        <f t="shared" si="84"/>
        <v>12920</v>
      </c>
      <c r="O1467" s="197">
        <f t="shared" si="85"/>
        <v>12920</v>
      </c>
      <c r="P1467" s="46" t="s">
        <v>34</v>
      </c>
      <c r="Q1467" s="46" t="s">
        <v>34</v>
      </c>
      <c r="R1467" s="361">
        <f t="shared" si="87"/>
        <v>51680</v>
      </c>
      <c r="S1467" s="361">
        <f t="shared" si="86"/>
        <v>51680</v>
      </c>
      <c r="T1467" s="361">
        <f>[1]TC!F3</f>
        <v>15000</v>
      </c>
      <c r="U1467" s="361">
        <f t="shared" si="88"/>
        <v>15000</v>
      </c>
      <c r="V1467" s="357" t="s">
        <v>2579</v>
      </c>
      <c r="W1467" s="362" t="s">
        <v>2610</v>
      </c>
      <c r="X1467" s="29"/>
    </row>
    <row r="1468" spans="1:24" ht="14.25" customHeight="1">
      <c r="A1468" s="356" t="s">
        <v>952</v>
      </c>
      <c r="B1468" s="356" t="s">
        <v>2577</v>
      </c>
      <c r="C1468" s="16" t="s">
        <v>2611</v>
      </c>
      <c r="D1468" s="356" t="s">
        <v>49</v>
      </c>
      <c r="E1468" s="356" t="s">
        <v>27</v>
      </c>
      <c r="F1468" s="14" t="s">
        <v>147</v>
      </c>
      <c r="G1468" s="14" t="s">
        <v>170</v>
      </c>
      <c r="H1468" s="357" t="s">
        <v>1561</v>
      </c>
      <c r="I1468" s="357" t="s">
        <v>32</v>
      </c>
      <c r="J1468" s="357" t="s">
        <v>358</v>
      </c>
      <c r="K1468" s="358">
        <v>64600</v>
      </c>
      <c r="L1468" s="195" t="s">
        <v>1402</v>
      </c>
      <c r="M1468" s="359">
        <v>0.2</v>
      </c>
      <c r="N1468" s="360">
        <f t="shared" si="84"/>
        <v>12920</v>
      </c>
      <c r="O1468" s="197">
        <f t="shared" si="85"/>
        <v>12920</v>
      </c>
      <c r="P1468" s="46" t="s">
        <v>34</v>
      </c>
      <c r="Q1468" s="46" t="s">
        <v>34</v>
      </c>
      <c r="R1468" s="361">
        <f t="shared" si="87"/>
        <v>51680</v>
      </c>
      <c r="S1468" s="361">
        <f t="shared" si="86"/>
        <v>51680</v>
      </c>
      <c r="T1468" s="361">
        <f>[1]TC!F3</f>
        <v>15000</v>
      </c>
      <c r="U1468" s="361">
        <f t="shared" si="88"/>
        <v>15000</v>
      </c>
      <c r="V1468" s="357" t="s">
        <v>2579</v>
      </c>
      <c r="W1468" s="362" t="s">
        <v>2612</v>
      </c>
      <c r="X1468" s="29"/>
    </row>
    <row r="1469" spans="1:24" ht="14.25" customHeight="1">
      <c r="A1469" s="356" t="s">
        <v>952</v>
      </c>
      <c r="B1469" s="356" t="s">
        <v>2577</v>
      </c>
      <c r="C1469" s="16" t="s">
        <v>2613</v>
      </c>
      <c r="D1469" s="356" t="s">
        <v>49</v>
      </c>
      <c r="E1469" s="356" t="s">
        <v>27</v>
      </c>
      <c r="F1469" s="14" t="s">
        <v>116</v>
      </c>
      <c r="G1469" s="14" t="s">
        <v>117</v>
      </c>
      <c r="H1469" s="357" t="s">
        <v>1561</v>
      </c>
      <c r="I1469" s="357" t="s">
        <v>32</v>
      </c>
      <c r="J1469" s="357" t="s">
        <v>358</v>
      </c>
      <c r="K1469" s="358">
        <v>64600</v>
      </c>
      <c r="L1469" s="195" t="s">
        <v>1402</v>
      </c>
      <c r="M1469" s="359">
        <v>0.2</v>
      </c>
      <c r="N1469" s="360">
        <f t="shared" si="84"/>
        <v>12920</v>
      </c>
      <c r="O1469" s="197">
        <f t="shared" si="85"/>
        <v>12920</v>
      </c>
      <c r="P1469" s="46" t="s">
        <v>34</v>
      </c>
      <c r="Q1469" s="46" t="s">
        <v>34</v>
      </c>
      <c r="R1469" s="361">
        <f t="shared" si="87"/>
        <v>51680</v>
      </c>
      <c r="S1469" s="361">
        <f t="shared" si="86"/>
        <v>51680</v>
      </c>
      <c r="T1469" s="361">
        <f>[1]TC!F3</f>
        <v>15000</v>
      </c>
      <c r="U1469" s="361">
        <f t="shared" si="88"/>
        <v>15000</v>
      </c>
      <c r="V1469" s="357" t="s">
        <v>2579</v>
      </c>
      <c r="W1469" s="362" t="s">
        <v>2614</v>
      </c>
      <c r="X1469" s="29"/>
    </row>
    <row r="1470" spans="1:24" ht="14.25" customHeight="1">
      <c r="A1470" s="356" t="s">
        <v>952</v>
      </c>
      <c r="B1470" s="356" t="s">
        <v>2577</v>
      </c>
      <c r="C1470" s="16" t="s">
        <v>2615</v>
      </c>
      <c r="D1470" s="356" t="s">
        <v>49</v>
      </c>
      <c r="E1470" s="356" t="s">
        <v>27</v>
      </c>
      <c r="F1470" s="14" t="s">
        <v>28</v>
      </c>
      <c r="G1470" s="14" t="s">
        <v>506</v>
      </c>
      <c r="H1470" s="357" t="s">
        <v>1561</v>
      </c>
      <c r="I1470" s="357" t="s">
        <v>32</v>
      </c>
      <c r="J1470" s="357" t="s">
        <v>358</v>
      </c>
      <c r="K1470" s="358">
        <v>64600</v>
      </c>
      <c r="L1470" s="195" t="s">
        <v>1402</v>
      </c>
      <c r="M1470" s="359">
        <v>0.2</v>
      </c>
      <c r="N1470" s="360">
        <f t="shared" si="84"/>
        <v>12920</v>
      </c>
      <c r="O1470" s="197">
        <f t="shared" si="85"/>
        <v>12920</v>
      </c>
      <c r="P1470" s="46" t="s">
        <v>34</v>
      </c>
      <c r="Q1470" s="46" t="s">
        <v>34</v>
      </c>
      <c r="R1470" s="361">
        <f t="shared" si="87"/>
        <v>51680</v>
      </c>
      <c r="S1470" s="361">
        <f t="shared" si="86"/>
        <v>51680</v>
      </c>
      <c r="T1470" s="361">
        <f>[1]TC!F3</f>
        <v>15000</v>
      </c>
      <c r="U1470" s="361">
        <f t="shared" si="88"/>
        <v>15000</v>
      </c>
      <c r="V1470" s="357" t="s">
        <v>2579</v>
      </c>
      <c r="W1470" s="362" t="s">
        <v>2616</v>
      </c>
      <c r="X1470" s="29"/>
    </row>
    <row r="1471" spans="1:24" ht="14.25" customHeight="1">
      <c r="A1471" s="356" t="s">
        <v>952</v>
      </c>
      <c r="B1471" s="356" t="s">
        <v>2577</v>
      </c>
      <c r="C1471" s="16" t="s">
        <v>2617</v>
      </c>
      <c r="D1471" s="356" t="s">
        <v>49</v>
      </c>
      <c r="E1471" s="356" t="s">
        <v>27</v>
      </c>
      <c r="F1471" s="14" t="s">
        <v>29</v>
      </c>
      <c r="G1471" s="14" t="s">
        <v>116</v>
      </c>
      <c r="H1471" s="357" t="s">
        <v>1561</v>
      </c>
      <c r="I1471" s="357" t="s">
        <v>32</v>
      </c>
      <c r="J1471" s="357" t="s">
        <v>358</v>
      </c>
      <c r="K1471" s="358">
        <v>64600</v>
      </c>
      <c r="L1471" s="195" t="s">
        <v>1402</v>
      </c>
      <c r="M1471" s="359">
        <v>0.2</v>
      </c>
      <c r="N1471" s="360">
        <f t="shared" si="84"/>
        <v>12920</v>
      </c>
      <c r="O1471" s="197">
        <f t="shared" si="85"/>
        <v>12920</v>
      </c>
      <c r="P1471" s="46" t="s">
        <v>34</v>
      </c>
      <c r="Q1471" s="46" t="s">
        <v>34</v>
      </c>
      <c r="R1471" s="361">
        <f t="shared" si="87"/>
        <v>51680</v>
      </c>
      <c r="S1471" s="361">
        <f t="shared" si="86"/>
        <v>51680</v>
      </c>
      <c r="T1471" s="361">
        <f>[1]TC!F3</f>
        <v>15000</v>
      </c>
      <c r="U1471" s="361">
        <f t="shared" si="88"/>
        <v>15000</v>
      </c>
      <c r="V1471" s="357" t="s">
        <v>2579</v>
      </c>
      <c r="W1471" s="362" t="s">
        <v>2618</v>
      </c>
      <c r="X1471" s="29"/>
    </row>
    <row r="1472" spans="1:24" ht="14.25" customHeight="1">
      <c r="A1472" s="356" t="s">
        <v>952</v>
      </c>
      <c r="B1472" s="356" t="s">
        <v>2577</v>
      </c>
      <c r="C1472" s="16" t="s">
        <v>2619</v>
      </c>
      <c r="D1472" s="356" t="s">
        <v>49</v>
      </c>
      <c r="E1472" s="356" t="s">
        <v>27</v>
      </c>
      <c r="F1472" s="14" t="s">
        <v>73</v>
      </c>
      <c r="G1472" s="14" t="s">
        <v>92</v>
      </c>
      <c r="H1472" s="357" t="s">
        <v>1561</v>
      </c>
      <c r="I1472" s="357" t="s">
        <v>32</v>
      </c>
      <c r="J1472" s="357" t="s">
        <v>358</v>
      </c>
      <c r="K1472" s="358">
        <v>64600</v>
      </c>
      <c r="L1472" s="195" t="s">
        <v>1402</v>
      </c>
      <c r="M1472" s="359">
        <v>0.2</v>
      </c>
      <c r="N1472" s="360">
        <f t="shared" si="84"/>
        <v>12920</v>
      </c>
      <c r="O1472" s="197">
        <f t="shared" si="85"/>
        <v>12920</v>
      </c>
      <c r="P1472" s="46" t="s">
        <v>34</v>
      </c>
      <c r="Q1472" s="46" t="s">
        <v>34</v>
      </c>
      <c r="R1472" s="361">
        <f t="shared" si="87"/>
        <v>51680</v>
      </c>
      <c r="S1472" s="361">
        <f t="shared" si="86"/>
        <v>51680</v>
      </c>
      <c r="T1472" s="361">
        <f>[1]TC!F3</f>
        <v>15000</v>
      </c>
      <c r="U1472" s="361">
        <f t="shared" si="88"/>
        <v>15000</v>
      </c>
      <c r="V1472" s="357" t="s">
        <v>2579</v>
      </c>
      <c r="W1472" s="362" t="s">
        <v>2620</v>
      </c>
      <c r="X1472" s="29"/>
    </row>
    <row r="1473" spans="1:24" ht="14.25" customHeight="1">
      <c r="A1473" s="356" t="s">
        <v>952</v>
      </c>
      <c r="B1473" s="356" t="s">
        <v>2577</v>
      </c>
      <c r="C1473" s="16" t="s">
        <v>2621</v>
      </c>
      <c r="D1473" s="356" t="s">
        <v>49</v>
      </c>
      <c r="E1473" s="356" t="s">
        <v>357</v>
      </c>
      <c r="F1473" s="14" t="s">
        <v>29</v>
      </c>
      <c r="G1473" s="14" t="s">
        <v>56</v>
      </c>
      <c r="H1473" s="357" t="s">
        <v>2622</v>
      </c>
      <c r="I1473" s="357" t="s">
        <v>1031</v>
      </c>
      <c r="J1473" s="357" t="s">
        <v>649</v>
      </c>
      <c r="K1473" s="358">
        <v>15600</v>
      </c>
      <c r="L1473" s="195" t="s">
        <v>1402</v>
      </c>
      <c r="M1473" s="359">
        <v>0.2</v>
      </c>
      <c r="N1473" s="360">
        <f t="shared" si="84"/>
        <v>3120</v>
      </c>
      <c r="O1473" s="197">
        <f t="shared" si="85"/>
        <v>3120</v>
      </c>
      <c r="P1473" s="46" t="s">
        <v>34</v>
      </c>
      <c r="Q1473" s="46" t="s">
        <v>34</v>
      </c>
      <c r="R1473" s="361">
        <f t="shared" si="87"/>
        <v>12480</v>
      </c>
      <c r="S1473" s="361">
        <f t="shared" si="86"/>
        <v>12480</v>
      </c>
      <c r="T1473" s="361">
        <f>[1]TC!F3</f>
        <v>15000</v>
      </c>
      <c r="U1473" s="361">
        <f t="shared" si="88"/>
        <v>15000</v>
      </c>
      <c r="V1473" s="357" t="s">
        <v>2579</v>
      </c>
      <c r="W1473" s="363" t="s">
        <v>2623</v>
      </c>
      <c r="X1473" s="29"/>
    </row>
    <row r="1474" spans="1:24" ht="14.25" customHeight="1">
      <c r="A1474" s="356" t="s">
        <v>952</v>
      </c>
      <c r="B1474" s="356" t="s">
        <v>2577</v>
      </c>
      <c r="C1474" s="16" t="s">
        <v>2615</v>
      </c>
      <c r="D1474" s="356" t="s">
        <v>49</v>
      </c>
      <c r="E1474" s="356" t="s">
        <v>357</v>
      </c>
      <c r="F1474" s="14" t="s">
        <v>28</v>
      </c>
      <c r="G1474" s="14" t="s">
        <v>506</v>
      </c>
      <c r="H1474" s="357" t="s">
        <v>2622</v>
      </c>
      <c r="I1474" s="357" t="s">
        <v>1031</v>
      </c>
      <c r="J1474" s="357" t="s">
        <v>649</v>
      </c>
      <c r="K1474" s="358">
        <v>15600</v>
      </c>
      <c r="L1474" s="195" t="s">
        <v>1402</v>
      </c>
      <c r="M1474" s="359">
        <v>0.2</v>
      </c>
      <c r="N1474" s="360">
        <f t="shared" si="84"/>
        <v>3120</v>
      </c>
      <c r="O1474" s="197">
        <f t="shared" si="85"/>
        <v>3120</v>
      </c>
      <c r="P1474" s="46" t="s">
        <v>34</v>
      </c>
      <c r="Q1474" s="46" t="s">
        <v>34</v>
      </c>
      <c r="R1474" s="361">
        <f t="shared" si="87"/>
        <v>12480</v>
      </c>
      <c r="S1474" s="361">
        <f t="shared" si="86"/>
        <v>12480</v>
      </c>
      <c r="T1474" s="361">
        <f>[1]TC!F3</f>
        <v>15000</v>
      </c>
      <c r="U1474" s="361">
        <f t="shared" si="88"/>
        <v>15000</v>
      </c>
      <c r="V1474" s="357" t="s">
        <v>2579</v>
      </c>
      <c r="W1474" s="363" t="s">
        <v>2624</v>
      </c>
      <c r="X1474" s="29"/>
    </row>
    <row r="1475" spans="1:24" ht="14.25" customHeight="1">
      <c r="A1475" s="356" t="s">
        <v>952</v>
      </c>
      <c r="B1475" s="356" t="s">
        <v>2577</v>
      </c>
      <c r="C1475" s="16" t="s">
        <v>2591</v>
      </c>
      <c r="D1475" s="356" t="s">
        <v>49</v>
      </c>
      <c r="E1475" s="356" t="s">
        <v>357</v>
      </c>
      <c r="F1475" s="14" t="s">
        <v>673</v>
      </c>
      <c r="G1475" s="14" t="s">
        <v>519</v>
      </c>
      <c r="H1475" s="357" t="s">
        <v>2625</v>
      </c>
      <c r="I1475" s="357" t="s">
        <v>1031</v>
      </c>
      <c r="J1475" s="357" t="s">
        <v>649</v>
      </c>
      <c r="K1475" s="358">
        <v>15600</v>
      </c>
      <c r="L1475" s="195" t="s">
        <v>1402</v>
      </c>
      <c r="M1475" s="359">
        <v>0.2</v>
      </c>
      <c r="N1475" s="360">
        <f t="shared" si="84"/>
        <v>3120</v>
      </c>
      <c r="O1475" s="197">
        <f t="shared" si="85"/>
        <v>3120</v>
      </c>
      <c r="P1475" s="46" t="s">
        <v>34</v>
      </c>
      <c r="Q1475" s="46" t="s">
        <v>34</v>
      </c>
      <c r="R1475" s="361">
        <f t="shared" si="87"/>
        <v>12480</v>
      </c>
      <c r="S1475" s="361">
        <f t="shared" si="86"/>
        <v>12480</v>
      </c>
      <c r="T1475" s="361">
        <f>[1]TC!F3</f>
        <v>15000</v>
      </c>
      <c r="U1475" s="361">
        <f t="shared" si="88"/>
        <v>15000</v>
      </c>
      <c r="V1475" s="357" t="s">
        <v>2579</v>
      </c>
      <c r="W1475" s="363" t="s">
        <v>2626</v>
      </c>
      <c r="X1475" s="29"/>
    </row>
    <row r="1476" spans="1:24" ht="14.25" customHeight="1">
      <c r="A1476" s="356" t="s">
        <v>952</v>
      </c>
      <c r="B1476" s="356" t="s">
        <v>2577</v>
      </c>
      <c r="C1476" s="16" t="s">
        <v>2627</v>
      </c>
      <c r="D1476" s="356" t="s">
        <v>49</v>
      </c>
      <c r="E1476" s="356" t="s">
        <v>357</v>
      </c>
      <c r="F1476" s="14" t="s">
        <v>147</v>
      </c>
      <c r="G1476" s="14" t="s">
        <v>29</v>
      </c>
      <c r="H1476" s="357" t="s">
        <v>2622</v>
      </c>
      <c r="I1476" s="357" t="s">
        <v>1031</v>
      </c>
      <c r="J1476" s="357" t="s">
        <v>649</v>
      </c>
      <c r="K1476" s="358">
        <v>15600</v>
      </c>
      <c r="L1476" s="195" t="s">
        <v>1402</v>
      </c>
      <c r="M1476" s="359">
        <v>0.2</v>
      </c>
      <c r="N1476" s="360">
        <f t="shared" si="84"/>
        <v>3120</v>
      </c>
      <c r="O1476" s="197">
        <f t="shared" si="85"/>
        <v>3120</v>
      </c>
      <c r="P1476" s="46" t="s">
        <v>34</v>
      </c>
      <c r="Q1476" s="46" t="s">
        <v>34</v>
      </c>
      <c r="R1476" s="361">
        <f t="shared" si="87"/>
        <v>12480</v>
      </c>
      <c r="S1476" s="361">
        <f t="shared" si="86"/>
        <v>12480</v>
      </c>
      <c r="T1476" s="361">
        <f>[1]TC!F3</f>
        <v>15000</v>
      </c>
      <c r="U1476" s="361">
        <f t="shared" si="88"/>
        <v>15000</v>
      </c>
      <c r="V1476" s="357" t="s">
        <v>2579</v>
      </c>
      <c r="W1476" s="363" t="s">
        <v>2628</v>
      </c>
      <c r="X1476" s="29"/>
    </row>
    <row r="1477" spans="1:24" ht="14.25" customHeight="1">
      <c r="A1477" s="356" t="s">
        <v>952</v>
      </c>
      <c r="B1477" s="356" t="s">
        <v>2577</v>
      </c>
      <c r="C1477" s="16" t="s">
        <v>2629</v>
      </c>
      <c r="D1477" s="356" t="s">
        <v>49</v>
      </c>
      <c r="E1477" s="356" t="s">
        <v>357</v>
      </c>
      <c r="F1477" s="14" t="s">
        <v>46</v>
      </c>
      <c r="G1477" s="14" t="s">
        <v>29</v>
      </c>
      <c r="H1477" s="357" t="s">
        <v>2622</v>
      </c>
      <c r="I1477" s="357" t="s">
        <v>1031</v>
      </c>
      <c r="J1477" s="357" t="s">
        <v>649</v>
      </c>
      <c r="K1477" s="358">
        <v>15600</v>
      </c>
      <c r="L1477" s="195" t="s">
        <v>1402</v>
      </c>
      <c r="M1477" s="359">
        <v>0.2</v>
      </c>
      <c r="N1477" s="360">
        <f t="shared" si="84"/>
        <v>3120</v>
      </c>
      <c r="O1477" s="197">
        <f t="shared" si="85"/>
        <v>3120</v>
      </c>
      <c r="P1477" s="46" t="s">
        <v>34</v>
      </c>
      <c r="Q1477" s="46" t="s">
        <v>34</v>
      </c>
      <c r="R1477" s="361">
        <f t="shared" si="87"/>
        <v>12480</v>
      </c>
      <c r="S1477" s="361">
        <f t="shared" si="86"/>
        <v>12480</v>
      </c>
      <c r="T1477" s="361">
        <f>[1]TC!F3</f>
        <v>15000</v>
      </c>
      <c r="U1477" s="361">
        <f t="shared" si="88"/>
        <v>15000</v>
      </c>
      <c r="V1477" s="357" t="s">
        <v>2579</v>
      </c>
      <c r="W1477" s="363" t="s">
        <v>2630</v>
      </c>
      <c r="X1477" s="29"/>
    </row>
    <row r="1478" spans="1:24" ht="14.25" customHeight="1">
      <c r="A1478" s="356" t="s">
        <v>952</v>
      </c>
      <c r="B1478" s="356" t="s">
        <v>2577</v>
      </c>
      <c r="C1478" s="16" t="s">
        <v>2631</v>
      </c>
      <c r="D1478" s="356" t="s">
        <v>49</v>
      </c>
      <c r="E1478" s="356" t="s">
        <v>357</v>
      </c>
      <c r="F1478" s="14" t="s">
        <v>116</v>
      </c>
      <c r="G1478" s="14" t="s">
        <v>117</v>
      </c>
      <c r="H1478" s="357" t="s">
        <v>2622</v>
      </c>
      <c r="I1478" s="357" t="s">
        <v>1031</v>
      </c>
      <c r="J1478" s="357" t="s">
        <v>649</v>
      </c>
      <c r="K1478" s="358">
        <v>15600</v>
      </c>
      <c r="L1478" s="195" t="s">
        <v>1402</v>
      </c>
      <c r="M1478" s="359">
        <v>0.2</v>
      </c>
      <c r="N1478" s="360">
        <f t="shared" si="84"/>
        <v>3120</v>
      </c>
      <c r="O1478" s="197">
        <f t="shared" si="85"/>
        <v>3120</v>
      </c>
      <c r="P1478" s="46" t="s">
        <v>34</v>
      </c>
      <c r="Q1478" s="46" t="s">
        <v>34</v>
      </c>
      <c r="R1478" s="361">
        <f t="shared" si="87"/>
        <v>12480</v>
      </c>
      <c r="S1478" s="361">
        <f t="shared" si="86"/>
        <v>12480</v>
      </c>
      <c r="T1478" s="361">
        <f>[1]TC!F3</f>
        <v>15000</v>
      </c>
      <c r="U1478" s="361">
        <f t="shared" si="88"/>
        <v>15000</v>
      </c>
      <c r="V1478" s="357" t="s">
        <v>2579</v>
      </c>
      <c r="W1478" s="363" t="s">
        <v>2632</v>
      </c>
      <c r="X1478" s="29"/>
    </row>
    <row r="1479" spans="1:24" ht="14.25" customHeight="1">
      <c r="A1479" s="356" t="s">
        <v>952</v>
      </c>
      <c r="B1479" s="356" t="s">
        <v>2577</v>
      </c>
      <c r="C1479" s="16" t="s">
        <v>2583</v>
      </c>
      <c r="D1479" s="356" t="s">
        <v>49</v>
      </c>
      <c r="E1479" s="356" t="s">
        <v>357</v>
      </c>
      <c r="F1479" s="14" t="s">
        <v>42</v>
      </c>
      <c r="G1479" s="14" t="s">
        <v>164</v>
      </c>
      <c r="H1479" s="357" t="s">
        <v>2622</v>
      </c>
      <c r="I1479" s="357" t="s">
        <v>1031</v>
      </c>
      <c r="J1479" s="357" t="s">
        <v>649</v>
      </c>
      <c r="K1479" s="358">
        <v>15600</v>
      </c>
      <c r="L1479" s="195" t="s">
        <v>1402</v>
      </c>
      <c r="M1479" s="359">
        <v>0.2</v>
      </c>
      <c r="N1479" s="360">
        <f t="shared" si="84"/>
        <v>3120</v>
      </c>
      <c r="O1479" s="197">
        <f t="shared" si="85"/>
        <v>3120</v>
      </c>
      <c r="P1479" s="46" t="s">
        <v>34</v>
      </c>
      <c r="Q1479" s="46" t="s">
        <v>34</v>
      </c>
      <c r="R1479" s="361">
        <f t="shared" si="87"/>
        <v>12480</v>
      </c>
      <c r="S1479" s="361">
        <f t="shared" si="86"/>
        <v>12480</v>
      </c>
      <c r="T1479" s="361">
        <f>[1]TC!F3</f>
        <v>15000</v>
      </c>
      <c r="U1479" s="361">
        <f t="shared" si="88"/>
        <v>15000</v>
      </c>
      <c r="V1479" s="357" t="s">
        <v>2579</v>
      </c>
      <c r="W1479" s="363" t="s">
        <v>2633</v>
      </c>
      <c r="X1479" s="29"/>
    </row>
    <row r="1480" spans="1:24" ht="14.25" customHeight="1">
      <c r="A1480" s="356" t="s">
        <v>952</v>
      </c>
      <c r="B1480" s="356" t="s">
        <v>2577</v>
      </c>
      <c r="C1480" s="16" t="s">
        <v>2619</v>
      </c>
      <c r="D1480" s="356" t="s">
        <v>49</v>
      </c>
      <c r="E1480" s="356" t="s">
        <v>357</v>
      </c>
      <c r="F1480" s="14" t="s">
        <v>73</v>
      </c>
      <c r="G1480" s="14" t="s">
        <v>92</v>
      </c>
      <c r="H1480" s="357" t="s">
        <v>2622</v>
      </c>
      <c r="I1480" s="357" t="s">
        <v>1031</v>
      </c>
      <c r="J1480" s="357" t="s">
        <v>649</v>
      </c>
      <c r="K1480" s="358">
        <v>15600</v>
      </c>
      <c r="L1480" s="195" t="s">
        <v>1402</v>
      </c>
      <c r="M1480" s="359">
        <v>0.2</v>
      </c>
      <c r="N1480" s="360">
        <f t="shared" si="84"/>
        <v>3120</v>
      </c>
      <c r="O1480" s="197">
        <f t="shared" si="85"/>
        <v>3120</v>
      </c>
      <c r="P1480" s="46" t="s">
        <v>34</v>
      </c>
      <c r="Q1480" s="46" t="s">
        <v>34</v>
      </c>
      <c r="R1480" s="361">
        <f t="shared" si="87"/>
        <v>12480</v>
      </c>
      <c r="S1480" s="361">
        <f t="shared" si="86"/>
        <v>12480</v>
      </c>
      <c r="T1480" s="361">
        <f>[1]TC!F3</f>
        <v>15000</v>
      </c>
      <c r="U1480" s="361">
        <f t="shared" si="88"/>
        <v>15000</v>
      </c>
      <c r="V1480" s="357" t="s">
        <v>2579</v>
      </c>
      <c r="W1480" s="363" t="s">
        <v>2634</v>
      </c>
      <c r="X1480" s="29"/>
    </row>
    <row r="1481" spans="1:24" ht="14.25" customHeight="1">
      <c r="A1481" s="356" t="s">
        <v>952</v>
      </c>
      <c r="B1481" s="356" t="s">
        <v>2577</v>
      </c>
      <c r="C1481" s="16" t="s">
        <v>2635</v>
      </c>
      <c r="D1481" s="356" t="s">
        <v>49</v>
      </c>
      <c r="E1481" s="356" t="s">
        <v>357</v>
      </c>
      <c r="F1481" s="14" t="s">
        <v>316</v>
      </c>
      <c r="G1481" s="14" t="s">
        <v>1844</v>
      </c>
      <c r="H1481" s="357" t="s">
        <v>2622</v>
      </c>
      <c r="I1481" s="357" t="s">
        <v>1031</v>
      </c>
      <c r="J1481" s="357" t="s">
        <v>649</v>
      </c>
      <c r="K1481" s="358">
        <v>18720</v>
      </c>
      <c r="L1481" s="195" t="s">
        <v>1402</v>
      </c>
      <c r="M1481" s="359">
        <v>0.2</v>
      </c>
      <c r="N1481" s="360">
        <f t="shared" si="84"/>
        <v>3744</v>
      </c>
      <c r="O1481" s="197">
        <f t="shared" si="85"/>
        <v>3744</v>
      </c>
      <c r="P1481" s="46" t="s">
        <v>34</v>
      </c>
      <c r="Q1481" s="46" t="s">
        <v>34</v>
      </c>
      <c r="R1481" s="361">
        <f t="shared" si="87"/>
        <v>14976</v>
      </c>
      <c r="S1481" s="128">
        <f t="shared" si="86"/>
        <v>14976</v>
      </c>
      <c r="T1481" s="361">
        <f>[1]TC!F3</f>
        <v>15000</v>
      </c>
      <c r="U1481" s="361">
        <f t="shared" si="88"/>
        <v>15000</v>
      </c>
      <c r="V1481" s="357" t="s">
        <v>2579</v>
      </c>
      <c r="W1481" s="363" t="s">
        <v>2636</v>
      </c>
      <c r="X1481" s="29"/>
    </row>
    <row r="1482" spans="1:24" ht="14.25" customHeight="1">
      <c r="A1482" s="356" t="s">
        <v>952</v>
      </c>
      <c r="B1482" s="356" t="s">
        <v>2577</v>
      </c>
      <c r="C1482" s="16" t="s">
        <v>2637</v>
      </c>
      <c r="D1482" s="356" t="s">
        <v>49</v>
      </c>
      <c r="E1482" s="356" t="s">
        <v>357</v>
      </c>
      <c r="F1482" s="14" t="s">
        <v>195</v>
      </c>
      <c r="G1482" s="14" t="s">
        <v>29</v>
      </c>
      <c r="H1482" s="357" t="s">
        <v>2622</v>
      </c>
      <c r="I1482" s="357" t="s">
        <v>1031</v>
      </c>
      <c r="J1482" s="357" t="s">
        <v>649</v>
      </c>
      <c r="K1482" s="358">
        <v>15600</v>
      </c>
      <c r="L1482" s="195" t="s">
        <v>1402</v>
      </c>
      <c r="M1482" s="359">
        <v>0.2</v>
      </c>
      <c r="N1482" s="360">
        <f t="shared" si="84"/>
        <v>3120</v>
      </c>
      <c r="O1482" s="197">
        <f t="shared" si="85"/>
        <v>3120</v>
      </c>
      <c r="P1482" s="46" t="s">
        <v>34</v>
      </c>
      <c r="Q1482" s="46" t="s">
        <v>34</v>
      </c>
      <c r="R1482" s="361">
        <f t="shared" si="87"/>
        <v>12480</v>
      </c>
      <c r="S1482" s="361">
        <f t="shared" si="86"/>
        <v>12480</v>
      </c>
      <c r="T1482" s="361">
        <f>[1]TC!F3</f>
        <v>15000</v>
      </c>
      <c r="U1482" s="361">
        <f t="shared" si="88"/>
        <v>15000</v>
      </c>
      <c r="V1482" s="357" t="s">
        <v>2579</v>
      </c>
      <c r="W1482" s="363" t="s">
        <v>2638</v>
      </c>
      <c r="X1482" s="29"/>
    </row>
    <row r="1483" spans="1:24" ht="14.25" customHeight="1">
      <c r="A1483" s="356" t="s">
        <v>952</v>
      </c>
      <c r="B1483" s="356" t="s">
        <v>2577</v>
      </c>
      <c r="C1483" s="16" t="s">
        <v>2639</v>
      </c>
      <c r="D1483" s="356" t="s">
        <v>49</v>
      </c>
      <c r="E1483" s="356" t="s">
        <v>232</v>
      </c>
      <c r="F1483" s="14" t="s">
        <v>829</v>
      </c>
      <c r="G1483" s="14" t="s">
        <v>215</v>
      </c>
      <c r="H1483" s="357" t="s">
        <v>2622</v>
      </c>
      <c r="I1483" s="357" t="s">
        <v>1031</v>
      </c>
      <c r="J1483" s="357" t="s">
        <v>649</v>
      </c>
      <c r="K1483" s="358">
        <v>14980</v>
      </c>
      <c r="L1483" s="195" t="s">
        <v>1402</v>
      </c>
      <c r="M1483" s="359">
        <v>0.2</v>
      </c>
      <c r="N1483" s="360">
        <f t="shared" si="84"/>
        <v>2996</v>
      </c>
      <c r="O1483" s="197">
        <f t="shared" si="85"/>
        <v>2996</v>
      </c>
      <c r="P1483" s="46" t="s">
        <v>34</v>
      </c>
      <c r="Q1483" s="46" t="s">
        <v>34</v>
      </c>
      <c r="R1483" s="361">
        <f t="shared" si="87"/>
        <v>11984</v>
      </c>
      <c r="S1483" s="361">
        <f t="shared" si="86"/>
        <v>11984</v>
      </c>
      <c r="T1483" s="361">
        <f>[1]TC!F3</f>
        <v>15000</v>
      </c>
      <c r="U1483" s="361">
        <f t="shared" si="88"/>
        <v>15000</v>
      </c>
      <c r="V1483" s="357" t="s">
        <v>2579</v>
      </c>
      <c r="W1483" s="363" t="s">
        <v>2640</v>
      </c>
      <c r="X1483" s="29"/>
    </row>
    <row r="1484" spans="1:24" ht="14.25" customHeight="1">
      <c r="A1484" s="356" t="s">
        <v>952</v>
      </c>
      <c r="B1484" s="356" t="s">
        <v>2577</v>
      </c>
      <c r="C1484" s="16" t="s">
        <v>2641</v>
      </c>
      <c r="D1484" s="15" t="s">
        <v>26</v>
      </c>
      <c r="E1484" s="356" t="s">
        <v>357</v>
      </c>
      <c r="F1484" s="14" t="s">
        <v>147</v>
      </c>
      <c r="G1484" s="14" t="s">
        <v>170</v>
      </c>
      <c r="H1484" s="357" t="s">
        <v>2642</v>
      </c>
      <c r="I1484" s="357" t="s">
        <v>1031</v>
      </c>
      <c r="J1484" s="357" t="s">
        <v>649</v>
      </c>
      <c r="K1484" s="358">
        <v>31400</v>
      </c>
      <c r="L1484" s="195" t="s">
        <v>1402</v>
      </c>
      <c r="M1484" s="359">
        <v>0.2</v>
      </c>
      <c r="N1484" s="360">
        <f t="shared" si="84"/>
        <v>6280</v>
      </c>
      <c r="O1484" s="197">
        <f t="shared" si="85"/>
        <v>6280</v>
      </c>
      <c r="P1484" s="46" t="s">
        <v>34</v>
      </c>
      <c r="Q1484" s="46" t="s">
        <v>34</v>
      </c>
      <c r="R1484" s="361">
        <f t="shared" si="87"/>
        <v>25120</v>
      </c>
      <c r="S1484" s="361">
        <f t="shared" si="86"/>
        <v>25120</v>
      </c>
      <c r="T1484" s="361">
        <f>[1]TC!F3</f>
        <v>15000</v>
      </c>
      <c r="U1484" s="361">
        <f t="shared" si="88"/>
        <v>15000</v>
      </c>
      <c r="V1484" s="15" t="s">
        <v>36</v>
      </c>
      <c r="W1484" s="363" t="s">
        <v>2643</v>
      </c>
      <c r="X1484" s="29"/>
    </row>
    <row r="1485" spans="1:24" ht="14.25" customHeight="1">
      <c r="A1485" s="356" t="s">
        <v>952</v>
      </c>
      <c r="B1485" s="356" t="s">
        <v>2577</v>
      </c>
      <c r="C1485" s="16" t="s">
        <v>2644</v>
      </c>
      <c r="D1485" s="15" t="s">
        <v>26</v>
      </c>
      <c r="E1485" s="356" t="s">
        <v>357</v>
      </c>
      <c r="F1485" s="14" t="s">
        <v>29</v>
      </c>
      <c r="G1485" s="14" t="s">
        <v>56</v>
      </c>
      <c r="H1485" s="357" t="s">
        <v>1141</v>
      </c>
      <c r="I1485" s="357" t="s">
        <v>1031</v>
      </c>
      <c r="J1485" s="357" t="s">
        <v>649</v>
      </c>
      <c r="K1485" s="358">
        <v>31400</v>
      </c>
      <c r="L1485" s="195" t="s">
        <v>1402</v>
      </c>
      <c r="M1485" s="359">
        <v>0.2</v>
      </c>
      <c r="N1485" s="360">
        <f t="shared" si="84"/>
        <v>6280</v>
      </c>
      <c r="O1485" s="197">
        <f t="shared" si="85"/>
        <v>6280</v>
      </c>
      <c r="P1485" s="46" t="s">
        <v>34</v>
      </c>
      <c r="Q1485" s="46" t="s">
        <v>34</v>
      </c>
      <c r="R1485" s="361">
        <f t="shared" si="87"/>
        <v>25120</v>
      </c>
      <c r="S1485" s="361">
        <f t="shared" si="86"/>
        <v>25120</v>
      </c>
      <c r="T1485" s="361">
        <f>[1]TC!F3</f>
        <v>15000</v>
      </c>
      <c r="U1485" s="361">
        <f t="shared" si="88"/>
        <v>15000</v>
      </c>
      <c r="V1485" s="15" t="s">
        <v>36</v>
      </c>
      <c r="W1485" s="363" t="s">
        <v>2645</v>
      </c>
      <c r="X1485" s="29"/>
    </row>
    <row r="1486" spans="1:24" ht="14.25" customHeight="1">
      <c r="A1486" s="356" t="s">
        <v>952</v>
      </c>
      <c r="B1486" s="356" t="s">
        <v>2577</v>
      </c>
      <c r="C1486" s="16" t="s">
        <v>2646</v>
      </c>
      <c r="D1486" s="15" t="s">
        <v>26</v>
      </c>
      <c r="E1486" s="356" t="s">
        <v>357</v>
      </c>
      <c r="F1486" s="14" t="s">
        <v>105</v>
      </c>
      <c r="G1486" s="14" t="s">
        <v>108</v>
      </c>
      <c r="H1486" s="357" t="s">
        <v>2642</v>
      </c>
      <c r="I1486" s="357" t="s">
        <v>1031</v>
      </c>
      <c r="J1486" s="357" t="s">
        <v>649</v>
      </c>
      <c r="K1486" s="358">
        <v>21080</v>
      </c>
      <c r="L1486" s="195" t="s">
        <v>1402</v>
      </c>
      <c r="M1486" s="359">
        <v>0.2</v>
      </c>
      <c r="N1486" s="360">
        <f t="shared" si="84"/>
        <v>4216</v>
      </c>
      <c r="O1486" s="197">
        <f t="shared" si="85"/>
        <v>4216</v>
      </c>
      <c r="P1486" s="46" t="s">
        <v>34</v>
      </c>
      <c r="Q1486" s="46" t="s">
        <v>34</v>
      </c>
      <c r="R1486" s="361">
        <f t="shared" si="87"/>
        <v>16864</v>
      </c>
      <c r="S1486" s="361">
        <f t="shared" si="86"/>
        <v>16864</v>
      </c>
      <c r="T1486" s="361">
        <f>[1]TC!F3</f>
        <v>15000</v>
      </c>
      <c r="U1486" s="361">
        <f t="shared" si="88"/>
        <v>15000</v>
      </c>
      <c r="V1486" s="15" t="s">
        <v>36</v>
      </c>
      <c r="W1486" s="363" t="s">
        <v>2647</v>
      </c>
      <c r="X1486" s="29"/>
    </row>
    <row r="1487" spans="1:24" ht="14.25" customHeight="1">
      <c r="A1487" s="356" t="s">
        <v>952</v>
      </c>
      <c r="B1487" s="356" t="s">
        <v>2577</v>
      </c>
      <c r="C1487" s="16" t="s">
        <v>2648</v>
      </c>
      <c r="D1487" s="15" t="s">
        <v>26</v>
      </c>
      <c r="E1487" s="356" t="s">
        <v>357</v>
      </c>
      <c r="F1487" s="14" t="s">
        <v>29</v>
      </c>
      <c r="G1487" s="14" t="s">
        <v>42</v>
      </c>
      <c r="H1487" s="357" t="s">
        <v>1141</v>
      </c>
      <c r="I1487" s="357" t="s">
        <v>1031</v>
      </c>
      <c r="J1487" s="357" t="s">
        <v>649</v>
      </c>
      <c r="K1487" s="358">
        <v>30800</v>
      </c>
      <c r="L1487" s="195" t="s">
        <v>1402</v>
      </c>
      <c r="M1487" s="359">
        <v>0.2</v>
      </c>
      <c r="N1487" s="360">
        <f t="shared" si="84"/>
        <v>6160</v>
      </c>
      <c r="O1487" s="197">
        <f t="shared" si="85"/>
        <v>6160</v>
      </c>
      <c r="P1487" s="46" t="s">
        <v>34</v>
      </c>
      <c r="Q1487" s="46" t="s">
        <v>34</v>
      </c>
      <c r="R1487" s="361">
        <f t="shared" si="87"/>
        <v>24640</v>
      </c>
      <c r="S1487" s="361">
        <f t="shared" si="86"/>
        <v>24640</v>
      </c>
      <c r="T1487" s="361">
        <f>[1]TC!F3</f>
        <v>15000</v>
      </c>
      <c r="U1487" s="361">
        <f t="shared" si="88"/>
        <v>15000</v>
      </c>
      <c r="V1487" s="15" t="s">
        <v>36</v>
      </c>
      <c r="W1487" s="363" t="s">
        <v>2649</v>
      </c>
      <c r="X1487" s="29"/>
    </row>
    <row r="1488" spans="1:24" ht="14.25" customHeight="1">
      <c r="A1488" s="356" t="s">
        <v>952</v>
      </c>
      <c r="B1488" s="356" t="s">
        <v>2577</v>
      </c>
      <c r="C1488" s="16" t="s">
        <v>2650</v>
      </c>
      <c r="D1488" s="15" t="s">
        <v>26</v>
      </c>
      <c r="E1488" s="356" t="s">
        <v>357</v>
      </c>
      <c r="F1488" s="14" t="s">
        <v>73</v>
      </c>
      <c r="G1488" s="14" t="s">
        <v>72</v>
      </c>
      <c r="H1488" s="357" t="s">
        <v>1141</v>
      </c>
      <c r="I1488" s="357" t="s">
        <v>1031</v>
      </c>
      <c r="J1488" s="357" t="s">
        <v>649</v>
      </c>
      <c r="K1488" s="358">
        <v>31400</v>
      </c>
      <c r="L1488" s="195" t="s">
        <v>1402</v>
      </c>
      <c r="M1488" s="359">
        <v>0.2</v>
      </c>
      <c r="N1488" s="360">
        <f t="shared" si="84"/>
        <v>6280</v>
      </c>
      <c r="O1488" s="197">
        <f t="shared" si="85"/>
        <v>6280</v>
      </c>
      <c r="P1488" s="46" t="s">
        <v>34</v>
      </c>
      <c r="Q1488" s="46" t="s">
        <v>34</v>
      </c>
      <c r="R1488" s="361">
        <f t="shared" si="87"/>
        <v>25120</v>
      </c>
      <c r="S1488" s="361">
        <f t="shared" si="86"/>
        <v>25120</v>
      </c>
      <c r="T1488" s="361">
        <f>[1]TC!F3</f>
        <v>15000</v>
      </c>
      <c r="U1488" s="361">
        <f t="shared" si="88"/>
        <v>15000</v>
      </c>
      <c r="V1488" s="15" t="s">
        <v>36</v>
      </c>
      <c r="W1488" s="363" t="s">
        <v>2651</v>
      </c>
      <c r="X1488" s="29"/>
    </row>
    <row r="1489" spans="1:24" ht="14.25" customHeight="1">
      <c r="A1489" s="356" t="s">
        <v>952</v>
      </c>
      <c r="B1489" s="356" t="s">
        <v>2577</v>
      </c>
      <c r="C1489" s="16" t="s">
        <v>2652</v>
      </c>
      <c r="D1489" s="15" t="s">
        <v>26</v>
      </c>
      <c r="E1489" s="356" t="s">
        <v>357</v>
      </c>
      <c r="F1489" s="14" t="s">
        <v>46</v>
      </c>
      <c r="G1489" s="14" t="s">
        <v>120</v>
      </c>
      <c r="H1489" s="357" t="s">
        <v>1141</v>
      </c>
      <c r="I1489" s="357" t="s">
        <v>1031</v>
      </c>
      <c r="J1489" s="357" t="s">
        <v>649</v>
      </c>
      <c r="K1489" s="358">
        <v>31400</v>
      </c>
      <c r="L1489" s="195" t="s">
        <v>1402</v>
      </c>
      <c r="M1489" s="359">
        <v>0.2</v>
      </c>
      <c r="N1489" s="360">
        <f t="shared" si="84"/>
        <v>6280</v>
      </c>
      <c r="O1489" s="197">
        <f t="shared" si="85"/>
        <v>6280</v>
      </c>
      <c r="P1489" s="46" t="s">
        <v>34</v>
      </c>
      <c r="Q1489" s="46" t="s">
        <v>34</v>
      </c>
      <c r="R1489" s="361">
        <f t="shared" si="87"/>
        <v>25120</v>
      </c>
      <c r="S1489" s="361">
        <f t="shared" si="86"/>
        <v>25120</v>
      </c>
      <c r="T1489" s="361">
        <f>[1]TC!F3</f>
        <v>15000</v>
      </c>
      <c r="U1489" s="361">
        <f t="shared" si="88"/>
        <v>15000</v>
      </c>
      <c r="V1489" s="15" t="s">
        <v>36</v>
      </c>
      <c r="W1489" s="363" t="s">
        <v>2653</v>
      </c>
      <c r="X1489" s="29"/>
    </row>
    <row r="1490" spans="1:24" ht="14.25" customHeight="1">
      <c r="A1490" s="356" t="s">
        <v>952</v>
      </c>
      <c r="B1490" s="356" t="s">
        <v>2577</v>
      </c>
      <c r="C1490" s="16" t="s">
        <v>2654</v>
      </c>
      <c r="D1490" s="15" t="s">
        <v>26</v>
      </c>
      <c r="E1490" s="356" t="s">
        <v>357</v>
      </c>
      <c r="F1490" s="14" t="s">
        <v>116</v>
      </c>
      <c r="G1490" s="14" t="s">
        <v>117</v>
      </c>
      <c r="H1490" s="357" t="s">
        <v>2642</v>
      </c>
      <c r="I1490" s="357" t="s">
        <v>1031</v>
      </c>
      <c r="J1490" s="357" t="s">
        <v>649</v>
      </c>
      <c r="K1490" s="358">
        <v>31400</v>
      </c>
      <c r="L1490" s="195" t="s">
        <v>1402</v>
      </c>
      <c r="M1490" s="359">
        <v>0.2</v>
      </c>
      <c r="N1490" s="360">
        <f t="shared" si="84"/>
        <v>6280</v>
      </c>
      <c r="O1490" s="197">
        <f t="shared" si="85"/>
        <v>6280</v>
      </c>
      <c r="P1490" s="46" t="s">
        <v>34</v>
      </c>
      <c r="Q1490" s="46" t="s">
        <v>34</v>
      </c>
      <c r="R1490" s="361">
        <f t="shared" si="87"/>
        <v>25120</v>
      </c>
      <c r="S1490" s="361">
        <f t="shared" si="86"/>
        <v>25120</v>
      </c>
      <c r="T1490" s="361">
        <f>[1]TC!F3</f>
        <v>15000</v>
      </c>
      <c r="U1490" s="361">
        <f t="shared" si="88"/>
        <v>15000</v>
      </c>
      <c r="V1490" s="15" t="s">
        <v>36</v>
      </c>
      <c r="W1490" s="363" t="s">
        <v>2655</v>
      </c>
      <c r="X1490" s="29"/>
    </row>
    <row r="1491" spans="1:24" ht="14.25" customHeight="1">
      <c r="A1491" s="356" t="s">
        <v>952</v>
      </c>
      <c r="B1491" s="356" t="s">
        <v>2577</v>
      </c>
      <c r="C1491" s="16" t="s">
        <v>2656</v>
      </c>
      <c r="D1491" s="15" t="s">
        <v>26</v>
      </c>
      <c r="E1491" s="356" t="s">
        <v>357</v>
      </c>
      <c r="F1491" s="14" t="s">
        <v>45</v>
      </c>
      <c r="G1491" s="14" t="s">
        <v>215</v>
      </c>
      <c r="H1491" s="357" t="s">
        <v>1141</v>
      </c>
      <c r="I1491" s="357" t="s">
        <v>1031</v>
      </c>
      <c r="J1491" s="357" t="s">
        <v>649</v>
      </c>
      <c r="K1491" s="358">
        <v>31400</v>
      </c>
      <c r="L1491" s="195" t="s">
        <v>1402</v>
      </c>
      <c r="M1491" s="359">
        <v>0.2</v>
      </c>
      <c r="N1491" s="360">
        <f t="shared" si="84"/>
        <v>6280</v>
      </c>
      <c r="O1491" s="197">
        <f t="shared" si="85"/>
        <v>6280</v>
      </c>
      <c r="P1491" s="46" t="s">
        <v>34</v>
      </c>
      <c r="Q1491" s="46" t="s">
        <v>34</v>
      </c>
      <c r="R1491" s="361">
        <f t="shared" si="87"/>
        <v>25120</v>
      </c>
      <c r="S1491" s="361">
        <f t="shared" si="86"/>
        <v>25120</v>
      </c>
      <c r="T1491" s="361">
        <f>[1]TC!F3</f>
        <v>15000</v>
      </c>
      <c r="U1491" s="361">
        <f t="shared" si="88"/>
        <v>15000</v>
      </c>
      <c r="V1491" s="15" t="s">
        <v>36</v>
      </c>
      <c r="W1491" s="363" t="s">
        <v>2657</v>
      </c>
      <c r="X1491" s="38"/>
    </row>
    <row r="1492" spans="1:24" ht="14.25" customHeight="1">
      <c r="A1492" s="356" t="s">
        <v>952</v>
      </c>
      <c r="B1492" s="356" t="s">
        <v>2577</v>
      </c>
      <c r="C1492" s="16" t="s">
        <v>2658</v>
      </c>
      <c r="D1492" s="15" t="s">
        <v>26</v>
      </c>
      <c r="E1492" s="356" t="s">
        <v>357</v>
      </c>
      <c r="F1492" s="14" t="s">
        <v>506</v>
      </c>
      <c r="G1492" s="14" t="s">
        <v>42</v>
      </c>
      <c r="H1492" s="357" t="s">
        <v>2642</v>
      </c>
      <c r="I1492" s="357" t="s">
        <v>1031</v>
      </c>
      <c r="J1492" s="357" t="s">
        <v>649</v>
      </c>
      <c r="K1492" s="358">
        <v>31400</v>
      </c>
      <c r="L1492" s="195" t="s">
        <v>1402</v>
      </c>
      <c r="M1492" s="359">
        <v>0.2</v>
      </c>
      <c r="N1492" s="360">
        <f t="shared" si="84"/>
        <v>6280</v>
      </c>
      <c r="O1492" s="197">
        <f t="shared" si="85"/>
        <v>6280</v>
      </c>
      <c r="P1492" s="46" t="s">
        <v>34</v>
      </c>
      <c r="Q1492" s="46" t="s">
        <v>34</v>
      </c>
      <c r="R1492" s="361">
        <f t="shared" si="87"/>
        <v>25120</v>
      </c>
      <c r="S1492" s="361">
        <f t="shared" si="86"/>
        <v>25120</v>
      </c>
      <c r="T1492" s="361">
        <f>[1]TC!F3</f>
        <v>15000</v>
      </c>
      <c r="U1492" s="361">
        <f t="shared" si="88"/>
        <v>15000</v>
      </c>
      <c r="V1492" s="15" t="s">
        <v>36</v>
      </c>
      <c r="W1492" s="363" t="s">
        <v>2659</v>
      </c>
      <c r="X1492" s="38"/>
    </row>
    <row r="1493" spans="1:24" ht="14.25" customHeight="1">
      <c r="A1493" s="356" t="s">
        <v>952</v>
      </c>
      <c r="B1493" s="356" t="s">
        <v>2577</v>
      </c>
      <c r="C1493" s="16" t="s">
        <v>2660</v>
      </c>
      <c r="D1493" s="15" t="s">
        <v>26</v>
      </c>
      <c r="E1493" s="356" t="s">
        <v>357</v>
      </c>
      <c r="F1493" s="14" t="s">
        <v>96</v>
      </c>
      <c r="G1493" s="14" t="s">
        <v>506</v>
      </c>
      <c r="H1493" s="357" t="s">
        <v>2642</v>
      </c>
      <c r="I1493" s="357" t="s">
        <v>1031</v>
      </c>
      <c r="J1493" s="357" t="s">
        <v>649</v>
      </c>
      <c r="K1493" s="358">
        <v>31400</v>
      </c>
      <c r="L1493" s="195" t="s">
        <v>1402</v>
      </c>
      <c r="M1493" s="359">
        <v>0.2</v>
      </c>
      <c r="N1493" s="360">
        <f t="shared" si="84"/>
        <v>6280</v>
      </c>
      <c r="O1493" s="197">
        <f t="shared" si="85"/>
        <v>6280</v>
      </c>
      <c r="P1493" s="46" t="s">
        <v>34</v>
      </c>
      <c r="Q1493" s="46" t="s">
        <v>34</v>
      </c>
      <c r="R1493" s="361">
        <f t="shared" si="87"/>
        <v>25120</v>
      </c>
      <c r="S1493" s="361">
        <f t="shared" si="86"/>
        <v>25120</v>
      </c>
      <c r="T1493" s="361">
        <f>[1]TC!F3</f>
        <v>15000</v>
      </c>
      <c r="U1493" s="361">
        <f t="shared" si="88"/>
        <v>15000</v>
      </c>
      <c r="V1493" s="15" t="s">
        <v>36</v>
      </c>
      <c r="W1493" s="364" t="s">
        <v>2661</v>
      </c>
      <c r="X1493" s="38"/>
    </row>
    <row r="1494" spans="1:24" ht="14.25" customHeight="1">
      <c r="A1494" s="356" t="s">
        <v>952</v>
      </c>
      <c r="B1494" s="356" t="s">
        <v>2577</v>
      </c>
      <c r="C1494" s="16" t="s">
        <v>2662</v>
      </c>
      <c r="D1494" s="15" t="s">
        <v>26</v>
      </c>
      <c r="E1494" s="356" t="s">
        <v>357</v>
      </c>
      <c r="F1494" s="14" t="s">
        <v>2535</v>
      </c>
      <c r="G1494" s="14" t="s">
        <v>147</v>
      </c>
      <c r="H1494" s="357" t="s">
        <v>1141</v>
      </c>
      <c r="I1494" s="357" t="s">
        <v>1031</v>
      </c>
      <c r="J1494" s="357" t="s">
        <v>649</v>
      </c>
      <c r="K1494" s="358">
        <v>31400</v>
      </c>
      <c r="L1494" s="195" t="s">
        <v>1402</v>
      </c>
      <c r="M1494" s="359">
        <v>0.2</v>
      </c>
      <c r="N1494" s="360">
        <f t="shared" si="84"/>
        <v>6280</v>
      </c>
      <c r="O1494" s="197">
        <f t="shared" si="85"/>
        <v>6280</v>
      </c>
      <c r="P1494" s="46" t="s">
        <v>34</v>
      </c>
      <c r="Q1494" s="46" t="s">
        <v>34</v>
      </c>
      <c r="R1494" s="361">
        <f t="shared" si="87"/>
        <v>25120</v>
      </c>
      <c r="S1494" s="361">
        <f t="shared" si="86"/>
        <v>25120</v>
      </c>
      <c r="T1494" s="361">
        <f>[1]TC!F3</f>
        <v>15000</v>
      </c>
      <c r="U1494" s="361">
        <f t="shared" si="88"/>
        <v>15000</v>
      </c>
      <c r="V1494" s="15" t="s">
        <v>36</v>
      </c>
      <c r="W1494" s="363" t="s">
        <v>2663</v>
      </c>
      <c r="X1494" s="38"/>
    </row>
    <row r="1495" spans="1:24" ht="14.25" customHeight="1">
      <c r="A1495" s="356" t="s">
        <v>952</v>
      </c>
      <c r="B1495" s="356" t="s">
        <v>2577</v>
      </c>
      <c r="C1495" s="16" t="s">
        <v>2664</v>
      </c>
      <c r="D1495" s="15" t="s">
        <v>26</v>
      </c>
      <c r="E1495" s="356" t="s">
        <v>232</v>
      </c>
      <c r="F1495" s="14" t="s">
        <v>105</v>
      </c>
      <c r="G1495" s="14" t="s">
        <v>829</v>
      </c>
      <c r="H1495" s="357" t="s">
        <v>113</v>
      </c>
      <c r="I1495" s="357" t="s">
        <v>1031</v>
      </c>
      <c r="J1495" s="357" t="s">
        <v>649</v>
      </c>
      <c r="K1495" s="358">
        <v>37890</v>
      </c>
      <c r="L1495" s="195" t="s">
        <v>1402</v>
      </c>
      <c r="M1495" s="359">
        <v>0.2</v>
      </c>
      <c r="N1495" s="360">
        <f t="shared" si="84"/>
        <v>7578</v>
      </c>
      <c r="O1495" s="197">
        <f t="shared" si="85"/>
        <v>7578</v>
      </c>
      <c r="P1495" s="46" t="s">
        <v>34</v>
      </c>
      <c r="Q1495" s="46" t="s">
        <v>34</v>
      </c>
      <c r="R1495" s="361">
        <f t="shared" si="87"/>
        <v>30312</v>
      </c>
      <c r="S1495" s="361">
        <f t="shared" si="86"/>
        <v>30312</v>
      </c>
      <c r="T1495" s="361">
        <f>[1]TC!F3</f>
        <v>15000</v>
      </c>
      <c r="U1495" s="361">
        <f t="shared" si="88"/>
        <v>15000</v>
      </c>
      <c r="V1495" s="15" t="s">
        <v>36</v>
      </c>
      <c r="W1495" s="363" t="s">
        <v>2665</v>
      </c>
      <c r="X1495" s="38"/>
    </row>
    <row r="1496" spans="1:24" ht="14.25" customHeight="1">
      <c r="A1496" s="356" t="s">
        <v>952</v>
      </c>
      <c r="B1496" s="356" t="s">
        <v>2577</v>
      </c>
      <c r="C1496" s="16" t="s">
        <v>2666</v>
      </c>
      <c r="D1496" s="15" t="s">
        <v>26</v>
      </c>
      <c r="E1496" s="356" t="s">
        <v>232</v>
      </c>
      <c r="F1496" s="14" t="s">
        <v>29</v>
      </c>
      <c r="G1496" s="14" t="s">
        <v>105</v>
      </c>
      <c r="H1496" s="357" t="s">
        <v>1141</v>
      </c>
      <c r="I1496" s="357" t="s">
        <v>1031</v>
      </c>
      <c r="J1496" s="357" t="s">
        <v>649</v>
      </c>
      <c r="K1496" s="358">
        <v>30340</v>
      </c>
      <c r="L1496" s="195" t="s">
        <v>1402</v>
      </c>
      <c r="M1496" s="359">
        <v>0.2</v>
      </c>
      <c r="N1496" s="360">
        <f t="shared" si="84"/>
        <v>6068</v>
      </c>
      <c r="O1496" s="197">
        <f t="shared" si="85"/>
        <v>6068</v>
      </c>
      <c r="P1496" s="46" t="s">
        <v>34</v>
      </c>
      <c r="Q1496" s="46" t="s">
        <v>34</v>
      </c>
      <c r="R1496" s="361">
        <f t="shared" si="87"/>
        <v>24272</v>
      </c>
      <c r="S1496" s="361">
        <f t="shared" si="86"/>
        <v>24272</v>
      </c>
      <c r="T1496" s="361">
        <f>[1]TC!F3</f>
        <v>15000</v>
      </c>
      <c r="U1496" s="361">
        <f t="shared" si="88"/>
        <v>15000</v>
      </c>
      <c r="V1496" s="15" t="s">
        <v>36</v>
      </c>
      <c r="W1496" s="363" t="s">
        <v>2667</v>
      </c>
      <c r="X1496" s="38"/>
    </row>
    <row r="1497" spans="1:24" ht="14.25" customHeight="1">
      <c r="A1497" s="356" t="s">
        <v>952</v>
      </c>
      <c r="B1497" s="356" t="s">
        <v>2577</v>
      </c>
      <c r="C1497" s="16" t="s">
        <v>2668</v>
      </c>
      <c r="D1497" s="14" t="s">
        <v>362</v>
      </c>
      <c r="E1497" s="356" t="s">
        <v>357</v>
      </c>
      <c r="F1497" s="14" t="s">
        <v>108</v>
      </c>
      <c r="G1497" s="14" t="s">
        <v>147</v>
      </c>
      <c r="H1497" s="357" t="s">
        <v>2622</v>
      </c>
      <c r="I1497" s="357" t="s">
        <v>1031</v>
      </c>
      <c r="J1497" s="357" t="s">
        <v>649</v>
      </c>
      <c r="K1497" s="358">
        <v>40800</v>
      </c>
      <c r="L1497" s="195" t="s">
        <v>1402</v>
      </c>
      <c r="M1497" s="359">
        <v>0.2</v>
      </c>
      <c r="N1497" s="360">
        <f t="shared" si="84"/>
        <v>8160</v>
      </c>
      <c r="O1497" s="197">
        <f t="shared" si="85"/>
        <v>8160</v>
      </c>
      <c r="P1497" s="46" t="s">
        <v>34</v>
      </c>
      <c r="Q1497" s="46" t="s">
        <v>34</v>
      </c>
      <c r="R1497" s="361">
        <f t="shared" si="87"/>
        <v>32640</v>
      </c>
      <c r="S1497" s="361">
        <f t="shared" si="86"/>
        <v>32640</v>
      </c>
      <c r="T1497" s="361">
        <f>[1]TC!F3</f>
        <v>15000</v>
      </c>
      <c r="U1497" s="361">
        <f t="shared" si="88"/>
        <v>15000</v>
      </c>
      <c r="V1497" s="15" t="s">
        <v>36</v>
      </c>
      <c r="W1497" s="363" t="s">
        <v>2667</v>
      </c>
      <c r="X1497" s="38"/>
    </row>
    <row r="1498" spans="1:24" ht="14.25" customHeight="1">
      <c r="A1498" s="65" t="s">
        <v>481</v>
      </c>
      <c r="B1498" s="65" t="s">
        <v>2669</v>
      </c>
      <c r="C1498" s="65" t="s">
        <v>2670</v>
      </c>
      <c r="D1498" s="65" t="s">
        <v>26</v>
      </c>
      <c r="E1498" s="65" t="s">
        <v>232</v>
      </c>
      <c r="F1498" s="65" t="s">
        <v>875</v>
      </c>
      <c r="G1498" s="65" t="s">
        <v>319</v>
      </c>
      <c r="H1498" s="65" t="s">
        <v>880</v>
      </c>
      <c r="I1498" s="65" t="s">
        <v>498</v>
      </c>
      <c r="J1498" s="65" t="s">
        <v>2671</v>
      </c>
      <c r="K1498" s="31">
        <v>6190</v>
      </c>
      <c r="L1498" s="365" t="s">
        <v>189</v>
      </c>
      <c r="M1498" s="53">
        <v>0.3</v>
      </c>
      <c r="N1498" s="80">
        <f>(K1498-800-840)*M1498</f>
        <v>1365</v>
      </c>
      <c r="O1498" s="366">
        <f>N1498*[1]TC!C$4</f>
        <v>27300</v>
      </c>
      <c r="P1498" s="365" t="s">
        <v>34</v>
      </c>
      <c r="Q1498" s="365" t="s">
        <v>34</v>
      </c>
      <c r="R1498" s="135">
        <f t="shared" ref="R1498:R1539" si="89">K1498-N1498</f>
        <v>4825</v>
      </c>
      <c r="S1498" s="264">
        <f>R1498*[1]TC!$C$4</f>
        <v>96500</v>
      </c>
      <c r="T1498" s="367">
        <f>[1]TC!$F$4</f>
        <v>1100</v>
      </c>
      <c r="U1498" s="367">
        <f>[1]TC!G$4</f>
        <v>22000</v>
      </c>
      <c r="V1498" s="65" t="s">
        <v>2672</v>
      </c>
      <c r="W1498" s="368" t="s">
        <v>2673</v>
      </c>
      <c r="X1498" s="38"/>
    </row>
    <row r="1499" spans="1:24" ht="14.25" customHeight="1">
      <c r="A1499" s="65" t="s">
        <v>481</v>
      </c>
      <c r="B1499" s="65" t="s">
        <v>2669</v>
      </c>
      <c r="C1499" s="65" t="s">
        <v>2674</v>
      </c>
      <c r="D1499" s="65" t="s">
        <v>26</v>
      </c>
      <c r="E1499" s="65" t="s">
        <v>232</v>
      </c>
      <c r="F1499" s="65" t="s">
        <v>28</v>
      </c>
      <c r="G1499" s="65" t="s">
        <v>506</v>
      </c>
      <c r="H1499" s="65" t="s">
        <v>880</v>
      </c>
      <c r="I1499" s="65" t="s">
        <v>498</v>
      </c>
      <c r="J1499" s="65" t="s">
        <v>2671</v>
      </c>
      <c r="K1499" s="31">
        <v>6190</v>
      </c>
      <c r="L1499" s="365" t="s">
        <v>189</v>
      </c>
      <c r="M1499" s="53">
        <v>0.3</v>
      </c>
      <c r="N1499" s="80">
        <f>(K1499-800-840)*M1499</f>
        <v>1365</v>
      </c>
      <c r="O1499" s="366">
        <f>N1499*[1]TC!C$4</f>
        <v>27300</v>
      </c>
      <c r="P1499" s="365" t="s">
        <v>34</v>
      </c>
      <c r="Q1499" s="365" t="s">
        <v>34</v>
      </c>
      <c r="R1499" s="135">
        <f t="shared" si="89"/>
        <v>4825</v>
      </c>
      <c r="S1499" s="264">
        <f>R1499*[1]TC!$C$4</f>
        <v>96500</v>
      </c>
      <c r="T1499" s="367">
        <f>[1]TC!$F$4</f>
        <v>1100</v>
      </c>
      <c r="U1499" s="367">
        <f>[1]TC!G$4</f>
        <v>22000</v>
      </c>
      <c r="V1499" s="65" t="s">
        <v>2672</v>
      </c>
      <c r="W1499" s="368" t="s">
        <v>2675</v>
      </c>
      <c r="X1499" s="38"/>
    </row>
    <row r="1500" spans="1:24" ht="14.25" customHeight="1">
      <c r="A1500" s="65" t="s">
        <v>481</v>
      </c>
      <c r="B1500" s="65" t="s">
        <v>2669</v>
      </c>
      <c r="C1500" s="65" t="s">
        <v>2676</v>
      </c>
      <c r="D1500" s="65" t="s">
        <v>26</v>
      </c>
      <c r="E1500" s="65" t="s">
        <v>232</v>
      </c>
      <c r="F1500" s="65" t="s">
        <v>514</v>
      </c>
      <c r="G1500" s="65" t="s">
        <v>29</v>
      </c>
      <c r="H1500" s="65" t="s">
        <v>880</v>
      </c>
      <c r="I1500" s="65" t="s">
        <v>498</v>
      </c>
      <c r="J1500" s="65" t="s">
        <v>2671</v>
      </c>
      <c r="K1500" s="31">
        <v>4550</v>
      </c>
      <c r="L1500" s="365" t="s">
        <v>189</v>
      </c>
      <c r="M1500" s="53">
        <v>0.3</v>
      </c>
      <c r="N1500" s="80">
        <f>(K1500-800-550)*M1500</f>
        <v>960</v>
      </c>
      <c r="O1500" s="366">
        <f>N1500*[1]TC!C$4</f>
        <v>19200</v>
      </c>
      <c r="P1500" s="365" t="s">
        <v>34</v>
      </c>
      <c r="Q1500" s="365" t="s">
        <v>34</v>
      </c>
      <c r="R1500" s="135">
        <f t="shared" si="89"/>
        <v>3590</v>
      </c>
      <c r="S1500" s="264">
        <f>R1500*[1]TC!$C$4</f>
        <v>71800</v>
      </c>
      <c r="T1500" s="367">
        <f>[1]TC!$F$4</f>
        <v>1100</v>
      </c>
      <c r="U1500" s="367">
        <f>[1]TC!G$4</f>
        <v>22000</v>
      </c>
      <c r="V1500" s="65" t="s">
        <v>2672</v>
      </c>
      <c r="W1500" s="368" t="s">
        <v>2677</v>
      </c>
      <c r="X1500" s="38"/>
    </row>
    <row r="1501" spans="1:24" ht="14.25" customHeight="1">
      <c r="A1501" s="65" t="s">
        <v>481</v>
      </c>
      <c r="B1501" s="65" t="s">
        <v>2669</v>
      </c>
      <c r="C1501" s="65" t="s">
        <v>2678</v>
      </c>
      <c r="D1501" s="65" t="s">
        <v>26</v>
      </c>
      <c r="E1501" s="65" t="s">
        <v>232</v>
      </c>
      <c r="F1501" s="65" t="s">
        <v>2194</v>
      </c>
      <c r="G1501" s="65" t="s">
        <v>506</v>
      </c>
      <c r="H1501" s="65" t="s">
        <v>880</v>
      </c>
      <c r="I1501" s="65" t="s">
        <v>498</v>
      </c>
      <c r="J1501" s="65" t="s">
        <v>2671</v>
      </c>
      <c r="K1501" s="31">
        <v>6190</v>
      </c>
      <c r="L1501" s="365" t="s">
        <v>189</v>
      </c>
      <c r="M1501" s="53">
        <v>0.3</v>
      </c>
      <c r="N1501" s="80">
        <f>(K1501-800-840)*M1501</f>
        <v>1365</v>
      </c>
      <c r="O1501" s="366">
        <f>N1501*[1]TC!C$4</f>
        <v>27300</v>
      </c>
      <c r="P1501" s="365" t="s">
        <v>34</v>
      </c>
      <c r="Q1501" s="365" t="s">
        <v>34</v>
      </c>
      <c r="R1501" s="135">
        <f t="shared" si="89"/>
        <v>4825</v>
      </c>
      <c r="S1501" s="264">
        <f>R1501*[1]TC!$C$4</f>
        <v>96500</v>
      </c>
      <c r="T1501" s="367">
        <f>[1]TC!$F$4</f>
        <v>1100</v>
      </c>
      <c r="U1501" s="367">
        <f>[1]TC!G$4</f>
        <v>22000</v>
      </c>
      <c r="V1501" s="65" t="s">
        <v>2672</v>
      </c>
      <c r="W1501" s="368" t="s">
        <v>2679</v>
      </c>
      <c r="X1501" s="38"/>
    </row>
    <row r="1502" spans="1:24" ht="14.25" customHeight="1">
      <c r="A1502" s="65" t="s">
        <v>481</v>
      </c>
      <c r="B1502" s="40" t="s">
        <v>2669</v>
      </c>
      <c r="C1502" s="51" t="s">
        <v>2680</v>
      </c>
      <c r="D1502" s="41" t="s">
        <v>26</v>
      </c>
      <c r="E1502" s="41" t="s">
        <v>232</v>
      </c>
      <c r="F1502" s="14" t="s">
        <v>72</v>
      </c>
      <c r="G1502" s="14" t="s">
        <v>2555</v>
      </c>
      <c r="H1502" s="41" t="s">
        <v>880</v>
      </c>
      <c r="I1502" s="41" t="s">
        <v>498</v>
      </c>
      <c r="J1502" s="41" t="s">
        <v>2671</v>
      </c>
      <c r="K1502" s="31">
        <v>7270</v>
      </c>
      <c r="L1502" s="43" t="s">
        <v>189</v>
      </c>
      <c r="M1502" s="53">
        <v>0.3</v>
      </c>
      <c r="N1502" s="80">
        <f>(K1502-800-820)*M1502</f>
        <v>1695</v>
      </c>
      <c r="O1502" s="55">
        <f>N1502*[1]TC!C$4</f>
        <v>33900</v>
      </c>
      <c r="P1502" s="46" t="s">
        <v>34</v>
      </c>
      <c r="Q1502" s="46" t="s">
        <v>34</v>
      </c>
      <c r="R1502" s="135">
        <f t="shared" si="89"/>
        <v>5575</v>
      </c>
      <c r="S1502" s="264">
        <f>R1502*[1]TC!$C$4</f>
        <v>111500</v>
      </c>
      <c r="T1502" s="367">
        <f>[1]TC!$F$4</f>
        <v>1100</v>
      </c>
      <c r="U1502" s="367">
        <f>[1]TC!G$4</f>
        <v>22000</v>
      </c>
      <c r="V1502" s="33" t="s">
        <v>2672</v>
      </c>
      <c r="W1502" s="210" t="s">
        <v>2681</v>
      </c>
      <c r="X1502" s="38"/>
    </row>
    <row r="1503" spans="1:24" ht="14.25" customHeight="1">
      <c r="A1503" s="65" t="s">
        <v>481</v>
      </c>
      <c r="B1503" s="40" t="s">
        <v>2669</v>
      </c>
      <c r="C1503" s="51" t="s">
        <v>2682</v>
      </c>
      <c r="D1503" s="41" t="s">
        <v>26</v>
      </c>
      <c r="E1503" s="41" t="s">
        <v>232</v>
      </c>
      <c r="F1503" s="14" t="s">
        <v>56</v>
      </c>
      <c r="G1503" s="14" t="s">
        <v>29</v>
      </c>
      <c r="H1503" s="41" t="s">
        <v>880</v>
      </c>
      <c r="I1503" s="41" t="s">
        <v>498</v>
      </c>
      <c r="J1503" s="41" t="s">
        <v>2671</v>
      </c>
      <c r="K1503" s="31">
        <v>5750</v>
      </c>
      <c r="L1503" s="43" t="s">
        <v>189</v>
      </c>
      <c r="M1503" s="53">
        <v>0.3</v>
      </c>
      <c r="N1503" s="80">
        <f>(K1503-800-800)*M1503</f>
        <v>1245</v>
      </c>
      <c r="O1503" s="55">
        <f>N1503*[1]TC!C$4</f>
        <v>24900</v>
      </c>
      <c r="P1503" s="46" t="s">
        <v>34</v>
      </c>
      <c r="Q1503" s="46" t="s">
        <v>34</v>
      </c>
      <c r="R1503" s="135">
        <f t="shared" si="89"/>
        <v>4505</v>
      </c>
      <c r="S1503" s="264">
        <f>R1503*[1]TC!$C$4</f>
        <v>90100</v>
      </c>
      <c r="T1503" s="367">
        <f>[1]TC!$F$4</f>
        <v>1100</v>
      </c>
      <c r="U1503" s="367">
        <f>[1]TC!G$4</f>
        <v>22000</v>
      </c>
      <c r="V1503" s="33" t="s">
        <v>2672</v>
      </c>
      <c r="W1503" s="210" t="s">
        <v>2683</v>
      </c>
      <c r="X1503" s="38"/>
    </row>
    <row r="1504" spans="1:24" ht="14.25" customHeight="1">
      <c r="A1504" s="65" t="s">
        <v>481</v>
      </c>
      <c r="B1504" s="40" t="s">
        <v>2669</v>
      </c>
      <c r="C1504" s="51" t="s">
        <v>2684</v>
      </c>
      <c r="D1504" s="41" t="s">
        <v>26</v>
      </c>
      <c r="E1504" s="41" t="s">
        <v>232</v>
      </c>
      <c r="F1504" s="14" t="s">
        <v>158</v>
      </c>
      <c r="G1504" s="14" t="s">
        <v>648</v>
      </c>
      <c r="H1504" s="41" t="s">
        <v>880</v>
      </c>
      <c r="I1504" s="41" t="s">
        <v>498</v>
      </c>
      <c r="J1504" s="41" t="s">
        <v>2671</v>
      </c>
      <c r="K1504" s="31">
        <v>6030</v>
      </c>
      <c r="L1504" s="43" t="s">
        <v>189</v>
      </c>
      <c r="M1504" s="53">
        <v>0.3</v>
      </c>
      <c r="N1504" s="80">
        <f>(K1504-800-830)*M1504</f>
        <v>1320</v>
      </c>
      <c r="O1504" s="55">
        <f>N1504*[1]TC!C$4</f>
        <v>26400</v>
      </c>
      <c r="P1504" s="46" t="s">
        <v>34</v>
      </c>
      <c r="Q1504" s="46" t="s">
        <v>34</v>
      </c>
      <c r="R1504" s="135">
        <f t="shared" si="89"/>
        <v>4710</v>
      </c>
      <c r="S1504" s="264">
        <f>R1504*[1]TC!$C$4</f>
        <v>94200</v>
      </c>
      <c r="T1504" s="367">
        <f>[1]TC!$F$4</f>
        <v>1100</v>
      </c>
      <c r="U1504" s="367">
        <f>[1]TC!G$4</f>
        <v>22000</v>
      </c>
      <c r="V1504" s="33" t="s">
        <v>2672</v>
      </c>
      <c r="W1504" s="210" t="s">
        <v>2685</v>
      </c>
      <c r="X1504" s="38"/>
    </row>
    <row r="1505" spans="1:24" ht="14.25" customHeight="1">
      <c r="A1505" s="40" t="s">
        <v>481</v>
      </c>
      <c r="B1505" s="40" t="s">
        <v>2669</v>
      </c>
      <c r="C1505" s="51" t="s">
        <v>2686</v>
      </c>
      <c r="D1505" s="41" t="s">
        <v>26</v>
      </c>
      <c r="E1505" s="41" t="s">
        <v>27</v>
      </c>
      <c r="F1505" s="14" t="s">
        <v>572</v>
      </c>
      <c r="G1505" s="14" t="s">
        <v>319</v>
      </c>
      <c r="H1505" s="41" t="s">
        <v>880</v>
      </c>
      <c r="I1505" s="41" t="s">
        <v>498</v>
      </c>
      <c r="J1505" s="41" t="s">
        <v>32</v>
      </c>
      <c r="K1505" s="31">
        <v>10660</v>
      </c>
      <c r="L1505" s="43" t="s">
        <v>189</v>
      </c>
      <c r="M1505" s="53">
        <v>0.3</v>
      </c>
      <c r="N1505" s="80">
        <f>((K1505-800-1560)*M1505)</f>
        <v>2490</v>
      </c>
      <c r="O1505" s="55">
        <f>N1505*[1]TC!C$4</f>
        <v>49800</v>
      </c>
      <c r="P1505" s="46" t="s">
        <v>34</v>
      </c>
      <c r="Q1505" s="46" t="s">
        <v>34</v>
      </c>
      <c r="R1505" s="135">
        <f t="shared" si="89"/>
        <v>8170</v>
      </c>
      <c r="S1505" s="264">
        <f>R1505*[1]TC!$C$4</f>
        <v>163400</v>
      </c>
      <c r="T1505" s="367">
        <f>[1]TC!$F$4</f>
        <v>1100</v>
      </c>
      <c r="U1505" s="367">
        <f>[1]TC!G$4</f>
        <v>22000</v>
      </c>
      <c r="V1505" s="33" t="s">
        <v>2672</v>
      </c>
      <c r="W1505" s="210" t="s">
        <v>2685</v>
      </c>
      <c r="X1505" s="38"/>
    </row>
    <row r="1506" spans="1:24" ht="14.25" customHeight="1">
      <c r="A1506" s="40" t="s">
        <v>481</v>
      </c>
      <c r="B1506" s="40" t="s">
        <v>2669</v>
      </c>
      <c r="C1506" s="51" t="s">
        <v>2687</v>
      </c>
      <c r="D1506" s="41" t="s">
        <v>26</v>
      </c>
      <c r="E1506" s="41" t="s">
        <v>27</v>
      </c>
      <c r="F1506" s="14" t="s">
        <v>980</v>
      </c>
      <c r="G1506" s="14" t="s">
        <v>29</v>
      </c>
      <c r="H1506" s="41" t="s">
        <v>880</v>
      </c>
      <c r="I1506" s="41" t="s">
        <v>498</v>
      </c>
      <c r="J1506" s="41" t="s">
        <v>32</v>
      </c>
      <c r="K1506" s="31">
        <v>13410</v>
      </c>
      <c r="L1506" s="43" t="s">
        <v>189</v>
      </c>
      <c r="M1506" s="53">
        <v>0.3</v>
      </c>
      <c r="N1506" s="80">
        <f>((K1506-800-1610)*M1506)</f>
        <v>3300</v>
      </c>
      <c r="O1506" s="55">
        <f>N1506*[1]TC!C$4</f>
        <v>66000</v>
      </c>
      <c r="P1506" s="46" t="s">
        <v>34</v>
      </c>
      <c r="Q1506" s="46" t="s">
        <v>34</v>
      </c>
      <c r="R1506" s="135">
        <f t="shared" si="89"/>
        <v>10110</v>
      </c>
      <c r="S1506" s="264">
        <f>R1506*[1]TC!$C$4</f>
        <v>202200</v>
      </c>
      <c r="T1506" s="367">
        <f>[1]TC!$F$4</f>
        <v>1100</v>
      </c>
      <c r="U1506" s="367">
        <f>[1]TC!G$4</f>
        <v>22000</v>
      </c>
      <c r="V1506" s="33" t="s">
        <v>2672</v>
      </c>
      <c r="W1506" s="210" t="s">
        <v>2685</v>
      </c>
      <c r="X1506" s="38"/>
    </row>
    <row r="1507" spans="1:24" ht="14.25" customHeight="1">
      <c r="A1507" s="40" t="s">
        <v>481</v>
      </c>
      <c r="B1507" s="40" t="s">
        <v>2669</v>
      </c>
      <c r="C1507" s="51" t="s">
        <v>2688</v>
      </c>
      <c r="D1507" s="41" t="s">
        <v>26</v>
      </c>
      <c r="E1507" s="41" t="s">
        <v>27</v>
      </c>
      <c r="F1507" s="14" t="s">
        <v>83</v>
      </c>
      <c r="G1507" s="14" t="s">
        <v>62</v>
      </c>
      <c r="H1507" s="41" t="s">
        <v>880</v>
      </c>
      <c r="I1507" s="41" t="s">
        <v>498</v>
      </c>
      <c r="J1507" s="41" t="s">
        <v>32</v>
      </c>
      <c r="K1507" s="31">
        <v>10660</v>
      </c>
      <c r="L1507" s="43" t="s">
        <v>189</v>
      </c>
      <c r="M1507" s="53">
        <v>0.3</v>
      </c>
      <c r="N1507" s="80">
        <f>((K1507-800-1560)*M1507)</f>
        <v>2490</v>
      </c>
      <c r="O1507" s="55">
        <f>N1507*[1]TC!C$4</f>
        <v>49800</v>
      </c>
      <c r="P1507" s="55" t="s">
        <v>34</v>
      </c>
      <c r="Q1507" s="46" t="s">
        <v>34</v>
      </c>
      <c r="R1507" s="135">
        <f t="shared" si="89"/>
        <v>8170</v>
      </c>
      <c r="S1507" s="264">
        <f>R1507*[1]TC!$C$4</f>
        <v>163400</v>
      </c>
      <c r="T1507" s="367">
        <f>[1]TC!$F$4</f>
        <v>1100</v>
      </c>
      <c r="U1507" s="367">
        <f>[1]TC!G$4</f>
        <v>22000</v>
      </c>
      <c r="V1507" s="33" t="s">
        <v>2672</v>
      </c>
      <c r="W1507" s="210" t="s">
        <v>2685</v>
      </c>
      <c r="X1507" s="38"/>
    </row>
    <row r="1508" spans="1:24" ht="14.25" customHeight="1">
      <c r="A1508" s="40" t="s">
        <v>481</v>
      </c>
      <c r="B1508" s="40" t="s">
        <v>2669</v>
      </c>
      <c r="C1508" s="51" t="s">
        <v>2689</v>
      </c>
      <c r="D1508" s="41" t="s">
        <v>26</v>
      </c>
      <c r="E1508" s="41" t="s">
        <v>27</v>
      </c>
      <c r="F1508" s="14" t="s">
        <v>83</v>
      </c>
      <c r="G1508" s="14" t="s">
        <v>62</v>
      </c>
      <c r="H1508" s="41" t="s">
        <v>880</v>
      </c>
      <c r="I1508" s="41" t="s">
        <v>498</v>
      </c>
      <c r="J1508" s="41" t="s">
        <v>32</v>
      </c>
      <c r="K1508" s="31">
        <v>10660</v>
      </c>
      <c r="L1508" s="43" t="s">
        <v>189</v>
      </c>
      <c r="M1508" s="53">
        <v>0.3</v>
      </c>
      <c r="N1508" s="80">
        <f>((K1508-800-1560)*M1508)</f>
        <v>2490</v>
      </c>
      <c r="O1508" s="55">
        <f>N1508*[1]TC!C$4</f>
        <v>49800</v>
      </c>
      <c r="P1508" s="55" t="s">
        <v>34</v>
      </c>
      <c r="Q1508" s="46" t="s">
        <v>34</v>
      </c>
      <c r="R1508" s="135">
        <f t="shared" si="89"/>
        <v>8170</v>
      </c>
      <c r="S1508" s="264">
        <f>R1508*[1]TC!$C$4</f>
        <v>163400</v>
      </c>
      <c r="T1508" s="367">
        <f>[1]TC!$F$4</f>
        <v>1100</v>
      </c>
      <c r="U1508" s="367">
        <f>[1]TC!G$4</f>
        <v>22000</v>
      </c>
      <c r="V1508" s="33" t="s">
        <v>2672</v>
      </c>
      <c r="W1508" s="210" t="s">
        <v>2685</v>
      </c>
      <c r="X1508" s="38"/>
    </row>
    <row r="1509" spans="1:24" ht="14.25" customHeight="1">
      <c r="A1509" s="40" t="s">
        <v>481</v>
      </c>
      <c r="B1509" s="40" t="s">
        <v>2669</v>
      </c>
      <c r="C1509" s="51" t="s">
        <v>2690</v>
      </c>
      <c r="D1509" s="41" t="s">
        <v>26</v>
      </c>
      <c r="E1509" s="41" t="s">
        <v>27</v>
      </c>
      <c r="F1509" s="14" t="s">
        <v>62</v>
      </c>
      <c r="G1509" s="14" t="s">
        <v>215</v>
      </c>
      <c r="H1509" s="41" t="s">
        <v>880</v>
      </c>
      <c r="I1509" s="41" t="s">
        <v>498</v>
      </c>
      <c r="J1509" s="41" t="s">
        <v>32</v>
      </c>
      <c r="K1509" s="31">
        <v>12890</v>
      </c>
      <c r="L1509" s="43" t="s">
        <v>189</v>
      </c>
      <c r="M1509" s="53">
        <v>0.3</v>
      </c>
      <c r="N1509" s="80">
        <f>((K1509-800-1790)*M1509)</f>
        <v>3090</v>
      </c>
      <c r="O1509" s="55">
        <f>N1509*[1]TC!C$4</f>
        <v>61800</v>
      </c>
      <c r="P1509" s="46" t="s">
        <v>34</v>
      </c>
      <c r="Q1509" s="46" t="s">
        <v>34</v>
      </c>
      <c r="R1509" s="135">
        <f t="shared" si="89"/>
        <v>9800</v>
      </c>
      <c r="S1509" s="264">
        <f>R1509*[1]TC!$C$4</f>
        <v>196000</v>
      </c>
      <c r="T1509" s="367">
        <f>[1]TC!$F$4</f>
        <v>1100</v>
      </c>
      <c r="U1509" s="367">
        <f>[1]TC!G$4</f>
        <v>22000</v>
      </c>
      <c r="V1509" s="33" t="s">
        <v>2672</v>
      </c>
      <c r="W1509" s="369" t="s">
        <v>2685</v>
      </c>
      <c r="X1509" s="38"/>
    </row>
    <row r="1510" spans="1:24" ht="14.25" customHeight="1">
      <c r="A1510" s="40" t="s">
        <v>481</v>
      </c>
      <c r="B1510" s="40" t="s">
        <v>2669</v>
      </c>
      <c r="C1510" s="51" t="s">
        <v>2691</v>
      </c>
      <c r="D1510" s="41" t="s">
        <v>26</v>
      </c>
      <c r="E1510" s="41" t="s">
        <v>27</v>
      </c>
      <c r="F1510" s="14" t="s">
        <v>514</v>
      </c>
      <c r="G1510" s="14" t="s">
        <v>62</v>
      </c>
      <c r="H1510" s="41" t="s">
        <v>880</v>
      </c>
      <c r="I1510" s="41" t="s">
        <v>498</v>
      </c>
      <c r="J1510" s="41" t="s">
        <v>32</v>
      </c>
      <c r="K1510" s="31">
        <v>8900</v>
      </c>
      <c r="L1510" s="43" t="s">
        <v>189</v>
      </c>
      <c r="M1510" s="53">
        <v>0.3</v>
      </c>
      <c r="N1510" s="80">
        <f>((K1510-800-1600)*M1510)</f>
        <v>1950</v>
      </c>
      <c r="O1510" s="55">
        <f>N1510*[1]TC!C$4</f>
        <v>39000</v>
      </c>
      <c r="P1510" s="46" t="s">
        <v>34</v>
      </c>
      <c r="Q1510" s="55" t="s">
        <v>34</v>
      </c>
      <c r="R1510" s="135">
        <f t="shared" si="89"/>
        <v>6950</v>
      </c>
      <c r="S1510" s="264">
        <f>R1510*[1]TC!$C$4</f>
        <v>139000</v>
      </c>
      <c r="T1510" s="367">
        <f>[1]TC!$F$4</f>
        <v>1100</v>
      </c>
      <c r="U1510" s="367">
        <f>[1]TC!G$4</f>
        <v>22000</v>
      </c>
      <c r="V1510" s="33" t="s">
        <v>2672</v>
      </c>
      <c r="W1510" s="210" t="s">
        <v>2685</v>
      </c>
      <c r="X1510" s="38"/>
    </row>
    <row r="1511" spans="1:24" ht="14.25" customHeight="1">
      <c r="A1511" s="40" t="s">
        <v>481</v>
      </c>
      <c r="B1511" s="40" t="s">
        <v>2669</v>
      </c>
      <c r="C1511" s="51" t="s">
        <v>2692</v>
      </c>
      <c r="D1511" s="41" t="s">
        <v>26</v>
      </c>
      <c r="E1511" s="41" t="s">
        <v>27</v>
      </c>
      <c r="F1511" s="14" t="s">
        <v>2194</v>
      </c>
      <c r="G1511" s="14" t="s">
        <v>506</v>
      </c>
      <c r="H1511" s="41" t="s">
        <v>880</v>
      </c>
      <c r="I1511" s="41" t="s">
        <v>498</v>
      </c>
      <c r="J1511" s="41" t="s">
        <v>32</v>
      </c>
      <c r="K1511" s="31">
        <v>10660</v>
      </c>
      <c r="L1511" s="43" t="s">
        <v>189</v>
      </c>
      <c r="M1511" s="53">
        <v>0.3</v>
      </c>
      <c r="N1511" s="80">
        <f>((K1511-800-1560)*M1511)</f>
        <v>2490</v>
      </c>
      <c r="O1511" s="55">
        <f>N1511*[1]TC!C$4</f>
        <v>49800</v>
      </c>
      <c r="P1511" s="46" t="s">
        <v>34</v>
      </c>
      <c r="Q1511" s="46" t="s">
        <v>34</v>
      </c>
      <c r="R1511" s="135">
        <f t="shared" si="89"/>
        <v>8170</v>
      </c>
      <c r="S1511" s="264">
        <f>R1511*[1]TC!$C$4</f>
        <v>163400</v>
      </c>
      <c r="T1511" s="367">
        <f>[1]TC!$F$4</f>
        <v>1100</v>
      </c>
      <c r="U1511" s="367">
        <f>[1]TC!G$4</f>
        <v>22000</v>
      </c>
      <c r="V1511" s="33" t="s">
        <v>2672</v>
      </c>
      <c r="W1511" s="210" t="s">
        <v>2685</v>
      </c>
      <c r="X1511" s="38"/>
    </row>
    <row r="1512" spans="1:24" ht="14.25" customHeight="1">
      <c r="A1512" s="40" t="s">
        <v>481</v>
      </c>
      <c r="B1512" s="40" t="s">
        <v>2669</v>
      </c>
      <c r="C1512" s="51" t="s">
        <v>2693</v>
      </c>
      <c r="D1512" s="41" t="s">
        <v>26</v>
      </c>
      <c r="E1512" s="41" t="s">
        <v>27</v>
      </c>
      <c r="F1512" s="14" t="s">
        <v>2194</v>
      </c>
      <c r="G1512" s="14" t="s">
        <v>83</v>
      </c>
      <c r="H1512" s="41" t="s">
        <v>880</v>
      </c>
      <c r="I1512" s="41" t="s">
        <v>498</v>
      </c>
      <c r="J1512" s="41" t="s">
        <v>32</v>
      </c>
      <c r="K1512" s="31">
        <v>12890</v>
      </c>
      <c r="L1512" s="43" t="s">
        <v>189</v>
      </c>
      <c r="M1512" s="53">
        <v>0.3</v>
      </c>
      <c r="N1512" s="80">
        <f>((K1512-800-1790)*M1512)</f>
        <v>3090</v>
      </c>
      <c r="O1512" s="55">
        <f>N1512*[1]TC!C$4</f>
        <v>61800</v>
      </c>
      <c r="P1512" s="55" t="s">
        <v>34</v>
      </c>
      <c r="Q1512" s="46" t="s">
        <v>34</v>
      </c>
      <c r="R1512" s="135">
        <f t="shared" si="89"/>
        <v>9800</v>
      </c>
      <c r="S1512" s="264">
        <f>R1512*[1]TC!$C$4</f>
        <v>196000</v>
      </c>
      <c r="T1512" s="367">
        <f>[1]TC!$F$4</f>
        <v>1100</v>
      </c>
      <c r="U1512" s="367">
        <f>[1]TC!G$4</f>
        <v>22000</v>
      </c>
      <c r="V1512" s="33" t="s">
        <v>2672</v>
      </c>
      <c r="W1512" s="210" t="s">
        <v>2685</v>
      </c>
      <c r="X1512" s="38"/>
    </row>
    <row r="1513" spans="1:24" ht="14.25" customHeight="1">
      <c r="A1513" s="40" t="s">
        <v>481</v>
      </c>
      <c r="B1513" s="40" t="s">
        <v>2669</v>
      </c>
      <c r="C1513" s="51" t="s">
        <v>2694</v>
      </c>
      <c r="D1513" s="41" t="s">
        <v>26</v>
      </c>
      <c r="E1513" s="41" t="s">
        <v>27</v>
      </c>
      <c r="F1513" s="14" t="s">
        <v>2194</v>
      </c>
      <c r="G1513" s="14" t="s">
        <v>83</v>
      </c>
      <c r="H1513" s="41" t="s">
        <v>880</v>
      </c>
      <c r="I1513" s="41" t="s">
        <v>498</v>
      </c>
      <c r="J1513" s="41"/>
      <c r="K1513" s="31">
        <v>11090</v>
      </c>
      <c r="L1513" s="43" t="s">
        <v>189</v>
      </c>
      <c r="M1513" s="53">
        <v>0.3</v>
      </c>
      <c r="N1513" s="80">
        <f>((K1513-800-1770)*M1513)</f>
        <v>2556</v>
      </c>
      <c r="O1513" s="55">
        <f>N1513*[1]TC!C$4</f>
        <v>51120</v>
      </c>
      <c r="P1513" s="55" t="s">
        <v>34</v>
      </c>
      <c r="Q1513" s="46" t="s">
        <v>34</v>
      </c>
      <c r="R1513" s="135">
        <f t="shared" si="89"/>
        <v>8534</v>
      </c>
      <c r="S1513" s="264">
        <f>R1513*[1]TC!$C$4</f>
        <v>170680</v>
      </c>
      <c r="T1513" s="367">
        <f>[1]TC!$F$4</f>
        <v>1100</v>
      </c>
      <c r="U1513" s="367">
        <f>[1]TC!G$4</f>
        <v>22000</v>
      </c>
      <c r="V1513" s="33" t="s">
        <v>2672</v>
      </c>
      <c r="W1513" s="370"/>
      <c r="X1513" s="38"/>
    </row>
    <row r="1514" spans="1:24" ht="14.25" customHeight="1">
      <c r="A1514" s="40" t="s">
        <v>481</v>
      </c>
      <c r="B1514" s="40" t="s">
        <v>2669</v>
      </c>
      <c r="C1514" s="51" t="s">
        <v>2695</v>
      </c>
      <c r="D1514" s="41" t="s">
        <v>26</v>
      </c>
      <c r="E1514" s="41" t="s">
        <v>27</v>
      </c>
      <c r="F1514" s="14" t="s">
        <v>2194</v>
      </c>
      <c r="G1514" s="14" t="s">
        <v>83</v>
      </c>
      <c r="H1514" s="41" t="s">
        <v>880</v>
      </c>
      <c r="I1514" s="41" t="s">
        <v>498</v>
      </c>
      <c r="J1514" s="41"/>
      <c r="K1514" s="31">
        <v>8900</v>
      </c>
      <c r="L1514" s="43" t="s">
        <v>189</v>
      </c>
      <c r="M1514" s="53">
        <v>0.3</v>
      </c>
      <c r="N1514" s="80">
        <f>((K1514-800-1600)*M1514)</f>
        <v>1950</v>
      </c>
      <c r="O1514" s="55">
        <f>N1514*[1]TC!C$4</f>
        <v>39000</v>
      </c>
      <c r="P1514" s="46" t="s">
        <v>34</v>
      </c>
      <c r="Q1514" s="46" t="s">
        <v>2696</v>
      </c>
      <c r="R1514" s="135">
        <f t="shared" si="89"/>
        <v>6950</v>
      </c>
      <c r="S1514" s="264">
        <f>R1514*[1]TC!$C$4</f>
        <v>139000</v>
      </c>
      <c r="T1514" s="367">
        <f>[1]TC!$F$4</f>
        <v>1100</v>
      </c>
      <c r="U1514" s="367">
        <f>[1]TC!G$4</f>
        <v>22000</v>
      </c>
      <c r="V1514" s="33" t="s">
        <v>2672</v>
      </c>
      <c r="W1514" s="370"/>
      <c r="X1514" s="38"/>
    </row>
    <row r="1515" spans="1:24" ht="14.25" customHeight="1">
      <c r="A1515" s="40" t="s">
        <v>481</v>
      </c>
      <c r="B1515" s="40" t="s">
        <v>2669</v>
      </c>
      <c r="C1515" s="51" t="s">
        <v>2697</v>
      </c>
      <c r="D1515" s="41" t="s">
        <v>26</v>
      </c>
      <c r="E1515" s="41" t="s">
        <v>27</v>
      </c>
      <c r="F1515" s="14" t="s">
        <v>96</v>
      </c>
      <c r="G1515" s="14" t="s">
        <v>46</v>
      </c>
      <c r="H1515" s="41" t="s">
        <v>880</v>
      </c>
      <c r="I1515" s="41" t="s">
        <v>498</v>
      </c>
      <c r="J1515" s="41" t="s">
        <v>32</v>
      </c>
      <c r="K1515" s="31">
        <v>11540</v>
      </c>
      <c r="L1515" s="43" t="s">
        <v>189</v>
      </c>
      <c r="M1515" s="53">
        <v>0.3</v>
      </c>
      <c r="N1515" s="80">
        <f>((K1515-800-1640)*M1515)</f>
        <v>2730</v>
      </c>
      <c r="O1515" s="55">
        <f>N1515*[1]TC!C$4</f>
        <v>54600</v>
      </c>
      <c r="P1515" s="46" t="s">
        <v>34</v>
      </c>
      <c r="Q1515" s="46" t="s">
        <v>2698</v>
      </c>
      <c r="R1515" s="135">
        <f t="shared" si="89"/>
        <v>8810</v>
      </c>
      <c r="S1515" s="264">
        <f>R1515*[1]TC!$C$4</f>
        <v>176200</v>
      </c>
      <c r="T1515" s="367">
        <f>[1]TC!$F$4</f>
        <v>1100</v>
      </c>
      <c r="U1515" s="367">
        <f>[1]TC!G$4</f>
        <v>22000</v>
      </c>
      <c r="V1515" s="33" t="s">
        <v>2672</v>
      </c>
      <c r="W1515" s="370"/>
      <c r="X1515" s="38"/>
    </row>
    <row r="1516" spans="1:24" ht="14.25" customHeight="1">
      <c r="A1516" s="40" t="s">
        <v>481</v>
      </c>
      <c r="B1516" s="40" t="s">
        <v>2669</v>
      </c>
      <c r="C1516" s="51" t="s">
        <v>2699</v>
      </c>
      <c r="D1516" s="41" t="s">
        <v>26</v>
      </c>
      <c r="E1516" s="41" t="s">
        <v>27</v>
      </c>
      <c r="F1516" s="14" t="s">
        <v>164</v>
      </c>
      <c r="G1516" s="14" t="s">
        <v>164</v>
      </c>
      <c r="H1516" s="41" t="s">
        <v>880</v>
      </c>
      <c r="I1516" s="41" t="s">
        <v>498</v>
      </c>
      <c r="J1516" s="41" t="s">
        <v>32</v>
      </c>
      <c r="K1516" s="31">
        <v>11430</v>
      </c>
      <c r="L1516" s="43" t="s">
        <v>189</v>
      </c>
      <c r="M1516" s="53">
        <v>0.3</v>
      </c>
      <c r="N1516" s="80">
        <f>((K1516-800-1530)*M1516)</f>
        <v>2730</v>
      </c>
      <c r="O1516" s="55">
        <f>N1516*[1]TC!C$4</f>
        <v>54600</v>
      </c>
      <c r="P1516" s="46" t="s">
        <v>34</v>
      </c>
      <c r="Q1516" s="46" t="s">
        <v>2698</v>
      </c>
      <c r="R1516" s="135">
        <f t="shared" si="89"/>
        <v>8700</v>
      </c>
      <c r="S1516" s="264">
        <f>R1516*[1]TC!$C$4</f>
        <v>174000</v>
      </c>
      <c r="T1516" s="367">
        <f>[1]TC!$F$4</f>
        <v>1100</v>
      </c>
      <c r="U1516" s="367">
        <f>[1]TC!G$4</f>
        <v>22000</v>
      </c>
      <c r="V1516" s="33" t="s">
        <v>2700</v>
      </c>
      <c r="W1516" s="370"/>
      <c r="X1516" s="38"/>
    </row>
    <row r="1517" spans="1:24" ht="14.25" customHeight="1">
      <c r="A1517" s="40" t="s">
        <v>481</v>
      </c>
      <c r="B1517" s="40" t="s">
        <v>2669</v>
      </c>
      <c r="C1517" s="51" t="s">
        <v>2701</v>
      </c>
      <c r="D1517" s="41" t="s">
        <v>26</v>
      </c>
      <c r="E1517" s="41" t="s">
        <v>27</v>
      </c>
      <c r="F1517" s="14" t="s">
        <v>46</v>
      </c>
      <c r="G1517" s="14" t="s">
        <v>46</v>
      </c>
      <c r="H1517" s="41" t="s">
        <v>880</v>
      </c>
      <c r="I1517" s="41" t="s">
        <v>498</v>
      </c>
      <c r="J1517" s="41"/>
      <c r="K1517" s="31">
        <v>14270</v>
      </c>
      <c r="L1517" s="43" t="s">
        <v>189</v>
      </c>
      <c r="M1517" s="53">
        <v>0.3</v>
      </c>
      <c r="N1517" s="80">
        <f>((K1517-800-1720)*M1517)</f>
        <v>3525</v>
      </c>
      <c r="O1517" s="55">
        <f>N1517*[1]TC!C$4</f>
        <v>70500</v>
      </c>
      <c r="P1517" s="46" t="s">
        <v>34</v>
      </c>
      <c r="Q1517" s="46" t="s">
        <v>2698</v>
      </c>
      <c r="R1517" s="135">
        <f t="shared" si="89"/>
        <v>10745</v>
      </c>
      <c r="S1517" s="264">
        <f>R1517*[1]TC!$C$4</f>
        <v>214900</v>
      </c>
      <c r="T1517" s="367">
        <v>1100</v>
      </c>
      <c r="U1517" s="367">
        <v>22000</v>
      </c>
      <c r="V1517" s="33" t="s">
        <v>2672</v>
      </c>
      <c r="W1517" s="370"/>
      <c r="X1517" s="38"/>
    </row>
    <row r="1518" spans="1:24" ht="14.25" customHeight="1">
      <c r="A1518" s="40" t="s">
        <v>481</v>
      </c>
      <c r="B1518" s="40" t="s">
        <v>2669</v>
      </c>
      <c r="C1518" s="51" t="s">
        <v>2702</v>
      </c>
      <c r="D1518" s="41" t="s">
        <v>26</v>
      </c>
      <c r="E1518" s="41" t="s">
        <v>27</v>
      </c>
      <c r="F1518" s="14" t="s">
        <v>46</v>
      </c>
      <c r="G1518" s="14" t="s">
        <v>46</v>
      </c>
      <c r="H1518" s="41" t="s">
        <v>880</v>
      </c>
      <c r="I1518" s="41" t="s">
        <v>498</v>
      </c>
      <c r="J1518" s="41"/>
      <c r="K1518" s="31">
        <v>17880</v>
      </c>
      <c r="L1518" s="43" t="s">
        <v>189</v>
      </c>
      <c r="M1518" s="53">
        <v>0.3</v>
      </c>
      <c r="N1518" s="80">
        <f>((K1518-800-1680)*M1518)</f>
        <v>4620</v>
      </c>
      <c r="O1518" s="55">
        <f>N1518*[1]TC!C$4</f>
        <v>92400</v>
      </c>
      <c r="P1518" s="46" t="s">
        <v>34</v>
      </c>
      <c r="Q1518" s="46" t="s">
        <v>881</v>
      </c>
      <c r="R1518" s="135">
        <f t="shared" si="89"/>
        <v>13260</v>
      </c>
      <c r="S1518" s="264">
        <f>R1518*[1]TC!$C$4</f>
        <v>265200</v>
      </c>
      <c r="T1518" s="367">
        <v>1100</v>
      </c>
      <c r="U1518" s="367">
        <v>22000</v>
      </c>
      <c r="V1518" s="33" t="s">
        <v>2672</v>
      </c>
      <c r="W1518" s="370"/>
      <c r="X1518" s="38"/>
    </row>
    <row r="1519" spans="1:24" ht="14.25" customHeight="1">
      <c r="A1519" s="40" t="s">
        <v>481</v>
      </c>
      <c r="B1519" s="40" t="s">
        <v>2669</v>
      </c>
      <c r="C1519" s="51" t="s">
        <v>2703</v>
      </c>
      <c r="D1519" s="41" t="s">
        <v>26</v>
      </c>
      <c r="E1519" s="41" t="s">
        <v>27</v>
      </c>
      <c r="F1519" s="14" t="s">
        <v>2704</v>
      </c>
      <c r="G1519" s="14" t="s">
        <v>2704</v>
      </c>
      <c r="H1519" s="41" t="s">
        <v>880</v>
      </c>
      <c r="I1519" s="41" t="s">
        <v>498</v>
      </c>
      <c r="J1519" s="41"/>
      <c r="K1519" s="31">
        <v>11810</v>
      </c>
      <c r="L1519" s="43" t="s">
        <v>189</v>
      </c>
      <c r="M1519" s="53">
        <v>0.3</v>
      </c>
      <c r="N1519" s="80">
        <f>((K1519-800-1660)*M1519)</f>
        <v>2805</v>
      </c>
      <c r="O1519" s="55">
        <f>N1519*[1]TC!C$4</f>
        <v>56100</v>
      </c>
      <c r="P1519" s="46" t="s">
        <v>34</v>
      </c>
      <c r="Q1519" s="46" t="s">
        <v>2698</v>
      </c>
      <c r="R1519" s="135">
        <f t="shared" si="89"/>
        <v>9005</v>
      </c>
      <c r="S1519" s="264">
        <f>R1519*[1]TC!$C$4</f>
        <v>180100</v>
      </c>
      <c r="T1519" s="367">
        <v>1100</v>
      </c>
      <c r="U1519" s="367">
        <v>22000</v>
      </c>
      <c r="V1519" s="33" t="s">
        <v>2672</v>
      </c>
      <c r="W1519" s="370"/>
      <c r="X1519" s="38"/>
    </row>
    <row r="1520" spans="1:24" ht="14.25" customHeight="1">
      <c r="A1520" s="40" t="s">
        <v>481</v>
      </c>
      <c r="B1520" s="40" t="s">
        <v>2669</v>
      </c>
      <c r="C1520" s="51" t="s">
        <v>2705</v>
      </c>
      <c r="D1520" s="41" t="s">
        <v>26</v>
      </c>
      <c r="E1520" s="41" t="s">
        <v>27</v>
      </c>
      <c r="F1520" s="14" t="s">
        <v>519</v>
      </c>
      <c r="G1520" s="14" t="s">
        <v>519</v>
      </c>
      <c r="H1520" s="41" t="s">
        <v>880</v>
      </c>
      <c r="I1520" s="41" t="s">
        <v>498</v>
      </c>
      <c r="J1520" s="41"/>
      <c r="K1520" s="31">
        <v>9900</v>
      </c>
      <c r="L1520" s="43" t="s">
        <v>189</v>
      </c>
      <c r="M1520" s="53">
        <v>0.3</v>
      </c>
      <c r="N1520" s="80">
        <f>((K1520-800-800)*M1520)</f>
        <v>2490</v>
      </c>
      <c r="O1520" s="55">
        <f>N1520*[1]TC!C$4</f>
        <v>49800</v>
      </c>
      <c r="P1520" s="46" t="s">
        <v>34</v>
      </c>
      <c r="Q1520" s="46" t="s">
        <v>2698</v>
      </c>
      <c r="R1520" s="135">
        <f t="shared" si="89"/>
        <v>7410</v>
      </c>
      <c r="S1520" s="264">
        <f>R1520*[1]TC!$C$4</f>
        <v>148200</v>
      </c>
      <c r="T1520" s="367">
        <v>1100</v>
      </c>
      <c r="U1520" s="367">
        <v>22000</v>
      </c>
      <c r="V1520" s="33" t="s">
        <v>2672</v>
      </c>
      <c r="W1520" s="370"/>
      <c r="X1520" s="38"/>
    </row>
    <row r="1521" spans="1:24" ht="14.25" customHeight="1">
      <c r="A1521" s="40" t="s">
        <v>481</v>
      </c>
      <c r="B1521" s="40" t="s">
        <v>2669</v>
      </c>
      <c r="C1521" s="51" t="s">
        <v>2706</v>
      </c>
      <c r="D1521" s="41" t="s">
        <v>26</v>
      </c>
      <c r="E1521" s="41" t="s">
        <v>27</v>
      </c>
      <c r="F1521" s="14" t="s">
        <v>204</v>
      </c>
      <c r="G1521" s="14" t="s">
        <v>204</v>
      </c>
      <c r="H1521" s="41" t="s">
        <v>880</v>
      </c>
      <c r="I1521" s="41" t="s">
        <v>498</v>
      </c>
      <c r="J1521" s="41"/>
      <c r="K1521" s="31">
        <v>9570</v>
      </c>
      <c r="L1521" s="43" t="s">
        <v>189</v>
      </c>
      <c r="M1521" s="53">
        <v>0.3</v>
      </c>
      <c r="N1521" s="80">
        <f>((K1521-800-870)*M1521)</f>
        <v>2370</v>
      </c>
      <c r="O1521" s="55">
        <f>N1521*[1]TC!C$4</f>
        <v>47400</v>
      </c>
      <c r="P1521" s="46" t="s">
        <v>34</v>
      </c>
      <c r="Q1521" s="46" t="s">
        <v>2698</v>
      </c>
      <c r="R1521" s="135">
        <f t="shared" si="89"/>
        <v>7200</v>
      </c>
      <c r="S1521" s="264">
        <f>R1521*[1]TC!$C$4</f>
        <v>144000</v>
      </c>
      <c r="T1521" s="367">
        <v>1100</v>
      </c>
      <c r="U1521" s="367">
        <v>22000</v>
      </c>
      <c r="V1521" s="33" t="s">
        <v>2672</v>
      </c>
      <c r="W1521" s="370"/>
      <c r="X1521" s="38"/>
    </row>
    <row r="1522" spans="1:24" ht="14.25" customHeight="1">
      <c r="A1522" s="40" t="s">
        <v>481</v>
      </c>
      <c r="B1522" s="40" t="s">
        <v>2669</v>
      </c>
      <c r="C1522" s="51" t="s">
        <v>2707</v>
      </c>
      <c r="D1522" s="41" t="s">
        <v>26</v>
      </c>
      <c r="E1522" s="41" t="s">
        <v>27</v>
      </c>
      <c r="F1522" s="14" t="s">
        <v>411</v>
      </c>
      <c r="G1522" s="14" t="s">
        <v>411</v>
      </c>
      <c r="H1522" s="41" t="s">
        <v>880</v>
      </c>
      <c r="I1522" s="41" t="s">
        <v>498</v>
      </c>
      <c r="J1522" s="41"/>
      <c r="K1522" s="31">
        <v>9570</v>
      </c>
      <c r="L1522" s="43" t="s">
        <v>189</v>
      </c>
      <c r="M1522" s="53">
        <v>0.3</v>
      </c>
      <c r="N1522" s="80">
        <f>((K1522-800-870)*M1522)</f>
        <v>2370</v>
      </c>
      <c r="O1522" s="55">
        <f>N1522*[1]TC!C$4</f>
        <v>47400</v>
      </c>
      <c r="P1522" s="46" t="s">
        <v>34</v>
      </c>
      <c r="Q1522" s="46" t="s">
        <v>2698</v>
      </c>
      <c r="R1522" s="135">
        <f t="shared" si="89"/>
        <v>7200</v>
      </c>
      <c r="S1522" s="264">
        <f>R1522*[1]TC!$C$4</f>
        <v>144000</v>
      </c>
      <c r="T1522" s="367">
        <v>1100</v>
      </c>
      <c r="U1522" s="367">
        <v>22000</v>
      </c>
      <c r="V1522" s="33" t="s">
        <v>2672</v>
      </c>
      <c r="W1522" s="370"/>
      <c r="X1522" s="38"/>
    </row>
    <row r="1523" spans="1:24" ht="14.25" customHeight="1">
      <c r="A1523" s="40" t="s">
        <v>481</v>
      </c>
      <c r="B1523" s="40" t="s">
        <v>2669</v>
      </c>
      <c r="C1523" s="51" t="s">
        <v>2708</v>
      </c>
      <c r="D1523" s="41" t="s">
        <v>26</v>
      </c>
      <c r="E1523" s="41" t="s">
        <v>27</v>
      </c>
      <c r="F1523" s="14" t="s">
        <v>120</v>
      </c>
      <c r="G1523" s="14" t="s">
        <v>120</v>
      </c>
      <c r="H1523" s="41" t="s">
        <v>880</v>
      </c>
      <c r="I1523" s="41" t="s">
        <v>498</v>
      </c>
      <c r="J1523" s="41"/>
      <c r="K1523" s="31">
        <v>9570</v>
      </c>
      <c r="L1523" s="43" t="s">
        <v>189</v>
      </c>
      <c r="M1523" s="53">
        <v>0.3</v>
      </c>
      <c r="N1523" s="80">
        <f>((K1523-800-870)*M1523)</f>
        <v>2370</v>
      </c>
      <c r="O1523" s="55">
        <f>N1523*[1]TC!C$4</f>
        <v>47400</v>
      </c>
      <c r="P1523" s="46" t="s">
        <v>34</v>
      </c>
      <c r="Q1523" s="46" t="s">
        <v>2698</v>
      </c>
      <c r="R1523" s="135">
        <f t="shared" si="89"/>
        <v>7200</v>
      </c>
      <c r="S1523" s="264">
        <f>R1523*[1]TC!$C$4</f>
        <v>144000</v>
      </c>
      <c r="T1523" s="367">
        <v>1100</v>
      </c>
      <c r="U1523" s="367">
        <v>22000</v>
      </c>
      <c r="V1523" s="33" t="s">
        <v>2672</v>
      </c>
      <c r="W1523" s="370"/>
      <c r="X1523" s="38"/>
    </row>
    <row r="1524" spans="1:24" ht="15" customHeight="1">
      <c r="A1524" s="40" t="s">
        <v>481</v>
      </c>
      <c r="B1524" s="40" t="s">
        <v>2669</v>
      </c>
      <c r="C1524" s="51" t="s">
        <v>2709</v>
      </c>
      <c r="D1524" s="41" t="s">
        <v>26</v>
      </c>
      <c r="E1524" s="41" t="s">
        <v>232</v>
      </c>
      <c r="F1524" s="14" t="s">
        <v>120</v>
      </c>
      <c r="G1524" s="14" t="s">
        <v>164</v>
      </c>
      <c r="H1524" s="41" t="s">
        <v>880</v>
      </c>
      <c r="I1524" s="41" t="s">
        <v>498</v>
      </c>
      <c r="J1524" s="41" t="s">
        <v>32</v>
      </c>
      <c r="K1524" s="31">
        <v>7670</v>
      </c>
      <c r="L1524" s="43" t="s">
        <v>189</v>
      </c>
      <c r="M1524" s="53">
        <v>0.3</v>
      </c>
      <c r="N1524" s="80">
        <f>(K1524-800-820)*M1524</f>
        <v>1815</v>
      </c>
      <c r="O1524" s="55">
        <f>N1524*[1]TC!C$4</f>
        <v>36300</v>
      </c>
      <c r="P1524" s="46" t="s">
        <v>34</v>
      </c>
      <c r="Q1524" s="46" t="s">
        <v>34</v>
      </c>
      <c r="R1524" s="135">
        <f t="shared" si="89"/>
        <v>5855</v>
      </c>
      <c r="S1524" s="264">
        <f>R1524*[1]TC!$C$4</f>
        <v>117100</v>
      </c>
      <c r="T1524" s="367">
        <v>1100</v>
      </c>
      <c r="U1524" s="367">
        <v>22000</v>
      </c>
      <c r="V1524" s="33" t="s">
        <v>2672</v>
      </c>
      <c r="W1524" s="370"/>
      <c r="X1524" s="38"/>
    </row>
    <row r="1525" spans="1:24" ht="15" customHeight="1">
      <c r="A1525" s="40" t="s">
        <v>481</v>
      </c>
      <c r="B1525" s="40" t="s">
        <v>2669</v>
      </c>
      <c r="C1525" s="51" t="s">
        <v>2710</v>
      </c>
      <c r="D1525" s="41" t="s">
        <v>26</v>
      </c>
      <c r="E1525" s="41" t="s">
        <v>232</v>
      </c>
      <c r="F1525" s="14" t="s">
        <v>164</v>
      </c>
      <c r="G1525" s="14" t="s">
        <v>164</v>
      </c>
      <c r="H1525" s="41" t="s">
        <v>880</v>
      </c>
      <c r="I1525" s="41" t="s">
        <v>498</v>
      </c>
      <c r="J1525" s="41" t="s">
        <v>32</v>
      </c>
      <c r="K1525" s="31">
        <v>7350</v>
      </c>
      <c r="L1525" s="43" t="s">
        <v>189</v>
      </c>
      <c r="M1525" s="53">
        <v>0.3</v>
      </c>
      <c r="N1525" s="80">
        <f>(K1525-800-830)*M1525</f>
        <v>1716</v>
      </c>
      <c r="O1525" s="55">
        <f>N1525*[1]TC!C$4</f>
        <v>34320</v>
      </c>
      <c r="P1525" s="46" t="s">
        <v>34</v>
      </c>
      <c r="Q1525" s="46" t="s">
        <v>34</v>
      </c>
      <c r="R1525" s="135">
        <f t="shared" si="89"/>
        <v>5634</v>
      </c>
      <c r="S1525" s="264">
        <f>R1525*[1]TC!$C$4</f>
        <v>112680</v>
      </c>
      <c r="T1525" s="367">
        <v>1100</v>
      </c>
      <c r="U1525" s="367">
        <v>22000</v>
      </c>
      <c r="V1525" s="33" t="s">
        <v>2711</v>
      </c>
      <c r="W1525" s="370"/>
      <c r="X1525" s="38"/>
    </row>
    <row r="1526" spans="1:24" ht="15" customHeight="1">
      <c r="A1526" s="40" t="s">
        <v>481</v>
      </c>
      <c r="B1526" s="40" t="s">
        <v>2669</v>
      </c>
      <c r="C1526" s="51" t="s">
        <v>2712</v>
      </c>
      <c r="D1526" s="41" t="s">
        <v>26</v>
      </c>
      <c r="E1526" s="41" t="s">
        <v>232</v>
      </c>
      <c r="F1526" s="14" t="s">
        <v>73</v>
      </c>
      <c r="G1526" s="14" t="s">
        <v>208</v>
      </c>
      <c r="H1526" s="41" t="s">
        <v>880</v>
      </c>
      <c r="I1526" s="41" t="s">
        <v>498</v>
      </c>
      <c r="J1526" s="41" t="s">
        <v>32</v>
      </c>
      <c r="K1526" s="31">
        <v>6660</v>
      </c>
      <c r="L1526" s="43" t="s">
        <v>189</v>
      </c>
      <c r="M1526" s="53">
        <v>0.3</v>
      </c>
      <c r="N1526" s="80">
        <f>(K1526-800-810)*M1526</f>
        <v>1515</v>
      </c>
      <c r="O1526" s="55">
        <f>N1526*[1]TC!C$4</f>
        <v>30300</v>
      </c>
      <c r="P1526" s="46" t="s">
        <v>34</v>
      </c>
      <c r="Q1526" s="46" t="s">
        <v>34</v>
      </c>
      <c r="R1526" s="135">
        <f t="shared" si="89"/>
        <v>5145</v>
      </c>
      <c r="S1526" s="264">
        <f>R1526*[1]TC!$C$4</f>
        <v>102900</v>
      </c>
      <c r="T1526" s="367">
        <v>1100</v>
      </c>
      <c r="U1526" s="367">
        <v>22000</v>
      </c>
      <c r="V1526" s="33" t="s">
        <v>2672</v>
      </c>
      <c r="W1526" s="370"/>
      <c r="X1526" s="371"/>
    </row>
    <row r="1527" spans="1:24" ht="15" customHeight="1">
      <c r="A1527" s="40" t="s">
        <v>481</v>
      </c>
      <c r="B1527" s="40" t="s">
        <v>2669</v>
      </c>
      <c r="C1527" s="51" t="s">
        <v>2713</v>
      </c>
      <c r="D1527" s="41" t="s">
        <v>26</v>
      </c>
      <c r="E1527" s="41" t="s">
        <v>232</v>
      </c>
      <c r="F1527" s="14" t="s">
        <v>319</v>
      </c>
      <c r="G1527" s="14" t="s">
        <v>164</v>
      </c>
      <c r="H1527" s="41" t="s">
        <v>880</v>
      </c>
      <c r="I1527" s="41" t="s">
        <v>498</v>
      </c>
      <c r="J1527" s="41" t="s">
        <v>32</v>
      </c>
      <c r="K1527" s="31">
        <v>8520</v>
      </c>
      <c r="L1527" s="43" t="s">
        <v>189</v>
      </c>
      <c r="M1527" s="53">
        <v>0.30000000000000099</v>
      </c>
      <c r="N1527" s="80">
        <f>(K1527-800-820)*M1527</f>
        <v>2070.0000000000068</v>
      </c>
      <c r="O1527" s="55">
        <f>N1527*[1]TC!C$4</f>
        <v>41400.000000000138</v>
      </c>
      <c r="P1527" s="46" t="s">
        <v>34</v>
      </c>
      <c r="Q1527" s="46" t="s">
        <v>34</v>
      </c>
      <c r="R1527" s="135">
        <f t="shared" si="89"/>
        <v>6449.9999999999927</v>
      </c>
      <c r="S1527" s="264">
        <f>R1527*[1]TC!$C$4</f>
        <v>128999.99999999985</v>
      </c>
      <c r="T1527" s="367">
        <v>1100</v>
      </c>
      <c r="U1527" s="367">
        <v>22000</v>
      </c>
      <c r="V1527" s="33" t="s">
        <v>2672</v>
      </c>
      <c r="W1527" s="370"/>
      <c r="X1527" s="371"/>
    </row>
    <row r="1528" spans="1:24" ht="15" customHeight="1">
      <c r="A1528" s="40" t="s">
        <v>481</v>
      </c>
      <c r="B1528" s="40" t="s">
        <v>2669</v>
      </c>
      <c r="C1528" s="51" t="s">
        <v>2714</v>
      </c>
      <c r="D1528" s="41" t="s">
        <v>26</v>
      </c>
      <c r="E1528" s="41" t="s">
        <v>27</v>
      </c>
      <c r="F1528" s="14" t="s">
        <v>457</v>
      </c>
      <c r="G1528" s="14" t="s">
        <v>457</v>
      </c>
      <c r="H1528" s="41" t="s">
        <v>880</v>
      </c>
      <c r="I1528" s="41" t="s">
        <v>498</v>
      </c>
      <c r="J1528" s="41" t="s">
        <v>32</v>
      </c>
      <c r="K1528" s="31">
        <v>11900</v>
      </c>
      <c r="L1528" s="43" t="s">
        <v>189</v>
      </c>
      <c r="M1528" s="53">
        <v>0.30000000000000099</v>
      </c>
      <c r="N1528" s="80">
        <f>(K1528-800-1750)*M1528</f>
        <v>2805.0000000000091</v>
      </c>
      <c r="O1528" s="55">
        <f>N1528*[1]TC!C$4</f>
        <v>56100.000000000182</v>
      </c>
      <c r="P1528" s="46" t="s">
        <v>34</v>
      </c>
      <c r="Q1528" s="46" t="s">
        <v>34</v>
      </c>
      <c r="R1528" s="135">
        <f t="shared" si="89"/>
        <v>9094.9999999999909</v>
      </c>
      <c r="S1528" s="264">
        <f>R1528*[1]TC!$C$4</f>
        <v>181899.99999999983</v>
      </c>
      <c r="T1528" s="367">
        <v>1100</v>
      </c>
      <c r="U1528" s="367">
        <v>22000</v>
      </c>
      <c r="V1528" s="33" t="s">
        <v>2672</v>
      </c>
      <c r="W1528" s="370"/>
      <c r="X1528" s="371"/>
    </row>
    <row r="1529" spans="1:24" ht="15" customHeight="1">
      <c r="A1529" s="40" t="s">
        <v>481</v>
      </c>
      <c r="B1529" s="40" t="s">
        <v>2669</v>
      </c>
      <c r="C1529" s="51" t="s">
        <v>2715</v>
      </c>
      <c r="D1529" s="41" t="s">
        <v>26</v>
      </c>
      <c r="E1529" s="41" t="s">
        <v>232</v>
      </c>
      <c r="F1529" s="14" t="s">
        <v>411</v>
      </c>
      <c r="G1529" s="14" t="s">
        <v>120</v>
      </c>
      <c r="H1529" s="41" t="s">
        <v>880</v>
      </c>
      <c r="I1529" s="41" t="s">
        <v>498</v>
      </c>
      <c r="J1529" s="41" t="s">
        <v>32</v>
      </c>
      <c r="K1529" s="31">
        <v>6770</v>
      </c>
      <c r="L1529" s="43" t="s">
        <v>189</v>
      </c>
      <c r="M1529" s="53">
        <v>0.30000000000000099</v>
      </c>
      <c r="N1529" s="80">
        <f>(K1529-800-820)*M1529</f>
        <v>1545.000000000005</v>
      </c>
      <c r="O1529" s="55">
        <f>N1529*[1]TC!C$4</f>
        <v>30900.000000000102</v>
      </c>
      <c r="P1529" s="46" t="s">
        <v>34</v>
      </c>
      <c r="Q1529" s="46" t="s">
        <v>34</v>
      </c>
      <c r="R1529" s="135">
        <f t="shared" si="89"/>
        <v>5224.9999999999945</v>
      </c>
      <c r="S1529" s="264">
        <f>R1529*[1]TC!$C$4</f>
        <v>104499.99999999988</v>
      </c>
      <c r="T1529" s="367">
        <v>1100</v>
      </c>
      <c r="U1529" s="367">
        <v>22000</v>
      </c>
      <c r="V1529" s="33" t="s">
        <v>2672</v>
      </c>
      <c r="W1529" s="370"/>
      <c r="X1529" s="371"/>
    </row>
    <row r="1530" spans="1:24" ht="15" customHeight="1">
      <c r="A1530" s="40" t="s">
        <v>481</v>
      </c>
      <c r="B1530" s="40" t="s">
        <v>2669</v>
      </c>
      <c r="C1530" s="51" t="s">
        <v>2716</v>
      </c>
      <c r="D1530" s="41" t="s">
        <v>26</v>
      </c>
      <c r="E1530" s="41" t="s">
        <v>357</v>
      </c>
      <c r="F1530" s="14" t="s">
        <v>411</v>
      </c>
      <c r="G1530" s="14" t="s">
        <v>120</v>
      </c>
      <c r="H1530" s="41" t="s">
        <v>880</v>
      </c>
      <c r="I1530" s="41" t="s">
        <v>498</v>
      </c>
      <c r="J1530" s="41" t="s">
        <v>32</v>
      </c>
      <c r="K1530" s="31">
        <v>8150</v>
      </c>
      <c r="L1530" s="43" t="s">
        <v>189</v>
      </c>
      <c r="M1530" s="53">
        <v>0.30000000000000099</v>
      </c>
      <c r="N1530" s="80">
        <f>(K1530-800-1500)*M1530</f>
        <v>1755.0000000000057</v>
      </c>
      <c r="O1530" s="55">
        <f>N1530*[1]TC!C$4</f>
        <v>35100.000000000116</v>
      </c>
      <c r="P1530" s="46" t="s">
        <v>34</v>
      </c>
      <c r="Q1530" s="46" t="s">
        <v>34</v>
      </c>
      <c r="R1530" s="135">
        <f t="shared" si="89"/>
        <v>6394.9999999999945</v>
      </c>
      <c r="S1530" s="264">
        <f>R1530*[1]TC!$C$4</f>
        <v>127899.99999999988</v>
      </c>
      <c r="T1530" s="367">
        <v>1100</v>
      </c>
      <c r="U1530" s="367">
        <v>22000</v>
      </c>
      <c r="V1530" s="33" t="s">
        <v>2672</v>
      </c>
      <c r="W1530" s="370"/>
      <c r="X1530" s="372"/>
    </row>
    <row r="1531" spans="1:24" ht="15" customHeight="1">
      <c r="A1531" s="40" t="s">
        <v>481</v>
      </c>
      <c r="B1531" s="40" t="s">
        <v>2669</v>
      </c>
      <c r="C1531" s="51" t="s">
        <v>2717</v>
      </c>
      <c r="D1531" s="41" t="s">
        <v>26</v>
      </c>
      <c r="E1531" s="41" t="s">
        <v>27</v>
      </c>
      <c r="F1531" s="14" t="s">
        <v>42</v>
      </c>
      <c r="G1531" s="14" t="s">
        <v>42</v>
      </c>
      <c r="H1531" s="41" t="s">
        <v>880</v>
      </c>
      <c r="I1531" s="41" t="s">
        <v>498</v>
      </c>
      <c r="J1531" s="41"/>
      <c r="K1531" s="31">
        <v>9800</v>
      </c>
      <c r="L1531" s="43" t="s">
        <v>189</v>
      </c>
      <c r="M1531" s="53">
        <v>0.30000000000000099</v>
      </c>
      <c r="N1531" s="80">
        <f>((K1531-800-800)*M1531)</f>
        <v>2460.0000000000082</v>
      </c>
      <c r="O1531" s="55">
        <f>N1531*[1]TC!C$4</f>
        <v>49200.00000000016</v>
      </c>
      <c r="P1531" s="55" t="s">
        <v>34</v>
      </c>
      <c r="Q1531" s="46" t="s">
        <v>34</v>
      </c>
      <c r="R1531" s="135">
        <f t="shared" si="89"/>
        <v>7339.9999999999918</v>
      </c>
      <c r="S1531" s="264">
        <f>R1531*[1]TC!$C$4</f>
        <v>146799.99999999983</v>
      </c>
      <c r="T1531" s="367">
        <f>[1]TC!$F$4</f>
        <v>1100</v>
      </c>
      <c r="U1531" s="367">
        <f>[1]TC!G$4</f>
        <v>22000</v>
      </c>
      <c r="V1531" s="33" t="s">
        <v>2672</v>
      </c>
      <c r="W1531" s="370"/>
      <c r="X1531" s="372"/>
    </row>
    <row r="1532" spans="1:24" ht="15" customHeight="1">
      <c r="A1532" s="40" t="s">
        <v>481</v>
      </c>
      <c r="B1532" s="40" t="s">
        <v>2669</v>
      </c>
      <c r="C1532" s="51" t="s">
        <v>2718</v>
      </c>
      <c r="D1532" s="41" t="s">
        <v>26</v>
      </c>
      <c r="E1532" s="41" t="s">
        <v>27</v>
      </c>
      <c r="F1532" s="14" t="s">
        <v>116</v>
      </c>
      <c r="G1532" s="14" t="s">
        <v>116</v>
      </c>
      <c r="H1532" s="41" t="s">
        <v>880</v>
      </c>
      <c r="I1532" s="41" t="s">
        <v>498</v>
      </c>
      <c r="J1532" s="41"/>
      <c r="K1532" s="31">
        <v>10190</v>
      </c>
      <c r="L1532" s="43" t="s">
        <v>189</v>
      </c>
      <c r="M1532" s="53">
        <v>0.30000000000000099</v>
      </c>
      <c r="N1532" s="80">
        <f>((K1532-800-1600)*M1532)</f>
        <v>2337.0000000000077</v>
      </c>
      <c r="O1532" s="55">
        <f>N1532*[1]TC!C$4</f>
        <v>46740.000000000153</v>
      </c>
      <c r="P1532" s="55" t="s">
        <v>34</v>
      </c>
      <c r="Q1532" s="46" t="s">
        <v>34</v>
      </c>
      <c r="R1532" s="135">
        <f t="shared" si="89"/>
        <v>7852.9999999999927</v>
      </c>
      <c r="S1532" s="264">
        <f>R1532*[1]TC!$C$4</f>
        <v>157059.99999999985</v>
      </c>
      <c r="T1532" s="367">
        <f>[1]TC!$F$4</f>
        <v>1100</v>
      </c>
      <c r="U1532" s="367">
        <f>[1]TC!G$4</f>
        <v>22000</v>
      </c>
      <c r="V1532" s="33" t="s">
        <v>2672</v>
      </c>
      <c r="W1532" s="370"/>
      <c r="X1532" s="372"/>
    </row>
    <row r="1533" spans="1:24" ht="15" customHeight="1">
      <c r="A1533" s="40" t="s">
        <v>481</v>
      </c>
      <c r="B1533" s="40" t="s">
        <v>2669</v>
      </c>
      <c r="C1533" s="51" t="s">
        <v>2719</v>
      </c>
      <c r="D1533" s="41" t="s">
        <v>26</v>
      </c>
      <c r="E1533" s="41" t="s">
        <v>232</v>
      </c>
      <c r="F1533" s="14" t="s">
        <v>215</v>
      </c>
      <c r="G1533" s="14" t="s">
        <v>42</v>
      </c>
      <c r="H1533" s="41" t="s">
        <v>880</v>
      </c>
      <c r="I1533" s="41" t="s">
        <v>498</v>
      </c>
      <c r="J1533" s="41" t="s">
        <v>32</v>
      </c>
      <c r="K1533" s="31">
        <v>13420</v>
      </c>
      <c r="L1533" s="43" t="s">
        <v>189</v>
      </c>
      <c r="M1533" s="53">
        <v>0.30000000000000099</v>
      </c>
      <c r="N1533" s="80">
        <f>(K1533-800-1800)*M1533</f>
        <v>3246.0000000000109</v>
      </c>
      <c r="O1533" s="55">
        <f>N1533*[1]TC!C$4</f>
        <v>64920.000000000218</v>
      </c>
      <c r="P1533" s="46" t="s">
        <v>34</v>
      </c>
      <c r="Q1533" s="46" t="s">
        <v>34</v>
      </c>
      <c r="R1533" s="135">
        <f t="shared" si="89"/>
        <v>10173.999999999989</v>
      </c>
      <c r="S1533" s="264">
        <f>R1533*[1]TC!$C$4</f>
        <v>203479.99999999977</v>
      </c>
      <c r="T1533" s="367">
        <f>[1]TC!$F$4</f>
        <v>1100</v>
      </c>
      <c r="U1533" s="367">
        <f>[1]TC!G$4</f>
        <v>22000</v>
      </c>
      <c r="V1533" s="33" t="s">
        <v>2672</v>
      </c>
      <c r="W1533" s="370"/>
      <c r="X1533" s="372"/>
    </row>
    <row r="1534" spans="1:24" ht="15" customHeight="1">
      <c r="A1534" s="40" t="s">
        <v>481</v>
      </c>
      <c r="B1534" s="40" t="s">
        <v>2669</v>
      </c>
      <c r="C1534" s="51" t="s">
        <v>2720</v>
      </c>
      <c r="D1534" s="41" t="s">
        <v>26</v>
      </c>
      <c r="E1534" s="41" t="s">
        <v>27</v>
      </c>
      <c r="F1534" s="14" t="s">
        <v>158</v>
      </c>
      <c r="G1534" s="14" t="s">
        <v>29</v>
      </c>
      <c r="H1534" s="41" t="s">
        <v>880</v>
      </c>
      <c r="I1534" s="41" t="s">
        <v>498</v>
      </c>
      <c r="J1534" s="41" t="s">
        <v>32</v>
      </c>
      <c r="K1534" s="31">
        <v>13900</v>
      </c>
      <c r="L1534" s="43" t="s">
        <v>189</v>
      </c>
      <c r="M1534" s="53">
        <v>0.30000000000000099</v>
      </c>
      <c r="N1534" s="80">
        <f>((K1534-800-1800)*M1534)</f>
        <v>3390.0000000000114</v>
      </c>
      <c r="O1534" s="55">
        <f>N1534*[1]TC!C$4</f>
        <v>67800.000000000233</v>
      </c>
      <c r="P1534" s="55" t="s">
        <v>2698</v>
      </c>
      <c r="Q1534" s="46" t="s">
        <v>34</v>
      </c>
      <c r="R1534" s="135">
        <f t="shared" si="89"/>
        <v>10509.999999999989</v>
      </c>
      <c r="S1534" s="264">
        <f>R1534*[1]TC!$C$4</f>
        <v>210199.99999999977</v>
      </c>
      <c r="T1534" s="367">
        <f>[1]TC!$F$4</f>
        <v>1100</v>
      </c>
      <c r="U1534" s="367">
        <f>[1]TC!G$4</f>
        <v>22000</v>
      </c>
      <c r="V1534" s="33" t="s">
        <v>2672</v>
      </c>
      <c r="W1534" s="370"/>
      <c r="X1534" s="372"/>
    </row>
    <row r="1535" spans="1:24" ht="15" customHeight="1">
      <c r="A1535" s="40" t="s">
        <v>481</v>
      </c>
      <c r="B1535" s="40" t="s">
        <v>2669</v>
      </c>
      <c r="C1535" s="51" t="s">
        <v>2719</v>
      </c>
      <c r="D1535" s="41" t="s">
        <v>26</v>
      </c>
      <c r="E1535" s="41" t="s">
        <v>27</v>
      </c>
      <c r="F1535" s="14" t="s">
        <v>215</v>
      </c>
      <c r="G1535" s="14" t="s">
        <v>42</v>
      </c>
      <c r="H1535" s="41" t="s">
        <v>880</v>
      </c>
      <c r="I1535" s="41" t="s">
        <v>498</v>
      </c>
      <c r="J1535" s="41" t="s">
        <v>32</v>
      </c>
      <c r="K1535" s="31">
        <v>13420</v>
      </c>
      <c r="L1535" s="43" t="s">
        <v>189</v>
      </c>
      <c r="M1535" s="53">
        <v>0.30000000000000099</v>
      </c>
      <c r="N1535" s="80">
        <f>(K1535-800-1800)*M1535</f>
        <v>3246.0000000000109</v>
      </c>
      <c r="O1535" s="55">
        <f>N1535*[1]TC!C$4</f>
        <v>64920.000000000218</v>
      </c>
      <c r="P1535" s="46" t="s">
        <v>34</v>
      </c>
      <c r="Q1535" s="46" t="s">
        <v>34</v>
      </c>
      <c r="R1535" s="135">
        <f t="shared" si="89"/>
        <v>10173.999999999989</v>
      </c>
      <c r="S1535" s="264">
        <f>R1535*[1]TC!$C$4</f>
        <v>203479.99999999977</v>
      </c>
      <c r="T1535" s="367">
        <f>[1]TC!$F$4</f>
        <v>1100</v>
      </c>
      <c r="U1535" s="367">
        <f>[1]TC!G$4</f>
        <v>22000</v>
      </c>
      <c r="V1535" s="33" t="s">
        <v>2672</v>
      </c>
      <c r="W1535" s="370"/>
      <c r="X1535" s="372"/>
    </row>
    <row r="1536" spans="1:24" ht="15" customHeight="1">
      <c r="A1536" s="40" t="s">
        <v>481</v>
      </c>
      <c r="B1536" s="40" t="s">
        <v>2669</v>
      </c>
      <c r="C1536" s="51" t="s">
        <v>2721</v>
      </c>
      <c r="D1536" s="41" t="s">
        <v>26</v>
      </c>
      <c r="E1536" s="41" t="s">
        <v>27</v>
      </c>
      <c r="F1536" s="14" t="s">
        <v>42</v>
      </c>
      <c r="G1536" s="14" t="s">
        <v>204</v>
      </c>
      <c r="H1536" s="41" t="s">
        <v>880</v>
      </c>
      <c r="I1536" s="41" t="s">
        <v>498</v>
      </c>
      <c r="J1536" s="41" t="s">
        <v>32</v>
      </c>
      <c r="K1536" s="31">
        <v>15135</v>
      </c>
      <c r="L1536" s="43" t="s">
        <v>189</v>
      </c>
      <c r="M1536" s="53">
        <v>0.30000000000000099</v>
      </c>
      <c r="N1536" s="80">
        <f>((K1536-800-1705)*M1536)</f>
        <v>3789.0000000000123</v>
      </c>
      <c r="O1536" s="55">
        <f>N1536*[1]TC!C$4</f>
        <v>75780.000000000247</v>
      </c>
      <c r="P1536" s="46" t="s">
        <v>34</v>
      </c>
      <c r="Q1536" s="46" t="s">
        <v>2698</v>
      </c>
      <c r="R1536" s="135">
        <f t="shared" si="89"/>
        <v>11345.999999999987</v>
      </c>
      <c r="S1536" s="264">
        <f>R1536*[1]TC!$C$4</f>
        <v>226919.99999999974</v>
      </c>
      <c r="T1536" s="367">
        <f>[1]TC!$F$4</f>
        <v>1100</v>
      </c>
      <c r="U1536" s="367">
        <f>[1]TC!G$4</f>
        <v>22000</v>
      </c>
      <c r="V1536" s="33" t="s">
        <v>2672</v>
      </c>
      <c r="W1536" s="370"/>
      <c r="X1536" s="372"/>
    </row>
    <row r="1537" spans="1:24" ht="15" customHeight="1">
      <c r="A1537" s="40" t="s">
        <v>481</v>
      </c>
      <c r="B1537" s="40" t="s">
        <v>2669</v>
      </c>
      <c r="C1537" s="51" t="s">
        <v>2722</v>
      </c>
      <c r="D1537" s="41" t="s">
        <v>26</v>
      </c>
      <c r="E1537" s="41" t="s">
        <v>232</v>
      </c>
      <c r="F1537" s="14" t="s">
        <v>28</v>
      </c>
      <c r="G1537" s="14" t="s">
        <v>29</v>
      </c>
      <c r="H1537" s="41" t="s">
        <v>880</v>
      </c>
      <c r="I1537" s="41" t="s">
        <v>498</v>
      </c>
      <c r="J1537" s="41" t="s">
        <v>32</v>
      </c>
      <c r="K1537" s="31">
        <v>6190</v>
      </c>
      <c r="L1537" s="43" t="s">
        <v>189</v>
      </c>
      <c r="M1537" s="53">
        <v>0.30000000000000099</v>
      </c>
      <c r="N1537" s="80">
        <f>(K1537-800-840)*M1537</f>
        <v>1365.0000000000045</v>
      </c>
      <c r="O1537" s="55">
        <f>N1537*[1]TC!C$4</f>
        <v>27300.000000000091</v>
      </c>
      <c r="P1537" s="46" t="s">
        <v>34</v>
      </c>
      <c r="Q1537" s="46" t="s">
        <v>34</v>
      </c>
      <c r="R1537" s="135">
        <f t="shared" si="89"/>
        <v>4824.9999999999955</v>
      </c>
      <c r="S1537" s="264">
        <f>R1537*[1]TC!$C$4</f>
        <v>96499.999999999913</v>
      </c>
      <c r="T1537" s="367">
        <f>[1]TC!$F$4</f>
        <v>1100</v>
      </c>
      <c r="U1537" s="367">
        <f>[1]TC!G$4</f>
        <v>22000</v>
      </c>
      <c r="V1537" s="33" t="s">
        <v>2672</v>
      </c>
      <c r="W1537" s="370"/>
      <c r="X1537" s="373"/>
    </row>
    <row r="1538" spans="1:24" ht="15" customHeight="1">
      <c r="A1538" s="40" t="s">
        <v>481</v>
      </c>
      <c r="B1538" s="40" t="s">
        <v>2669</v>
      </c>
      <c r="C1538" s="51" t="s">
        <v>2722</v>
      </c>
      <c r="D1538" s="41" t="s">
        <v>26</v>
      </c>
      <c r="E1538" s="41" t="s">
        <v>27</v>
      </c>
      <c r="F1538" s="14" t="s">
        <v>28</v>
      </c>
      <c r="G1538" s="14" t="s">
        <v>29</v>
      </c>
      <c r="H1538" s="41" t="s">
        <v>880</v>
      </c>
      <c r="I1538" s="41" t="s">
        <v>498</v>
      </c>
      <c r="J1538" s="41" t="s">
        <v>32</v>
      </c>
      <c r="K1538" s="31">
        <v>11500</v>
      </c>
      <c r="L1538" s="43" t="s">
        <v>189</v>
      </c>
      <c r="M1538" s="53">
        <v>0.30000000000000099</v>
      </c>
      <c r="N1538" s="80">
        <f>((K1538-800-1800)*M1538)</f>
        <v>2670.0000000000086</v>
      </c>
      <c r="O1538" s="55">
        <f>N1538*[1]TC!C$4</f>
        <v>53400.000000000175</v>
      </c>
      <c r="P1538" s="46" t="s">
        <v>34</v>
      </c>
      <c r="Q1538" s="46" t="s">
        <v>34</v>
      </c>
      <c r="R1538" s="135">
        <f t="shared" si="89"/>
        <v>8829.9999999999909</v>
      </c>
      <c r="S1538" s="264">
        <f>R1538*[1]TC!$C$4</f>
        <v>176599.99999999983</v>
      </c>
      <c r="T1538" s="367">
        <f>[1]TC!$F$4</f>
        <v>1100</v>
      </c>
      <c r="U1538" s="367">
        <f>[1]TC!G$4</f>
        <v>22000</v>
      </c>
      <c r="V1538" s="33" t="s">
        <v>2672</v>
      </c>
      <c r="W1538" s="370"/>
      <c r="X1538" s="372"/>
    </row>
    <row r="1539" spans="1:24" ht="15" customHeight="1">
      <c r="A1539" s="40" t="s">
        <v>481</v>
      </c>
      <c r="B1539" s="40" t="s">
        <v>2669</v>
      </c>
      <c r="C1539" s="51" t="s">
        <v>2723</v>
      </c>
      <c r="D1539" s="41" t="s">
        <v>26</v>
      </c>
      <c r="E1539" s="41" t="s">
        <v>27</v>
      </c>
      <c r="F1539" s="14" t="s">
        <v>108</v>
      </c>
      <c r="G1539" s="14" t="s">
        <v>147</v>
      </c>
      <c r="H1539" s="41" t="s">
        <v>880</v>
      </c>
      <c r="I1539" s="41" t="s">
        <v>498</v>
      </c>
      <c r="J1539" s="41" t="s">
        <v>32</v>
      </c>
      <c r="K1539" s="31">
        <v>5920</v>
      </c>
      <c r="L1539" s="43" t="s">
        <v>189</v>
      </c>
      <c r="M1539" s="53">
        <v>0.30000000000000099</v>
      </c>
      <c r="N1539" s="80">
        <f>((K1539-800-820)*M1539)</f>
        <v>1290.0000000000043</v>
      </c>
      <c r="O1539" s="55">
        <f>N1539*[1]TC!C$4</f>
        <v>25800.000000000087</v>
      </c>
      <c r="P1539" s="46" t="s">
        <v>34</v>
      </c>
      <c r="Q1539" s="46" t="s">
        <v>34</v>
      </c>
      <c r="R1539" s="135">
        <f t="shared" si="89"/>
        <v>4629.9999999999955</v>
      </c>
      <c r="S1539" s="264">
        <f>R1539*[1]TC!$C$4</f>
        <v>92599.999999999913</v>
      </c>
      <c r="T1539" s="367">
        <f>[1]TC!$F$4</f>
        <v>1100</v>
      </c>
      <c r="U1539" s="367">
        <f>[1]TC!G$4</f>
        <v>22000</v>
      </c>
      <c r="V1539" s="33" t="s">
        <v>2672</v>
      </c>
      <c r="W1539" s="370"/>
      <c r="X1539" s="372"/>
    </row>
    <row r="1540" spans="1:24" ht="15" customHeight="1">
      <c r="A1540" s="65" t="s">
        <v>481</v>
      </c>
      <c r="B1540" s="40" t="s">
        <v>2669</v>
      </c>
      <c r="C1540" s="51" t="s">
        <v>2724</v>
      </c>
      <c r="D1540" s="41" t="s">
        <v>26</v>
      </c>
      <c r="E1540" s="41" t="s">
        <v>232</v>
      </c>
      <c r="F1540" s="14" t="s">
        <v>108</v>
      </c>
      <c r="G1540" s="14" t="s">
        <v>77</v>
      </c>
      <c r="H1540" s="41" t="s">
        <v>880</v>
      </c>
      <c r="I1540" s="41" t="s">
        <v>498</v>
      </c>
      <c r="J1540" s="41" t="s">
        <v>32</v>
      </c>
      <c r="K1540" s="31">
        <v>7460</v>
      </c>
      <c r="L1540" s="43" t="s">
        <v>189</v>
      </c>
      <c r="M1540" s="53">
        <v>0.30000000000000099</v>
      </c>
      <c r="N1540" s="80">
        <f>((K1540-800-850)*M1540)</f>
        <v>1743.0000000000057</v>
      </c>
      <c r="O1540" s="55">
        <f>N1540*[1]TC!C$4</f>
        <v>34860.000000000116</v>
      </c>
      <c r="P1540" s="46" t="s">
        <v>34</v>
      </c>
      <c r="Q1540" s="46" t="s">
        <v>34</v>
      </c>
      <c r="R1540" s="135">
        <v>3880</v>
      </c>
      <c r="S1540" s="264">
        <f>R1540*[1]TC!$C$4</f>
        <v>77600</v>
      </c>
      <c r="T1540" s="367">
        <f>[1]TC!$F$4</f>
        <v>1100</v>
      </c>
      <c r="U1540" s="367">
        <f>[1]TC!G$4</f>
        <v>22000</v>
      </c>
      <c r="V1540" s="33" t="s">
        <v>2672</v>
      </c>
      <c r="W1540" s="370"/>
      <c r="X1540" s="372"/>
    </row>
    <row r="1541" spans="1:24" ht="15" customHeight="1">
      <c r="A1541" s="40" t="s">
        <v>481</v>
      </c>
      <c r="B1541" s="40" t="s">
        <v>2669</v>
      </c>
      <c r="C1541" s="51" t="s">
        <v>2725</v>
      </c>
      <c r="D1541" s="41" t="s">
        <v>26</v>
      </c>
      <c r="E1541" s="41" t="s">
        <v>27</v>
      </c>
      <c r="F1541" s="14" t="s">
        <v>108</v>
      </c>
      <c r="G1541" s="14" t="s">
        <v>77</v>
      </c>
      <c r="H1541" s="41" t="s">
        <v>880</v>
      </c>
      <c r="I1541" s="41" t="s">
        <v>498</v>
      </c>
      <c r="J1541" s="41"/>
      <c r="K1541" s="31">
        <v>7460</v>
      </c>
      <c r="L1541" s="43" t="s">
        <v>189</v>
      </c>
      <c r="M1541" s="53">
        <v>0.30000000000000099</v>
      </c>
      <c r="N1541" s="80">
        <f>((K1541-800-210)*M1541)</f>
        <v>1935.0000000000064</v>
      </c>
      <c r="O1541" s="55">
        <f>N1541*[1]TC!C$4</f>
        <v>38700.000000000131</v>
      </c>
      <c r="P1541" s="46" t="s">
        <v>34</v>
      </c>
      <c r="Q1541" s="46" t="s">
        <v>34</v>
      </c>
      <c r="R1541" s="135">
        <f>K1541-N1541</f>
        <v>5524.9999999999936</v>
      </c>
      <c r="S1541" s="264">
        <f>R1541*[1]TC!$C$4</f>
        <v>110499.99999999987</v>
      </c>
      <c r="T1541" s="367">
        <f>[1]TC!$F$4</f>
        <v>1100</v>
      </c>
      <c r="U1541" s="367">
        <f>[1]TC!G$4</f>
        <v>22000</v>
      </c>
      <c r="V1541" s="33" t="s">
        <v>2672</v>
      </c>
      <c r="W1541" s="370"/>
      <c r="X1541" s="372"/>
    </row>
    <row r="1542" spans="1:24" ht="15" customHeight="1">
      <c r="A1542" s="40" t="s">
        <v>481</v>
      </c>
      <c r="B1542" s="40" t="s">
        <v>2669</v>
      </c>
      <c r="C1542" s="51" t="s">
        <v>2726</v>
      </c>
      <c r="D1542" s="41" t="s">
        <v>26</v>
      </c>
      <c r="E1542" s="41" t="s">
        <v>232</v>
      </c>
      <c r="F1542" s="14" t="s">
        <v>77</v>
      </c>
      <c r="G1542" s="14" t="s">
        <v>108</v>
      </c>
      <c r="H1542" s="41" t="s">
        <v>880</v>
      </c>
      <c r="I1542" s="41" t="s">
        <v>498</v>
      </c>
      <c r="J1542" s="41" t="s">
        <v>32</v>
      </c>
      <c r="K1542" s="31">
        <v>5190</v>
      </c>
      <c r="L1542" s="43" t="s">
        <v>189</v>
      </c>
      <c r="M1542" s="53">
        <v>0.30000000000000099</v>
      </c>
      <c r="N1542" s="80">
        <f>((K1542-800-840)*M1542)</f>
        <v>1065.0000000000034</v>
      </c>
      <c r="O1542" s="55">
        <f>N1542*[1]TC!C$4</f>
        <v>21300.000000000069</v>
      </c>
      <c r="P1542" s="46" t="s">
        <v>34</v>
      </c>
      <c r="Q1542" s="46" t="s">
        <v>34</v>
      </c>
      <c r="R1542" s="135">
        <f>K1542-N1542</f>
        <v>4124.9999999999964</v>
      </c>
      <c r="S1542" s="264">
        <f>R1542*[1]TC!$C$4</f>
        <v>82499.999999999927</v>
      </c>
      <c r="T1542" s="367">
        <f>[1]TC!$F$4</f>
        <v>1100</v>
      </c>
      <c r="U1542" s="367">
        <f>[1]TC!G$4</f>
        <v>22000</v>
      </c>
      <c r="V1542" s="33" t="s">
        <v>2727</v>
      </c>
      <c r="W1542" s="370"/>
      <c r="X1542" s="372"/>
    </row>
    <row r="1543" spans="1:24" ht="15" customHeight="1">
      <c r="A1543" s="40" t="s">
        <v>481</v>
      </c>
      <c r="B1543" s="40" t="s">
        <v>2669</v>
      </c>
      <c r="C1543" s="51" t="s">
        <v>2728</v>
      </c>
      <c r="D1543" s="41" t="s">
        <v>26</v>
      </c>
      <c r="E1543" s="41" t="s">
        <v>27</v>
      </c>
      <c r="F1543" s="14" t="s">
        <v>402</v>
      </c>
      <c r="G1543" s="14" t="s">
        <v>120</v>
      </c>
      <c r="H1543" s="41" t="s">
        <v>880</v>
      </c>
      <c r="I1543" s="41" t="s">
        <v>498</v>
      </c>
      <c r="J1543" s="41" t="s">
        <v>32</v>
      </c>
      <c r="K1543" s="31">
        <v>11340</v>
      </c>
      <c r="L1543" s="43" t="s">
        <v>189</v>
      </c>
      <c r="M1543" s="53">
        <v>0.30000000000000099</v>
      </c>
      <c r="N1543" s="80">
        <f>((K1543-800-840)*M1543)</f>
        <v>2910.0000000000095</v>
      </c>
      <c r="O1543" s="55">
        <f>N1543*[1]TC!C$4</f>
        <v>58200.000000000189</v>
      </c>
      <c r="P1543" s="46" t="s">
        <v>34</v>
      </c>
      <c r="Q1543" s="46" t="s">
        <v>34</v>
      </c>
      <c r="R1543" s="135">
        <f>K1543-N1543</f>
        <v>8429.9999999999909</v>
      </c>
      <c r="S1543" s="264">
        <f>R1543*[1]TC!$C$4</f>
        <v>168599.99999999983</v>
      </c>
      <c r="T1543" s="367">
        <f>[1]TC!$F$4</f>
        <v>1100</v>
      </c>
      <c r="U1543" s="367">
        <f>[1]TC!G$4</f>
        <v>22000</v>
      </c>
      <c r="V1543" s="33" t="s">
        <v>2672</v>
      </c>
      <c r="W1543" s="370"/>
      <c r="X1543" s="372"/>
    </row>
    <row r="1544" spans="1:24" ht="15" customHeight="1">
      <c r="A1544" s="40" t="s">
        <v>481</v>
      </c>
      <c r="B1544" s="40" t="s">
        <v>2669</v>
      </c>
      <c r="C1544" s="51" t="s">
        <v>2729</v>
      </c>
      <c r="D1544" s="41" t="s">
        <v>26</v>
      </c>
      <c r="E1544" s="41" t="s">
        <v>27</v>
      </c>
      <c r="F1544" s="14" t="s">
        <v>147</v>
      </c>
      <c r="G1544" s="14" t="s">
        <v>170</v>
      </c>
      <c r="H1544" s="41" t="s">
        <v>304</v>
      </c>
      <c r="I1544" s="41" t="s">
        <v>498</v>
      </c>
      <c r="J1544" s="41" t="s">
        <v>32</v>
      </c>
      <c r="K1544" s="31">
        <v>11335</v>
      </c>
      <c r="L1544" s="43" t="s">
        <v>189</v>
      </c>
      <c r="M1544" s="53">
        <v>0.30000000000000099</v>
      </c>
      <c r="N1544" s="80">
        <f>((K1544-800)-860)*M1544</f>
        <v>2902.5000000000095</v>
      </c>
      <c r="O1544" s="55">
        <f>N1544*[1]TC!C$4</f>
        <v>58050.000000000189</v>
      </c>
      <c r="P1544" s="46" t="s">
        <v>34</v>
      </c>
      <c r="Q1544" s="46" t="s">
        <v>34</v>
      </c>
      <c r="R1544" s="135">
        <v>7800</v>
      </c>
      <c r="S1544" s="264">
        <f>R1544*[1]TC!$C$4</f>
        <v>156000</v>
      </c>
      <c r="T1544" s="367">
        <f>[1]TC!$F$4</f>
        <v>1100</v>
      </c>
      <c r="U1544" s="367">
        <f>[1]TC!G$4</f>
        <v>22000</v>
      </c>
      <c r="V1544" s="33" t="s">
        <v>2672</v>
      </c>
      <c r="W1544" s="370"/>
      <c r="X1544" s="372"/>
    </row>
    <row r="1545" spans="1:24" ht="15" customHeight="1">
      <c r="A1545" s="40" t="s">
        <v>481</v>
      </c>
      <c r="B1545" s="40" t="s">
        <v>2669</v>
      </c>
      <c r="C1545" s="51" t="s">
        <v>2730</v>
      </c>
      <c r="D1545" s="41" t="s">
        <v>26</v>
      </c>
      <c r="E1545" s="41" t="s">
        <v>27</v>
      </c>
      <c r="F1545" s="14" t="s">
        <v>147</v>
      </c>
      <c r="G1545" s="14" t="s">
        <v>170</v>
      </c>
      <c r="H1545" s="41" t="s">
        <v>304</v>
      </c>
      <c r="I1545" s="41" t="s">
        <v>498</v>
      </c>
      <c r="J1545" s="41" t="s">
        <v>32</v>
      </c>
      <c r="K1545" s="31">
        <v>16545</v>
      </c>
      <c r="L1545" s="43" t="s">
        <v>189</v>
      </c>
      <c r="M1545" s="53">
        <v>0.30000000000000099</v>
      </c>
      <c r="N1545" s="80">
        <f>(K1545-800-1570)*M1545</f>
        <v>4252.5000000000136</v>
      </c>
      <c r="O1545" s="55">
        <f>N1545*[1]TC!C$4</f>
        <v>85050.000000000276</v>
      </c>
      <c r="P1545" s="46" t="s">
        <v>34</v>
      </c>
      <c r="Q1545" s="46" t="s">
        <v>1151</v>
      </c>
      <c r="R1545" s="135">
        <f t="shared" ref="R1545:R1580" si="90">K1545-N1545</f>
        <v>12292.499999999985</v>
      </c>
      <c r="S1545" s="264">
        <f>R1545*[1]TC!$C$4</f>
        <v>245849.99999999971</v>
      </c>
      <c r="T1545" s="367">
        <f>[1]TC!$F$4</f>
        <v>1100</v>
      </c>
      <c r="U1545" s="367">
        <f>[1]TC!G$4</f>
        <v>22000</v>
      </c>
      <c r="V1545" s="33" t="s">
        <v>2672</v>
      </c>
      <c r="W1545" s="370"/>
      <c r="X1545" s="372"/>
    </row>
    <row r="1546" spans="1:24" ht="15" customHeight="1">
      <c r="A1546" s="40" t="s">
        <v>481</v>
      </c>
      <c r="B1546" s="40" t="s">
        <v>2669</v>
      </c>
      <c r="C1546" s="51" t="s">
        <v>2731</v>
      </c>
      <c r="D1546" s="41" t="s">
        <v>26</v>
      </c>
      <c r="E1546" s="41" t="s">
        <v>27</v>
      </c>
      <c r="F1546" s="14" t="s">
        <v>147</v>
      </c>
      <c r="G1546" s="14" t="s">
        <v>170</v>
      </c>
      <c r="H1546" s="41" t="s">
        <v>880</v>
      </c>
      <c r="I1546" s="41" t="s">
        <v>498</v>
      </c>
      <c r="J1546" s="41" t="s">
        <v>32</v>
      </c>
      <c r="K1546" s="31">
        <v>10300</v>
      </c>
      <c r="L1546" s="43" t="s">
        <v>189</v>
      </c>
      <c r="M1546" s="53">
        <v>0.30000000000000099</v>
      </c>
      <c r="N1546" s="80">
        <f>(K1546-800-800)*M1546</f>
        <v>2610.0000000000086</v>
      </c>
      <c r="O1546" s="55">
        <f>N1546*[1]TC!C$4</f>
        <v>52200.000000000175</v>
      </c>
      <c r="P1546" s="46" t="s">
        <v>34</v>
      </c>
      <c r="Q1546" s="46" t="s">
        <v>34</v>
      </c>
      <c r="R1546" s="135">
        <f t="shared" si="90"/>
        <v>7689.9999999999909</v>
      </c>
      <c r="S1546" s="264">
        <f>R1546*[1]TC!$C$4</f>
        <v>153799.99999999983</v>
      </c>
      <c r="T1546" s="367">
        <f>[1]TC!$F$4</f>
        <v>1100</v>
      </c>
      <c r="U1546" s="367">
        <f>[1]TC!G$4</f>
        <v>22000</v>
      </c>
      <c r="V1546" s="33" t="s">
        <v>2672</v>
      </c>
      <c r="W1546" s="370"/>
      <c r="X1546" s="372"/>
    </row>
    <row r="1547" spans="1:24" ht="15" customHeight="1">
      <c r="A1547" s="40" t="s">
        <v>481</v>
      </c>
      <c r="B1547" s="40" t="s">
        <v>2669</v>
      </c>
      <c r="C1547" s="51" t="s">
        <v>2732</v>
      </c>
      <c r="D1547" s="41" t="s">
        <v>49</v>
      </c>
      <c r="E1547" s="41" t="s">
        <v>27</v>
      </c>
      <c r="F1547" s="41" t="s">
        <v>62</v>
      </c>
      <c r="G1547" s="41" t="s">
        <v>76</v>
      </c>
      <c r="H1547" s="41" t="s">
        <v>296</v>
      </c>
      <c r="I1547" s="41" t="s">
        <v>31</v>
      </c>
      <c r="J1547" s="41" t="s">
        <v>31</v>
      </c>
      <c r="K1547" s="31">
        <f>10920</f>
        <v>10920</v>
      </c>
      <c r="L1547" s="43" t="s">
        <v>189</v>
      </c>
      <c r="M1547" s="254">
        <v>0.1</v>
      </c>
      <c r="N1547" s="34">
        <f>((10920-700-1300)*M1566)</f>
        <v>892</v>
      </c>
      <c r="O1547" s="55">
        <f>N1547*[1]TC!C$4</f>
        <v>17840</v>
      </c>
      <c r="P1547" s="55">
        <v>0</v>
      </c>
      <c r="Q1547" s="46" t="s">
        <v>34</v>
      </c>
      <c r="R1547" s="135">
        <f t="shared" si="90"/>
        <v>10028</v>
      </c>
      <c r="S1547" s="48">
        <f>R1547*[1]TC!$C$4</f>
        <v>200560</v>
      </c>
      <c r="T1547" s="128">
        <f>[1]TC!$F$4</f>
        <v>1100</v>
      </c>
      <c r="U1547" s="128">
        <f>[1]TC!G$4</f>
        <v>22000</v>
      </c>
      <c r="V1547" s="33" t="s">
        <v>2733</v>
      </c>
      <c r="W1547" s="369" t="s">
        <v>2734</v>
      </c>
      <c r="X1547" s="372"/>
    </row>
    <row r="1548" spans="1:24" ht="15" customHeight="1">
      <c r="A1548" s="40" t="s">
        <v>481</v>
      </c>
      <c r="B1548" s="40" t="s">
        <v>2669</v>
      </c>
      <c r="C1548" s="51" t="s">
        <v>2735</v>
      </c>
      <c r="D1548" s="41" t="s">
        <v>49</v>
      </c>
      <c r="E1548" s="41" t="s">
        <v>27</v>
      </c>
      <c r="F1548" s="41" t="s">
        <v>76</v>
      </c>
      <c r="G1548" s="41" t="s">
        <v>83</v>
      </c>
      <c r="H1548" s="41" t="s">
        <v>296</v>
      </c>
      <c r="I1548" s="41" t="s">
        <v>31</v>
      </c>
      <c r="J1548" s="41" t="s">
        <v>31</v>
      </c>
      <c r="K1548" s="31">
        <f>11500</f>
        <v>11500</v>
      </c>
      <c r="L1548" s="43" t="s">
        <v>189</v>
      </c>
      <c r="M1548" s="254">
        <v>0.1</v>
      </c>
      <c r="N1548" s="34">
        <f>((11500-700-1760)*M1566)</f>
        <v>904</v>
      </c>
      <c r="O1548" s="55">
        <f>N1548*[1]TC!C$4</f>
        <v>18080</v>
      </c>
      <c r="P1548" s="55">
        <v>0</v>
      </c>
      <c r="Q1548" s="46" t="s">
        <v>34</v>
      </c>
      <c r="R1548" s="135">
        <f t="shared" si="90"/>
        <v>10596</v>
      </c>
      <c r="S1548" s="48">
        <f>R1548*[1]TC!$C$4</f>
        <v>211920</v>
      </c>
      <c r="T1548" s="128">
        <f>[1]TC!$F$4</f>
        <v>1100</v>
      </c>
      <c r="U1548" s="128">
        <f>[1]TC!G$4</f>
        <v>22000</v>
      </c>
      <c r="V1548" s="33" t="s">
        <v>2733</v>
      </c>
      <c r="W1548" s="210" t="s">
        <v>2734</v>
      </c>
      <c r="X1548" s="372"/>
    </row>
    <row r="1549" spans="1:24" ht="15" customHeight="1">
      <c r="A1549" s="40" t="s">
        <v>481</v>
      </c>
      <c r="B1549" s="40" t="s">
        <v>2669</v>
      </c>
      <c r="C1549" s="51" t="s">
        <v>2736</v>
      </c>
      <c r="D1549" s="41" t="s">
        <v>49</v>
      </c>
      <c r="E1549" s="41" t="s">
        <v>27</v>
      </c>
      <c r="F1549" s="41" t="s">
        <v>76</v>
      </c>
      <c r="G1549" s="41" t="s">
        <v>514</v>
      </c>
      <c r="H1549" s="41" t="s">
        <v>296</v>
      </c>
      <c r="I1549" s="41" t="s">
        <v>31</v>
      </c>
      <c r="J1549" s="41" t="s">
        <v>31</v>
      </c>
      <c r="K1549" s="31">
        <f>11285</f>
        <v>11285</v>
      </c>
      <c r="L1549" s="43" t="s">
        <v>189</v>
      </c>
      <c r="M1549" s="254">
        <v>0.1</v>
      </c>
      <c r="N1549" s="34">
        <f>((11285-700-1750)*M1566)</f>
        <v>883.5</v>
      </c>
      <c r="O1549" s="55">
        <f>N1549*[1]TC!C$4</f>
        <v>17670</v>
      </c>
      <c r="P1549" s="55">
        <v>0</v>
      </c>
      <c r="Q1549" s="46" t="s">
        <v>34</v>
      </c>
      <c r="R1549" s="135">
        <f t="shared" si="90"/>
        <v>10401.5</v>
      </c>
      <c r="S1549" s="48">
        <f>R1549*[1]TC!$C$4</f>
        <v>208030</v>
      </c>
      <c r="T1549" s="128">
        <f>[1]TC!$F$4</f>
        <v>1100</v>
      </c>
      <c r="U1549" s="128">
        <f>[1]TC!G$4</f>
        <v>22000</v>
      </c>
      <c r="V1549" s="33" t="s">
        <v>2733</v>
      </c>
      <c r="W1549" s="210" t="s">
        <v>2734</v>
      </c>
      <c r="X1549" s="372"/>
    </row>
    <row r="1550" spans="1:24" ht="15" customHeight="1">
      <c r="A1550" s="40" t="s">
        <v>481</v>
      </c>
      <c r="B1550" s="40" t="s">
        <v>2669</v>
      </c>
      <c r="C1550" s="51" t="s">
        <v>2737</v>
      </c>
      <c r="D1550" s="41" t="s">
        <v>49</v>
      </c>
      <c r="E1550" s="41" t="s">
        <v>27</v>
      </c>
      <c r="F1550" s="41" t="s">
        <v>96</v>
      </c>
      <c r="G1550" s="41" t="s">
        <v>76</v>
      </c>
      <c r="H1550" s="41" t="s">
        <v>296</v>
      </c>
      <c r="I1550" s="41" t="s">
        <v>31</v>
      </c>
      <c r="J1550" s="41" t="s">
        <v>31</v>
      </c>
      <c r="K1550" s="31">
        <f>10920</f>
        <v>10920</v>
      </c>
      <c r="L1550" s="43" t="s">
        <v>189</v>
      </c>
      <c r="M1550" s="254">
        <v>0.1</v>
      </c>
      <c r="N1550" s="34">
        <f>((10920-700-1300)*M1566)</f>
        <v>892</v>
      </c>
      <c r="O1550" s="55">
        <f>N1550*[1]TC!C$4</f>
        <v>17840</v>
      </c>
      <c r="P1550" s="55">
        <v>0</v>
      </c>
      <c r="Q1550" s="46" t="s">
        <v>34</v>
      </c>
      <c r="R1550" s="135">
        <f t="shared" si="90"/>
        <v>10028</v>
      </c>
      <c r="S1550" s="48">
        <f>R1550*[1]TC!$C$4</f>
        <v>200560</v>
      </c>
      <c r="T1550" s="128">
        <f>[1]TC!$F$4</f>
        <v>1100</v>
      </c>
      <c r="U1550" s="128">
        <f>[1]TC!G$4</f>
        <v>22000</v>
      </c>
      <c r="V1550" s="33" t="s">
        <v>2733</v>
      </c>
      <c r="W1550" s="210" t="s">
        <v>2734</v>
      </c>
      <c r="X1550" s="372"/>
    </row>
    <row r="1551" spans="1:24" ht="15" customHeight="1">
      <c r="A1551" s="40" t="s">
        <v>481</v>
      </c>
      <c r="B1551" s="40" t="s">
        <v>2669</v>
      </c>
      <c r="C1551" s="51" t="s">
        <v>2738</v>
      </c>
      <c r="D1551" s="41" t="s">
        <v>49</v>
      </c>
      <c r="E1551" s="41" t="s">
        <v>27</v>
      </c>
      <c r="F1551" s="41" t="s">
        <v>28</v>
      </c>
      <c r="G1551" s="41" t="s">
        <v>76</v>
      </c>
      <c r="H1551" s="41" t="s">
        <v>296</v>
      </c>
      <c r="I1551" s="41" t="s">
        <v>31</v>
      </c>
      <c r="J1551" s="41" t="s">
        <v>31</v>
      </c>
      <c r="K1551" s="31">
        <v>10980</v>
      </c>
      <c r="L1551" s="43" t="s">
        <v>189</v>
      </c>
      <c r="M1551" s="254">
        <v>0.1</v>
      </c>
      <c r="N1551" s="34">
        <f>((10980-700-1750)*M1551)</f>
        <v>853</v>
      </c>
      <c r="O1551" s="55">
        <f>N1551*[1]TC!C$4</f>
        <v>17060</v>
      </c>
      <c r="P1551" s="55">
        <v>0</v>
      </c>
      <c r="Q1551" s="46" t="s">
        <v>34</v>
      </c>
      <c r="R1551" s="135">
        <f t="shared" si="90"/>
        <v>10127</v>
      </c>
      <c r="S1551" s="48">
        <f>R1551*[1]TC!$C$4</f>
        <v>202540</v>
      </c>
      <c r="T1551" s="128">
        <f>[1]TC!$F$4</f>
        <v>1100</v>
      </c>
      <c r="U1551" s="128">
        <f>[1]TC!G$4</f>
        <v>22000</v>
      </c>
      <c r="V1551" s="33" t="s">
        <v>2739</v>
      </c>
      <c r="W1551" s="210" t="s">
        <v>2734</v>
      </c>
      <c r="X1551" s="372"/>
    </row>
    <row r="1552" spans="1:24" ht="15" customHeight="1">
      <c r="A1552" s="40" t="s">
        <v>481</v>
      </c>
      <c r="B1552" s="40" t="s">
        <v>2669</v>
      </c>
      <c r="C1552" s="51" t="s">
        <v>2740</v>
      </c>
      <c r="D1552" s="41" t="s">
        <v>49</v>
      </c>
      <c r="E1552" s="41" t="s">
        <v>27</v>
      </c>
      <c r="F1552" s="41" t="s">
        <v>28</v>
      </c>
      <c r="G1552" s="41" t="s">
        <v>76</v>
      </c>
      <c r="H1552" s="41" t="s">
        <v>296</v>
      </c>
      <c r="I1552" s="41" t="s">
        <v>31</v>
      </c>
      <c r="J1552" s="41" t="s">
        <v>31</v>
      </c>
      <c r="K1552" s="31">
        <f>13780</f>
        <v>13780</v>
      </c>
      <c r="L1552" s="43" t="s">
        <v>189</v>
      </c>
      <c r="M1552" s="254">
        <v>0.1</v>
      </c>
      <c r="N1552" s="34">
        <f>((13780-700-1650)*M1567)</f>
        <v>1143</v>
      </c>
      <c r="O1552" s="55">
        <f>N1552*[1]TC!C$4</f>
        <v>22860</v>
      </c>
      <c r="P1552" s="55">
        <v>0</v>
      </c>
      <c r="Q1552" s="46" t="s">
        <v>34</v>
      </c>
      <c r="R1552" s="135">
        <f t="shared" si="90"/>
        <v>12637</v>
      </c>
      <c r="S1552" s="48">
        <f>R1552*[1]TC!$C$4</f>
        <v>252740</v>
      </c>
      <c r="T1552" s="128">
        <f>[1]TC!$F$4</f>
        <v>1100</v>
      </c>
      <c r="U1552" s="128">
        <f>[1]TC!G$4</f>
        <v>22000</v>
      </c>
      <c r="V1552" s="33" t="s">
        <v>2741</v>
      </c>
      <c r="W1552" s="210" t="s">
        <v>2734</v>
      </c>
      <c r="X1552" s="372"/>
    </row>
    <row r="1553" spans="1:24" ht="15" customHeight="1">
      <c r="A1553" s="40" t="s">
        <v>481</v>
      </c>
      <c r="B1553" s="40" t="s">
        <v>2669</v>
      </c>
      <c r="C1553" s="51" t="s">
        <v>2742</v>
      </c>
      <c r="D1553" s="41" t="s">
        <v>49</v>
      </c>
      <c r="E1553" s="41" t="s">
        <v>27</v>
      </c>
      <c r="F1553" s="41" t="s">
        <v>2194</v>
      </c>
      <c r="G1553" s="41" t="s">
        <v>76</v>
      </c>
      <c r="H1553" s="41" t="s">
        <v>296</v>
      </c>
      <c r="I1553" s="41" t="s">
        <v>31</v>
      </c>
      <c r="J1553" s="41" t="s">
        <v>31</v>
      </c>
      <c r="K1553" s="31">
        <f>11215</f>
        <v>11215</v>
      </c>
      <c r="L1553" s="43" t="s">
        <v>189</v>
      </c>
      <c r="M1553" s="254">
        <v>0.1</v>
      </c>
      <c r="N1553" s="34">
        <f>((11215-700-1785)*M1566)</f>
        <v>873</v>
      </c>
      <c r="O1553" s="55">
        <f>N1553*[1]TC!C$4</f>
        <v>17460</v>
      </c>
      <c r="P1553" s="55">
        <v>0</v>
      </c>
      <c r="Q1553" s="46" t="s">
        <v>34</v>
      </c>
      <c r="R1553" s="135">
        <f t="shared" si="90"/>
        <v>10342</v>
      </c>
      <c r="S1553" s="48">
        <f>R1553*[1]TC!$C$4</f>
        <v>206840</v>
      </c>
      <c r="T1553" s="128">
        <f>[1]TC!$F$4</f>
        <v>1100</v>
      </c>
      <c r="U1553" s="128">
        <f>[1]TC!G$4</f>
        <v>22000</v>
      </c>
      <c r="V1553" s="33" t="s">
        <v>2743</v>
      </c>
      <c r="W1553" s="210" t="s">
        <v>2734</v>
      </c>
      <c r="X1553" s="372"/>
    </row>
    <row r="1554" spans="1:24" ht="15" customHeight="1">
      <c r="A1554" s="40" t="s">
        <v>481</v>
      </c>
      <c r="B1554" s="40" t="s">
        <v>2669</v>
      </c>
      <c r="C1554" s="51" t="s">
        <v>2744</v>
      </c>
      <c r="D1554" s="41" t="s">
        <v>49</v>
      </c>
      <c r="E1554" s="41" t="s">
        <v>27</v>
      </c>
      <c r="F1554" s="41" t="s">
        <v>980</v>
      </c>
      <c r="G1554" s="41" t="s">
        <v>514</v>
      </c>
      <c r="H1554" s="41" t="s">
        <v>296</v>
      </c>
      <c r="I1554" s="41" t="s">
        <v>31</v>
      </c>
      <c r="J1554" s="41" t="s">
        <v>31</v>
      </c>
      <c r="K1554" s="31">
        <f>11500</f>
        <v>11500</v>
      </c>
      <c r="L1554" s="43" t="s">
        <v>189</v>
      </c>
      <c r="M1554" s="254">
        <v>0.1</v>
      </c>
      <c r="N1554" s="34">
        <f>((11500-700-1760)*M1566)</f>
        <v>904</v>
      </c>
      <c r="O1554" s="55">
        <f>N1554*[1]TC!C$4</f>
        <v>18080</v>
      </c>
      <c r="P1554" s="55">
        <v>0</v>
      </c>
      <c r="Q1554" s="46" t="s">
        <v>34</v>
      </c>
      <c r="R1554" s="135">
        <f t="shared" si="90"/>
        <v>10596</v>
      </c>
      <c r="S1554" s="48">
        <f>R1554*[1]TC!$C$4</f>
        <v>211920</v>
      </c>
      <c r="T1554" s="128">
        <f>[1]TC!$F$4</f>
        <v>1100</v>
      </c>
      <c r="U1554" s="128">
        <f>[1]TC!G$4</f>
        <v>22000</v>
      </c>
      <c r="V1554" s="33" t="s">
        <v>2733</v>
      </c>
      <c r="W1554" s="210" t="s">
        <v>2734</v>
      </c>
      <c r="X1554" s="372"/>
    </row>
    <row r="1555" spans="1:24" ht="15" customHeight="1">
      <c r="A1555" s="40" t="s">
        <v>481</v>
      </c>
      <c r="B1555" s="40" t="s">
        <v>2669</v>
      </c>
      <c r="C1555" s="51" t="s">
        <v>2745</v>
      </c>
      <c r="D1555" s="41" t="s">
        <v>49</v>
      </c>
      <c r="E1555" s="41" t="s">
        <v>27</v>
      </c>
      <c r="F1555" s="41" t="s">
        <v>1685</v>
      </c>
      <c r="G1555" s="41" t="s">
        <v>96</v>
      </c>
      <c r="H1555" s="41" t="s">
        <v>296</v>
      </c>
      <c r="I1555" s="41" t="s">
        <v>31</v>
      </c>
      <c r="J1555" s="41" t="s">
        <v>31</v>
      </c>
      <c r="K1555" s="31">
        <f>11040</f>
        <v>11040</v>
      </c>
      <c r="L1555" s="43" t="s">
        <v>189</v>
      </c>
      <c r="M1555" s="254">
        <v>0.1</v>
      </c>
      <c r="N1555" s="34">
        <f>((11040-700-1510)*M1567)</f>
        <v>883</v>
      </c>
      <c r="O1555" s="55">
        <f>N1555*[1]TC!C$4</f>
        <v>17660</v>
      </c>
      <c r="P1555" s="55">
        <v>0</v>
      </c>
      <c r="Q1555" s="46" t="s">
        <v>34</v>
      </c>
      <c r="R1555" s="135">
        <f t="shared" si="90"/>
        <v>10157</v>
      </c>
      <c r="S1555" s="48">
        <f>R1555*[1]TC!$C$4</f>
        <v>203140</v>
      </c>
      <c r="T1555" s="128">
        <f>[1]TC!$F$4</f>
        <v>1100</v>
      </c>
      <c r="U1555" s="128">
        <f>[1]TC!G$4</f>
        <v>22000</v>
      </c>
      <c r="V1555" s="33" t="s">
        <v>2733</v>
      </c>
      <c r="W1555" s="210" t="s">
        <v>2734</v>
      </c>
      <c r="X1555" s="372"/>
    </row>
    <row r="1556" spans="1:24" ht="15" customHeight="1">
      <c r="A1556" s="40" t="s">
        <v>481</v>
      </c>
      <c r="B1556" s="40" t="s">
        <v>2669</v>
      </c>
      <c r="C1556" s="51" t="s">
        <v>2746</v>
      </c>
      <c r="D1556" s="41" t="s">
        <v>49</v>
      </c>
      <c r="E1556" s="41" t="s">
        <v>27</v>
      </c>
      <c r="F1556" s="41" t="s">
        <v>1541</v>
      </c>
      <c r="G1556" s="41" t="s">
        <v>1541</v>
      </c>
      <c r="H1556" s="41" t="s">
        <v>296</v>
      </c>
      <c r="I1556" s="41" t="s">
        <v>31</v>
      </c>
      <c r="J1556" s="41" t="s">
        <v>31</v>
      </c>
      <c r="K1556" s="31">
        <f>11440</f>
        <v>11440</v>
      </c>
      <c r="L1556" s="43" t="s">
        <v>189</v>
      </c>
      <c r="M1556" s="254">
        <v>0.1</v>
      </c>
      <c r="N1556" s="34">
        <f>((11440-700-1500)*M1557)</f>
        <v>924</v>
      </c>
      <c r="O1556" s="55">
        <f>N1556*[1]TC!C$4</f>
        <v>18480</v>
      </c>
      <c r="P1556" s="55">
        <v>0</v>
      </c>
      <c r="Q1556" s="46" t="s">
        <v>34</v>
      </c>
      <c r="R1556" s="135">
        <f t="shared" si="90"/>
        <v>10516</v>
      </c>
      <c r="S1556" s="48">
        <f>R1556*[1]TC!$C$4</f>
        <v>210320</v>
      </c>
      <c r="T1556" s="128">
        <f>[1]TC!$F$4</f>
        <v>1100</v>
      </c>
      <c r="U1556" s="128">
        <f>[1]TC!G$4</f>
        <v>22000</v>
      </c>
      <c r="V1556" s="33" t="s">
        <v>2733</v>
      </c>
      <c r="W1556" s="210" t="s">
        <v>2734</v>
      </c>
      <c r="X1556" s="372"/>
    </row>
    <row r="1557" spans="1:24" ht="15" customHeight="1">
      <c r="A1557" s="40" t="s">
        <v>481</v>
      </c>
      <c r="B1557" s="40" t="s">
        <v>2669</v>
      </c>
      <c r="C1557" s="51" t="s">
        <v>2747</v>
      </c>
      <c r="D1557" s="41" t="s">
        <v>49</v>
      </c>
      <c r="E1557" s="41" t="s">
        <v>27</v>
      </c>
      <c r="F1557" s="41" t="s">
        <v>804</v>
      </c>
      <c r="G1557" s="41" t="s">
        <v>96</v>
      </c>
      <c r="H1557" s="41" t="s">
        <v>296</v>
      </c>
      <c r="I1557" s="41" t="s">
        <v>31</v>
      </c>
      <c r="J1557" s="41" t="s">
        <v>31</v>
      </c>
      <c r="K1557" s="31">
        <f>14560</f>
        <v>14560</v>
      </c>
      <c r="L1557" s="43" t="s">
        <v>189</v>
      </c>
      <c r="M1557" s="254">
        <v>0.1</v>
      </c>
      <c r="N1557" s="34">
        <f>((14560-700-1500)*M1558)</f>
        <v>1236</v>
      </c>
      <c r="O1557" s="55">
        <f>N1557*[1]TC!C$4</f>
        <v>24720</v>
      </c>
      <c r="P1557" s="55">
        <v>0</v>
      </c>
      <c r="Q1557" s="46" t="s">
        <v>1151</v>
      </c>
      <c r="R1557" s="135">
        <f t="shared" si="90"/>
        <v>13324</v>
      </c>
      <c r="S1557" s="48">
        <f>R1557*[1]TC!$C$4</f>
        <v>266480</v>
      </c>
      <c r="T1557" s="128">
        <f>[1]TC!$F$4</f>
        <v>1100</v>
      </c>
      <c r="U1557" s="128">
        <f>[1]TC!G$4</f>
        <v>22000</v>
      </c>
      <c r="V1557" s="33" t="s">
        <v>2733</v>
      </c>
      <c r="W1557" s="210" t="s">
        <v>2734</v>
      </c>
      <c r="X1557" s="372"/>
    </row>
    <row r="1558" spans="1:24">
      <c r="A1558" s="40" t="s">
        <v>481</v>
      </c>
      <c r="B1558" s="40" t="s">
        <v>2669</v>
      </c>
      <c r="C1558" s="51" t="s">
        <v>2748</v>
      </c>
      <c r="D1558" s="41" t="s">
        <v>49</v>
      </c>
      <c r="E1558" s="41" t="s">
        <v>27</v>
      </c>
      <c r="F1558" s="41" t="s">
        <v>46</v>
      </c>
      <c r="G1558" s="41" t="s">
        <v>120</v>
      </c>
      <c r="H1558" s="41" t="s">
        <v>296</v>
      </c>
      <c r="I1558" s="41" t="s">
        <v>31</v>
      </c>
      <c r="J1558" s="41" t="s">
        <v>31</v>
      </c>
      <c r="K1558" s="31">
        <f>14560</f>
        <v>14560</v>
      </c>
      <c r="L1558" s="43" t="s">
        <v>189</v>
      </c>
      <c r="M1558" s="254">
        <v>0.1</v>
      </c>
      <c r="N1558" s="34">
        <f>((14560-700-1500)*M1559)</f>
        <v>1236</v>
      </c>
      <c r="O1558" s="55">
        <f>N1558*[1]TC!C$4</f>
        <v>24720</v>
      </c>
      <c r="P1558" s="55">
        <v>0</v>
      </c>
      <c r="Q1558" s="46" t="s">
        <v>34</v>
      </c>
      <c r="R1558" s="135">
        <f t="shared" si="90"/>
        <v>13324</v>
      </c>
      <c r="S1558" s="48">
        <f>R1558*[1]TC!$C$4</f>
        <v>266480</v>
      </c>
      <c r="T1558" s="128">
        <f>[1]TC!$F$4</f>
        <v>1100</v>
      </c>
      <c r="U1558" s="128">
        <f>[1]TC!G$4</f>
        <v>22000</v>
      </c>
      <c r="V1558" s="33" t="s">
        <v>2733</v>
      </c>
      <c r="W1558" s="210" t="s">
        <v>2734</v>
      </c>
      <c r="X1558" s="372"/>
    </row>
    <row r="1559" spans="1:24">
      <c r="A1559" s="40" t="s">
        <v>481</v>
      </c>
      <c r="B1559" s="40" t="s">
        <v>2669</v>
      </c>
      <c r="C1559" s="51" t="s">
        <v>2749</v>
      </c>
      <c r="D1559" s="41" t="s">
        <v>49</v>
      </c>
      <c r="E1559" s="41" t="s">
        <v>27</v>
      </c>
      <c r="F1559" s="41" t="s">
        <v>120</v>
      </c>
      <c r="G1559" s="41" t="s">
        <v>204</v>
      </c>
      <c r="H1559" s="41" t="s">
        <v>296</v>
      </c>
      <c r="I1559" s="41" t="s">
        <v>31</v>
      </c>
      <c r="J1559" s="41" t="s">
        <v>31</v>
      </c>
      <c r="K1559" s="31">
        <f>11440</f>
        <v>11440</v>
      </c>
      <c r="L1559" s="43" t="s">
        <v>189</v>
      </c>
      <c r="M1559" s="254">
        <v>0.1</v>
      </c>
      <c r="N1559" s="34">
        <f>((11440-700-1500)*M1560)</f>
        <v>924</v>
      </c>
      <c r="O1559" s="55">
        <f>N1559*[1]TC!C$4</f>
        <v>18480</v>
      </c>
      <c r="P1559" s="55">
        <v>0</v>
      </c>
      <c r="Q1559" s="46" t="s">
        <v>34</v>
      </c>
      <c r="R1559" s="135">
        <f t="shared" si="90"/>
        <v>10516</v>
      </c>
      <c r="S1559" s="48">
        <f>R1559*[1]TC!$C$4</f>
        <v>210320</v>
      </c>
      <c r="T1559" s="128">
        <f>[1]TC!$F$4</f>
        <v>1100</v>
      </c>
      <c r="U1559" s="128">
        <f>[1]TC!G$4</f>
        <v>22000</v>
      </c>
      <c r="V1559" s="33" t="s">
        <v>2733</v>
      </c>
      <c r="W1559" s="210" t="s">
        <v>2734</v>
      </c>
      <c r="X1559" s="372"/>
    </row>
    <row r="1560" spans="1:24">
      <c r="A1560" s="40" t="s">
        <v>481</v>
      </c>
      <c r="B1560" s="40" t="s">
        <v>2669</v>
      </c>
      <c r="C1560" s="51" t="s">
        <v>2750</v>
      </c>
      <c r="D1560" s="41" t="s">
        <v>49</v>
      </c>
      <c r="E1560" s="41" t="s">
        <v>27</v>
      </c>
      <c r="F1560" s="41" t="s">
        <v>132</v>
      </c>
      <c r="G1560" s="41" t="s">
        <v>133</v>
      </c>
      <c r="H1560" s="41" t="s">
        <v>296</v>
      </c>
      <c r="I1560" s="41" t="s">
        <v>31</v>
      </c>
      <c r="J1560" s="41" t="s">
        <v>31</v>
      </c>
      <c r="K1560" s="31">
        <f>14560</f>
        <v>14560</v>
      </c>
      <c r="L1560" s="43" t="s">
        <v>189</v>
      </c>
      <c r="M1560" s="254">
        <v>0.1</v>
      </c>
      <c r="N1560" s="34">
        <f>((14560-700-1500)*M1562)</f>
        <v>1236</v>
      </c>
      <c r="O1560" s="55">
        <f>N1560*[1]TC!C$4</f>
        <v>24720</v>
      </c>
      <c r="P1560" s="55">
        <v>0</v>
      </c>
      <c r="Q1560" s="46" t="s">
        <v>1151</v>
      </c>
      <c r="R1560" s="135">
        <f t="shared" si="90"/>
        <v>13324</v>
      </c>
      <c r="S1560" s="48">
        <f>R1560*[1]TC!$C$4</f>
        <v>266480</v>
      </c>
      <c r="T1560" s="128">
        <f>[1]TC!$F$4</f>
        <v>1100</v>
      </c>
      <c r="U1560" s="128">
        <f>[1]TC!G$4</f>
        <v>22000</v>
      </c>
      <c r="V1560" s="33" t="s">
        <v>2751</v>
      </c>
      <c r="W1560" s="210" t="s">
        <v>2734</v>
      </c>
      <c r="X1560" s="372"/>
    </row>
    <row r="1561" spans="1:24">
      <c r="A1561" s="40" t="s">
        <v>481</v>
      </c>
      <c r="B1561" s="40" t="s">
        <v>2669</v>
      </c>
      <c r="C1561" s="51" t="s">
        <v>2752</v>
      </c>
      <c r="D1561" s="41" t="s">
        <v>49</v>
      </c>
      <c r="E1561" s="41" t="s">
        <v>27</v>
      </c>
      <c r="F1561" s="41" t="s">
        <v>132</v>
      </c>
      <c r="G1561" s="41" t="s">
        <v>133</v>
      </c>
      <c r="H1561" s="41" t="s">
        <v>296</v>
      </c>
      <c r="I1561" s="41" t="s">
        <v>31</v>
      </c>
      <c r="J1561" s="41" t="s">
        <v>31</v>
      </c>
      <c r="K1561" s="31">
        <f>15890</f>
        <v>15890</v>
      </c>
      <c r="L1561" s="43" t="s">
        <v>189</v>
      </c>
      <c r="M1561" s="254">
        <v>0.1</v>
      </c>
      <c r="N1561" s="34">
        <f>((15890-700-1650)*M1563)</f>
        <v>1354</v>
      </c>
      <c r="O1561" s="55">
        <f>N1561*[1]TC!C$4</f>
        <v>27080</v>
      </c>
      <c r="P1561" s="55">
        <v>0</v>
      </c>
      <c r="Q1561" s="46" t="s">
        <v>1151</v>
      </c>
      <c r="R1561" s="135">
        <f t="shared" si="90"/>
        <v>14536</v>
      </c>
      <c r="S1561" s="48">
        <f>R1561*[1]TC!$C$4</f>
        <v>290720</v>
      </c>
      <c r="T1561" s="128">
        <f>[1]TC!$F$4</f>
        <v>1100</v>
      </c>
      <c r="U1561" s="128">
        <f>[1]TC!G$4</f>
        <v>22000</v>
      </c>
      <c r="V1561" s="33" t="s">
        <v>2753</v>
      </c>
      <c r="W1561" s="210" t="s">
        <v>2734</v>
      </c>
      <c r="X1561" s="372"/>
    </row>
    <row r="1562" spans="1:24">
      <c r="A1562" s="40" t="s">
        <v>481</v>
      </c>
      <c r="B1562" s="40" t="s">
        <v>2669</v>
      </c>
      <c r="C1562" s="51" t="s">
        <v>2754</v>
      </c>
      <c r="D1562" s="41" t="s">
        <v>49</v>
      </c>
      <c r="E1562" s="41" t="s">
        <v>27</v>
      </c>
      <c r="F1562" s="41" t="s">
        <v>1541</v>
      </c>
      <c r="G1562" s="41" t="s">
        <v>1541</v>
      </c>
      <c r="H1562" s="41" t="s">
        <v>296</v>
      </c>
      <c r="I1562" s="41" t="s">
        <v>31</v>
      </c>
      <c r="J1562" s="41" t="s">
        <v>31</v>
      </c>
      <c r="K1562" s="31">
        <f>11440</f>
        <v>11440</v>
      </c>
      <c r="L1562" s="43" t="s">
        <v>189</v>
      </c>
      <c r="M1562" s="254">
        <v>0.1</v>
      </c>
      <c r="N1562" s="34">
        <f>((11440-700-1500)*M1563)</f>
        <v>924</v>
      </c>
      <c r="O1562" s="55">
        <f>N1562*[1]TC!C$4</f>
        <v>18480</v>
      </c>
      <c r="P1562" s="55">
        <v>0</v>
      </c>
      <c r="Q1562" s="46" t="s">
        <v>34</v>
      </c>
      <c r="R1562" s="135">
        <f t="shared" si="90"/>
        <v>10516</v>
      </c>
      <c r="S1562" s="48">
        <f>R1562*[1]TC!$C$4</f>
        <v>210320</v>
      </c>
      <c r="T1562" s="128">
        <f>[1]TC!$F$4</f>
        <v>1100</v>
      </c>
      <c r="U1562" s="128">
        <f>[1]TC!G$4</f>
        <v>22000</v>
      </c>
      <c r="V1562" s="33" t="s">
        <v>2733</v>
      </c>
      <c r="W1562" s="210" t="s">
        <v>2734</v>
      </c>
      <c r="X1562" s="372"/>
    </row>
    <row r="1563" spans="1:24">
      <c r="A1563" s="40" t="s">
        <v>481</v>
      </c>
      <c r="B1563" s="40" t="s">
        <v>2669</v>
      </c>
      <c r="C1563" s="51" t="s">
        <v>2755</v>
      </c>
      <c r="D1563" s="41" t="s">
        <v>49</v>
      </c>
      <c r="E1563" s="41" t="s">
        <v>27</v>
      </c>
      <c r="F1563" s="41" t="s">
        <v>673</v>
      </c>
      <c r="G1563" s="41" t="s">
        <v>50</v>
      </c>
      <c r="H1563" s="41" t="s">
        <v>296</v>
      </c>
      <c r="I1563" s="41" t="s">
        <v>31</v>
      </c>
      <c r="J1563" s="41" t="s">
        <v>31</v>
      </c>
      <c r="K1563" s="31">
        <f>11860</f>
        <v>11860</v>
      </c>
      <c r="L1563" s="43" t="s">
        <v>189</v>
      </c>
      <c r="M1563" s="254">
        <v>0.1</v>
      </c>
      <c r="N1563" s="34">
        <f>((11860-700-1500)*M1565)</f>
        <v>966</v>
      </c>
      <c r="O1563" s="55">
        <f>N1563*[1]TC!C$4</f>
        <v>19320</v>
      </c>
      <c r="P1563" s="55">
        <v>0</v>
      </c>
      <c r="Q1563" s="46" t="s">
        <v>34</v>
      </c>
      <c r="R1563" s="135">
        <f t="shared" si="90"/>
        <v>10894</v>
      </c>
      <c r="S1563" s="48">
        <f>R1563*[1]TC!$C$4</f>
        <v>217880</v>
      </c>
      <c r="T1563" s="128">
        <f>[1]TC!$F$4</f>
        <v>1100</v>
      </c>
      <c r="U1563" s="128">
        <f>[1]TC!G$4</f>
        <v>22000</v>
      </c>
      <c r="V1563" s="33" t="s">
        <v>2756</v>
      </c>
      <c r="W1563" s="210" t="s">
        <v>2734</v>
      </c>
      <c r="X1563" s="372"/>
    </row>
    <row r="1564" spans="1:24">
      <c r="A1564" s="40" t="s">
        <v>481</v>
      </c>
      <c r="B1564" s="40" t="s">
        <v>2669</v>
      </c>
      <c r="C1564" s="51" t="s">
        <v>2755</v>
      </c>
      <c r="D1564" s="41" t="s">
        <v>49</v>
      </c>
      <c r="E1564" s="41" t="s">
        <v>357</v>
      </c>
      <c r="F1564" s="41" t="s">
        <v>673</v>
      </c>
      <c r="G1564" s="41" t="s">
        <v>50</v>
      </c>
      <c r="H1564" s="41" t="s">
        <v>296</v>
      </c>
      <c r="I1564" s="41" t="s">
        <v>31</v>
      </c>
      <c r="J1564" s="41" t="s">
        <v>31</v>
      </c>
      <c r="K1564" s="31">
        <f>8980</f>
        <v>8980</v>
      </c>
      <c r="L1564" s="43" t="s">
        <v>189</v>
      </c>
      <c r="M1564" s="254">
        <v>0.1</v>
      </c>
      <c r="N1564" s="34">
        <f>((8980-700-790)*M1566)</f>
        <v>749</v>
      </c>
      <c r="O1564" s="55">
        <f>N1564*[1]TC!C$4</f>
        <v>14980</v>
      </c>
      <c r="P1564" s="55">
        <v>0</v>
      </c>
      <c r="Q1564" s="46" t="s">
        <v>34</v>
      </c>
      <c r="R1564" s="135">
        <f t="shared" si="90"/>
        <v>8231</v>
      </c>
      <c r="S1564" s="48">
        <f>R1564*[1]TC!$C$4</f>
        <v>164620</v>
      </c>
      <c r="T1564" s="128">
        <f>[1]TC!$F$4</f>
        <v>1100</v>
      </c>
      <c r="U1564" s="128">
        <f>[1]TC!G$4</f>
        <v>22000</v>
      </c>
      <c r="V1564" s="33" t="s">
        <v>2757</v>
      </c>
      <c r="W1564" s="210" t="s">
        <v>2734</v>
      </c>
      <c r="X1564" s="372"/>
    </row>
    <row r="1565" spans="1:24">
      <c r="A1565" s="40" t="s">
        <v>481</v>
      </c>
      <c r="B1565" s="40" t="s">
        <v>2669</v>
      </c>
      <c r="C1565" s="51" t="s">
        <v>2758</v>
      </c>
      <c r="D1565" s="41" t="s">
        <v>49</v>
      </c>
      <c r="E1565" s="41" t="s">
        <v>27</v>
      </c>
      <c r="F1565" s="41" t="s">
        <v>108</v>
      </c>
      <c r="G1565" s="41" t="s">
        <v>108</v>
      </c>
      <c r="H1565" s="41" t="s">
        <v>296</v>
      </c>
      <c r="I1565" s="41" t="s">
        <v>31</v>
      </c>
      <c r="J1565" s="41" t="s">
        <v>31</v>
      </c>
      <c r="K1565" s="31">
        <f>6760</f>
        <v>6760</v>
      </c>
      <c r="L1565" s="43" t="s">
        <v>189</v>
      </c>
      <c r="M1565" s="254">
        <v>0.1</v>
      </c>
      <c r="N1565" s="34">
        <f>((6760-700-700)*M1566)</f>
        <v>536</v>
      </c>
      <c r="O1565" s="55">
        <f>N1565*[1]TC!C$4</f>
        <v>10720</v>
      </c>
      <c r="P1565" s="55">
        <v>0</v>
      </c>
      <c r="Q1565" s="46" t="s">
        <v>34</v>
      </c>
      <c r="R1565" s="135">
        <f t="shared" si="90"/>
        <v>6224</v>
      </c>
      <c r="S1565" s="48">
        <f>R1565*[1]TC!$C$4</f>
        <v>124480</v>
      </c>
      <c r="T1565" s="128">
        <f>[1]TC!$F$4</f>
        <v>1100</v>
      </c>
      <c r="U1565" s="128">
        <f>[1]TC!G$4</f>
        <v>22000</v>
      </c>
      <c r="V1565" s="33" t="s">
        <v>2733</v>
      </c>
      <c r="W1565" s="210" t="s">
        <v>2734</v>
      </c>
      <c r="X1565" s="372"/>
    </row>
    <row r="1566" spans="1:24">
      <c r="A1566" s="40" t="s">
        <v>481</v>
      </c>
      <c r="B1566" s="40" t="s">
        <v>2669</v>
      </c>
      <c r="C1566" s="51" t="s">
        <v>2759</v>
      </c>
      <c r="D1566" s="41" t="s">
        <v>49</v>
      </c>
      <c r="E1566" s="41" t="s">
        <v>27</v>
      </c>
      <c r="F1566" s="41" t="s">
        <v>108</v>
      </c>
      <c r="G1566" s="41" t="s">
        <v>108</v>
      </c>
      <c r="H1566" s="41" t="s">
        <v>296</v>
      </c>
      <c r="I1566" s="41" t="s">
        <v>31</v>
      </c>
      <c r="J1566" s="41" t="s">
        <v>31</v>
      </c>
      <c r="K1566" s="31">
        <f>6760</f>
        <v>6760</v>
      </c>
      <c r="L1566" s="43" t="s">
        <v>189</v>
      </c>
      <c r="M1566" s="254">
        <v>0.1</v>
      </c>
      <c r="N1566" s="34">
        <f>((6760-700-700)*M1566)</f>
        <v>536</v>
      </c>
      <c r="O1566" s="55">
        <f>N1566*[1]TC!C$4</f>
        <v>10720</v>
      </c>
      <c r="P1566" s="55">
        <v>0</v>
      </c>
      <c r="Q1566" s="46" t="s">
        <v>34</v>
      </c>
      <c r="R1566" s="135">
        <f t="shared" si="90"/>
        <v>6224</v>
      </c>
      <c r="S1566" s="48">
        <f>R1566*[1]TC!$C$4</f>
        <v>124480</v>
      </c>
      <c r="T1566" s="128">
        <f>[1]TC!$F$4</f>
        <v>1100</v>
      </c>
      <c r="U1566" s="128">
        <f>[1]TC!G$4</f>
        <v>22000</v>
      </c>
      <c r="V1566" s="33" t="s">
        <v>2733</v>
      </c>
      <c r="W1566" s="210" t="s">
        <v>2734</v>
      </c>
      <c r="X1566" s="372"/>
    </row>
    <row r="1567" spans="1:24">
      <c r="A1567" s="40" t="s">
        <v>481</v>
      </c>
      <c r="B1567" s="40" t="s">
        <v>2669</v>
      </c>
      <c r="C1567" s="51" t="s">
        <v>2760</v>
      </c>
      <c r="D1567" s="41" t="s">
        <v>49</v>
      </c>
      <c r="E1567" s="41" t="s">
        <v>27</v>
      </c>
      <c r="F1567" s="41" t="s">
        <v>77</v>
      </c>
      <c r="G1567" s="41" t="s">
        <v>76</v>
      </c>
      <c r="H1567" s="41" t="s">
        <v>296</v>
      </c>
      <c r="I1567" s="41" t="s">
        <v>31</v>
      </c>
      <c r="J1567" s="41" t="s">
        <v>31</v>
      </c>
      <c r="K1567" s="31">
        <f>7860</f>
        <v>7860</v>
      </c>
      <c r="L1567" s="43" t="s">
        <v>189</v>
      </c>
      <c r="M1567" s="254">
        <v>0.1</v>
      </c>
      <c r="N1567" s="34">
        <f>((7860-700-760)*M1566)</f>
        <v>640</v>
      </c>
      <c r="O1567" s="55">
        <f>N1567*[1]TC!C$4</f>
        <v>12800</v>
      </c>
      <c r="P1567" s="55">
        <v>0</v>
      </c>
      <c r="Q1567" s="46" t="s">
        <v>34</v>
      </c>
      <c r="R1567" s="135">
        <f t="shared" si="90"/>
        <v>7220</v>
      </c>
      <c r="S1567" s="48">
        <f>R1567*[1]TC!$C$4</f>
        <v>144400</v>
      </c>
      <c r="T1567" s="128">
        <f>[1]TC!$F$4</f>
        <v>1100</v>
      </c>
      <c r="U1567" s="128">
        <f>[1]TC!G$4</f>
        <v>22000</v>
      </c>
      <c r="V1567" s="33" t="s">
        <v>2761</v>
      </c>
      <c r="W1567" s="210" t="s">
        <v>2734</v>
      </c>
      <c r="X1567" s="372"/>
    </row>
    <row r="1568" spans="1:24">
      <c r="A1568" s="40" t="s">
        <v>481</v>
      </c>
      <c r="B1568" s="40" t="s">
        <v>2669</v>
      </c>
      <c r="C1568" s="51" t="s">
        <v>2762</v>
      </c>
      <c r="D1568" s="41" t="s">
        <v>49</v>
      </c>
      <c r="E1568" s="41" t="s">
        <v>27</v>
      </c>
      <c r="F1568" s="41" t="s">
        <v>2298</v>
      </c>
      <c r="G1568" s="41" t="s">
        <v>170</v>
      </c>
      <c r="H1568" s="41" t="s">
        <v>296</v>
      </c>
      <c r="I1568" s="41" t="s">
        <v>31</v>
      </c>
      <c r="J1568" s="41" t="s">
        <v>31</v>
      </c>
      <c r="K1568" s="31">
        <f>9050</f>
        <v>9050</v>
      </c>
      <c r="L1568" s="43" t="s">
        <v>189</v>
      </c>
      <c r="M1568" s="254">
        <v>0.1</v>
      </c>
      <c r="N1568" s="34">
        <f>((9050-700-900)*M1566)</f>
        <v>745</v>
      </c>
      <c r="O1568" s="55">
        <f>N1568*[1]TC!C$4</f>
        <v>14900</v>
      </c>
      <c r="P1568" s="55">
        <v>0</v>
      </c>
      <c r="Q1568" s="46" t="s">
        <v>34</v>
      </c>
      <c r="R1568" s="135">
        <f t="shared" si="90"/>
        <v>8305</v>
      </c>
      <c r="S1568" s="48">
        <f>R1568*[1]TC!$C$4</f>
        <v>166100</v>
      </c>
      <c r="T1568" s="128">
        <f>[1]TC!$F$4</f>
        <v>1100</v>
      </c>
      <c r="U1568" s="128">
        <f>[1]TC!G$4</f>
        <v>22000</v>
      </c>
      <c r="V1568" s="33" t="s">
        <v>2743</v>
      </c>
      <c r="W1568" s="210" t="s">
        <v>2734</v>
      </c>
      <c r="X1568" s="372"/>
    </row>
    <row r="1569" spans="1:24">
      <c r="A1569" s="40" t="s">
        <v>481</v>
      </c>
      <c r="B1569" s="40" t="s">
        <v>2669</v>
      </c>
      <c r="C1569" s="51" t="s">
        <v>2763</v>
      </c>
      <c r="D1569" s="41" t="s">
        <v>49</v>
      </c>
      <c r="E1569" s="41" t="s">
        <v>27</v>
      </c>
      <c r="F1569" s="41" t="s">
        <v>402</v>
      </c>
      <c r="G1569" s="41" t="s">
        <v>170</v>
      </c>
      <c r="H1569" s="41" t="s">
        <v>296</v>
      </c>
      <c r="I1569" s="41" t="s">
        <v>31</v>
      </c>
      <c r="J1569" s="41" t="s">
        <v>31</v>
      </c>
      <c r="K1569" s="31">
        <f>11860</f>
        <v>11860</v>
      </c>
      <c r="L1569" s="43" t="s">
        <v>189</v>
      </c>
      <c r="M1569" s="254">
        <v>0.1</v>
      </c>
      <c r="N1569" s="34">
        <f>((11860-700-1500)*M1566)</f>
        <v>966</v>
      </c>
      <c r="O1569" s="55">
        <f>N1569*[1]TC!C$4</f>
        <v>19320</v>
      </c>
      <c r="P1569" s="55">
        <v>0</v>
      </c>
      <c r="Q1569" s="46" t="s">
        <v>34</v>
      </c>
      <c r="R1569" s="135">
        <f t="shared" si="90"/>
        <v>10894</v>
      </c>
      <c r="S1569" s="48">
        <f>R1569*[1]TC!$C$4</f>
        <v>217880</v>
      </c>
      <c r="T1569" s="128">
        <f>[1]TC!$F$4</f>
        <v>1100</v>
      </c>
      <c r="U1569" s="128">
        <f>[1]TC!G$4</f>
        <v>22000</v>
      </c>
      <c r="V1569" s="33" t="s">
        <v>2733</v>
      </c>
      <c r="W1569" s="210" t="s">
        <v>2734</v>
      </c>
      <c r="X1569" s="372"/>
    </row>
    <row r="1570" spans="1:24">
      <c r="A1570" s="40" t="s">
        <v>481</v>
      </c>
      <c r="B1570" s="40" t="s">
        <v>2669</v>
      </c>
      <c r="C1570" s="51" t="s">
        <v>2764</v>
      </c>
      <c r="D1570" s="41" t="s">
        <v>49</v>
      </c>
      <c r="E1570" s="41" t="s">
        <v>27</v>
      </c>
      <c r="F1570" s="41" t="s">
        <v>29</v>
      </c>
      <c r="G1570" s="41" t="s">
        <v>215</v>
      </c>
      <c r="H1570" s="41" t="s">
        <v>296</v>
      </c>
      <c r="I1570" s="41" t="s">
        <v>31</v>
      </c>
      <c r="J1570" s="41" t="s">
        <v>31</v>
      </c>
      <c r="K1570" s="31">
        <v>12640</v>
      </c>
      <c r="L1570" s="43" t="s">
        <v>189</v>
      </c>
      <c r="M1570" s="254">
        <v>0.1</v>
      </c>
      <c r="N1570" s="34">
        <f>((12640-700-1550)*M1567)</f>
        <v>1039</v>
      </c>
      <c r="O1570" s="55">
        <f>N1570*[1]TC!C$4</f>
        <v>20780</v>
      </c>
      <c r="P1570" s="55">
        <v>0</v>
      </c>
      <c r="Q1570" s="46" t="s">
        <v>34</v>
      </c>
      <c r="R1570" s="135">
        <f t="shared" si="90"/>
        <v>11601</v>
      </c>
      <c r="S1570" s="48">
        <f>R1570*[1]TC!$C$4</f>
        <v>232020</v>
      </c>
      <c r="T1570" s="128">
        <f>[1]TC!$F$4</f>
        <v>1100</v>
      </c>
      <c r="U1570" s="128">
        <f>[1]TC!G$4</f>
        <v>22000</v>
      </c>
      <c r="V1570" s="33" t="s">
        <v>2765</v>
      </c>
      <c r="W1570" s="210" t="s">
        <v>2734</v>
      </c>
      <c r="X1570" s="372"/>
    </row>
    <row r="1571" spans="1:24">
      <c r="A1571" s="40" t="s">
        <v>481</v>
      </c>
      <c r="B1571" s="40" t="s">
        <v>2669</v>
      </c>
      <c r="C1571" s="51" t="s">
        <v>2766</v>
      </c>
      <c r="D1571" s="41" t="s">
        <v>49</v>
      </c>
      <c r="E1571" s="41" t="s">
        <v>27</v>
      </c>
      <c r="F1571" s="41" t="s">
        <v>829</v>
      </c>
      <c r="G1571" s="41" t="s">
        <v>42</v>
      </c>
      <c r="H1571" s="41" t="s">
        <v>296</v>
      </c>
      <c r="I1571" s="41" t="s">
        <v>31</v>
      </c>
      <c r="J1571" s="41" t="s">
        <v>31</v>
      </c>
      <c r="K1571" s="31">
        <f>12670</f>
        <v>12670</v>
      </c>
      <c r="L1571" s="43" t="s">
        <v>189</v>
      </c>
      <c r="M1571" s="254">
        <v>0.1</v>
      </c>
      <c r="N1571" s="34">
        <f>((12670-700-1480)*M1571)</f>
        <v>1049</v>
      </c>
      <c r="O1571" s="55">
        <f>N1571*[1]TC!C$4</f>
        <v>20980</v>
      </c>
      <c r="P1571" s="55">
        <v>0</v>
      </c>
      <c r="Q1571" s="46" t="s">
        <v>34</v>
      </c>
      <c r="R1571" s="135">
        <f t="shared" si="90"/>
        <v>11621</v>
      </c>
      <c r="S1571" s="48">
        <f>R1571*[1]TC!$C$4</f>
        <v>232420</v>
      </c>
      <c r="T1571" s="128">
        <f>[1]TC!$F$4</f>
        <v>1100</v>
      </c>
      <c r="U1571" s="128">
        <f>[1]TC!G$4</f>
        <v>22000</v>
      </c>
      <c r="V1571" s="33" t="s">
        <v>2767</v>
      </c>
      <c r="W1571" s="210" t="s">
        <v>2734</v>
      </c>
      <c r="X1571" s="372"/>
    </row>
    <row r="1572" spans="1:24">
      <c r="A1572" s="40" t="s">
        <v>481</v>
      </c>
      <c r="B1572" s="40" t="s">
        <v>2669</v>
      </c>
      <c r="C1572" s="51" t="s">
        <v>2768</v>
      </c>
      <c r="D1572" s="41" t="s">
        <v>49</v>
      </c>
      <c r="E1572" s="41" t="s">
        <v>27</v>
      </c>
      <c r="F1572" s="41" t="s">
        <v>195</v>
      </c>
      <c r="G1572" s="41" t="s">
        <v>29</v>
      </c>
      <c r="H1572" s="41" t="s">
        <v>296</v>
      </c>
      <c r="I1572" s="41" t="s">
        <v>31</v>
      </c>
      <c r="J1572" s="41" t="s">
        <v>31</v>
      </c>
      <c r="K1572" s="31">
        <f>6760</f>
        <v>6760</v>
      </c>
      <c r="L1572" s="43" t="s">
        <v>189</v>
      </c>
      <c r="M1572" s="254">
        <v>0.1</v>
      </c>
      <c r="N1572" s="34">
        <f>((6760-700-850)*M1569)</f>
        <v>521</v>
      </c>
      <c r="O1572" s="55">
        <f>N1572*[1]TC!C$4</f>
        <v>10420</v>
      </c>
      <c r="P1572" s="55">
        <v>0</v>
      </c>
      <c r="Q1572" s="46" t="s">
        <v>34</v>
      </c>
      <c r="R1572" s="135">
        <f t="shared" si="90"/>
        <v>6239</v>
      </c>
      <c r="S1572" s="48">
        <f>R1572*[1]TC!$C$4</f>
        <v>124780</v>
      </c>
      <c r="T1572" s="128">
        <f>[1]TC!$F$4</f>
        <v>1100</v>
      </c>
      <c r="U1572" s="128">
        <f>[1]TC!G$4</f>
        <v>22000</v>
      </c>
      <c r="V1572" s="33" t="s">
        <v>2769</v>
      </c>
      <c r="W1572" s="210" t="s">
        <v>2734</v>
      </c>
      <c r="X1572" s="372"/>
    </row>
    <row r="1573" spans="1:24">
      <c r="A1573" s="40" t="s">
        <v>481</v>
      </c>
      <c r="B1573" s="40" t="s">
        <v>2669</v>
      </c>
      <c r="C1573" s="51" t="s">
        <v>2770</v>
      </c>
      <c r="D1573" s="41" t="s">
        <v>49</v>
      </c>
      <c r="E1573" s="41" t="s">
        <v>27</v>
      </c>
      <c r="F1573" s="41" t="s">
        <v>164</v>
      </c>
      <c r="G1573" s="41" t="s">
        <v>42</v>
      </c>
      <c r="H1573" s="41" t="s">
        <v>296</v>
      </c>
      <c r="I1573" s="41" t="s">
        <v>31</v>
      </c>
      <c r="J1573" s="41" t="s">
        <v>31</v>
      </c>
      <c r="K1573" s="31">
        <f>12335</f>
        <v>12335</v>
      </c>
      <c r="L1573" s="43" t="s">
        <v>189</v>
      </c>
      <c r="M1573" s="254">
        <v>0.1</v>
      </c>
      <c r="N1573" s="34">
        <f>((12335-700-1465)*M1570)</f>
        <v>1017</v>
      </c>
      <c r="O1573" s="55">
        <f>N1573*[1]TC!C$4</f>
        <v>20340</v>
      </c>
      <c r="P1573" s="55">
        <v>0</v>
      </c>
      <c r="Q1573" s="46" t="s">
        <v>34</v>
      </c>
      <c r="R1573" s="135">
        <f t="shared" si="90"/>
        <v>11318</v>
      </c>
      <c r="S1573" s="48">
        <f>R1573*[1]TC!$C$4</f>
        <v>226360</v>
      </c>
      <c r="T1573" s="128">
        <f>[1]TC!$F$4</f>
        <v>1100</v>
      </c>
      <c r="U1573" s="128">
        <f>[1]TC!$G$4</f>
        <v>22000</v>
      </c>
      <c r="V1573" s="33" t="s">
        <v>2771</v>
      </c>
      <c r="W1573" s="210" t="s">
        <v>2734</v>
      </c>
      <c r="X1573" s="372"/>
    </row>
    <row r="1574" spans="1:24">
      <c r="A1574" s="40" t="s">
        <v>481</v>
      </c>
      <c r="B1574" s="40" t="s">
        <v>2669</v>
      </c>
      <c r="C1574" s="51" t="s">
        <v>2772</v>
      </c>
      <c r="D1574" s="41" t="s">
        <v>49</v>
      </c>
      <c r="E1574" s="41" t="s">
        <v>27</v>
      </c>
      <c r="F1574" s="41" t="s">
        <v>42</v>
      </c>
      <c r="G1574" s="41" t="s">
        <v>29</v>
      </c>
      <c r="H1574" s="41" t="s">
        <v>296</v>
      </c>
      <c r="I1574" s="41" t="s">
        <v>31</v>
      </c>
      <c r="J1574" s="41" t="s">
        <v>31</v>
      </c>
      <c r="K1574" s="31">
        <f>13780</f>
        <v>13780</v>
      </c>
      <c r="L1574" s="43" t="s">
        <v>189</v>
      </c>
      <c r="M1574" s="254">
        <v>0.1</v>
      </c>
      <c r="N1574" s="34">
        <f>((13780-700-1650)*M1574)</f>
        <v>1143</v>
      </c>
      <c r="O1574" s="55">
        <f>N1574*[1]TC!C$4</f>
        <v>22860</v>
      </c>
      <c r="P1574" s="55">
        <v>0</v>
      </c>
      <c r="Q1574" s="46" t="s">
        <v>34</v>
      </c>
      <c r="R1574" s="135">
        <f t="shared" si="90"/>
        <v>12637</v>
      </c>
      <c r="S1574" s="48">
        <f>R1574*[1]TC!$C$4</f>
        <v>252740</v>
      </c>
      <c r="T1574" s="128">
        <f>[1]TC!$F$4</f>
        <v>1100</v>
      </c>
      <c r="U1574" s="128">
        <f>[1]TC!$G$4</f>
        <v>22000</v>
      </c>
      <c r="V1574" s="33" t="s">
        <v>2773</v>
      </c>
      <c r="W1574" s="210" t="s">
        <v>2734</v>
      </c>
      <c r="X1574" s="372"/>
    </row>
    <row r="1575" spans="1:24">
      <c r="A1575" s="40" t="s">
        <v>481</v>
      </c>
      <c r="B1575" s="40" t="s">
        <v>2669</v>
      </c>
      <c r="C1575" s="51" t="s">
        <v>2774</v>
      </c>
      <c r="D1575" s="41" t="s">
        <v>49</v>
      </c>
      <c r="E1575" s="41" t="s">
        <v>27</v>
      </c>
      <c r="F1575" s="41" t="s">
        <v>42</v>
      </c>
      <c r="G1575" s="41" t="s">
        <v>295</v>
      </c>
      <c r="H1575" s="41" t="s">
        <v>296</v>
      </c>
      <c r="I1575" s="41" t="s">
        <v>31</v>
      </c>
      <c r="J1575" s="41" t="s">
        <v>31</v>
      </c>
      <c r="K1575" s="31">
        <f>13780</f>
        <v>13780</v>
      </c>
      <c r="L1575" s="43" t="s">
        <v>189</v>
      </c>
      <c r="M1575" s="254">
        <v>0.1</v>
      </c>
      <c r="N1575" s="34">
        <f>((13780-700-1650)*M1575)</f>
        <v>1143</v>
      </c>
      <c r="O1575" s="55">
        <f>N1575*[1]TC!C$4</f>
        <v>22860</v>
      </c>
      <c r="P1575" s="55">
        <v>0</v>
      </c>
      <c r="Q1575" s="46" t="s">
        <v>34</v>
      </c>
      <c r="R1575" s="135">
        <f t="shared" si="90"/>
        <v>12637</v>
      </c>
      <c r="S1575" s="48">
        <f>R1575*[1]TC!$C$4</f>
        <v>252740</v>
      </c>
      <c r="T1575" s="128">
        <f>[1]TC!$F$4</f>
        <v>1100</v>
      </c>
      <c r="U1575" s="128">
        <f>[1]TC!$G$4</f>
        <v>22000</v>
      </c>
      <c r="V1575" s="33" t="s">
        <v>2775</v>
      </c>
      <c r="W1575" s="210" t="s">
        <v>2734</v>
      </c>
      <c r="X1575" s="373"/>
    </row>
    <row r="1576" spans="1:24">
      <c r="A1576" s="40" t="s">
        <v>481</v>
      </c>
      <c r="B1576" s="40" t="s">
        <v>2669</v>
      </c>
      <c r="C1576" s="51" t="s">
        <v>2776</v>
      </c>
      <c r="D1576" s="41" t="s">
        <v>49</v>
      </c>
      <c r="E1576" s="41" t="s">
        <v>27</v>
      </c>
      <c r="F1576" s="41" t="s">
        <v>42</v>
      </c>
      <c r="G1576" s="41" t="s">
        <v>164</v>
      </c>
      <c r="H1576" s="41" t="s">
        <v>296</v>
      </c>
      <c r="I1576" s="41" t="s">
        <v>31</v>
      </c>
      <c r="J1576" s="41" t="s">
        <v>31</v>
      </c>
      <c r="K1576" s="31">
        <f>13780</f>
        <v>13780</v>
      </c>
      <c r="L1576" s="43" t="s">
        <v>189</v>
      </c>
      <c r="M1576" s="254">
        <v>0.1</v>
      </c>
      <c r="N1576" s="34">
        <f>((13780-700-1650)*M1576)</f>
        <v>1143</v>
      </c>
      <c r="O1576" s="55">
        <f>N1576*[1]TC!C$4</f>
        <v>22860</v>
      </c>
      <c r="P1576" s="55">
        <v>0</v>
      </c>
      <c r="Q1576" s="46" t="s">
        <v>34</v>
      </c>
      <c r="R1576" s="135">
        <f t="shared" si="90"/>
        <v>12637</v>
      </c>
      <c r="S1576" s="48">
        <f>R1576*[1]TC!$C$4</f>
        <v>252740</v>
      </c>
      <c r="T1576" s="128">
        <f>[1]TC!$F$4</f>
        <v>1100</v>
      </c>
      <c r="U1576" s="128">
        <f>[1]TC!$G$4</f>
        <v>22000</v>
      </c>
      <c r="V1576" s="33" t="s">
        <v>2775</v>
      </c>
      <c r="W1576" s="210" t="s">
        <v>2734</v>
      </c>
      <c r="X1576" s="372"/>
    </row>
    <row r="1577" spans="1:24">
      <c r="A1577" s="40" t="s">
        <v>481</v>
      </c>
      <c r="B1577" s="40" t="s">
        <v>2669</v>
      </c>
      <c r="C1577" s="51" t="s">
        <v>2777</v>
      </c>
      <c r="D1577" s="41" t="s">
        <v>49</v>
      </c>
      <c r="E1577" s="41" t="s">
        <v>27</v>
      </c>
      <c r="F1577" s="41" t="s">
        <v>42</v>
      </c>
      <c r="G1577" s="41" t="s">
        <v>73</v>
      </c>
      <c r="H1577" s="41" t="s">
        <v>296</v>
      </c>
      <c r="I1577" s="41" t="s">
        <v>31</v>
      </c>
      <c r="J1577" s="41" t="s">
        <v>31</v>
      </c>
      <c r="K1577" s="31">
        <f>13780</f>
        <v>13780</v>
      </c>
      <c r="L1577" s="43" t="s">
        <v>189</v>
      </c>
      <c r="M1577" s="254">
        <v>0.1</v>
      </c>
      <c r="N1577" s="34">
        <f>((13780-700-1650)*M1577)</f>
        <v>1143</v>
      </c>
      <c r="O1577" s="55">
        <f>N1577*[1]TC!C$4</f>
        <v>22860</v>
      </c>
      <c r="P1577" s="55">
        <v>0</v>
      </c>
      <c r="Q1577" s="46" t="s">
        <v>34</v>
      </c>
      <c r="R1577" s="135">
        <f t="shared" si="90"/>
        <v>12637</v>
      </c>
      <c r="S1577" s="48">
        <f>R1577*[1]TC!$C$4</f>
        <v>252740</v>
      </c>
      <c r="T1577" s="128">
        <f>[1]TC!$F$4</f>
        <v>1100</v>
      </c>
      <c r="U1577" s="128">
        <f>[1]TC!$G$4</f>
        <v>22000</v>
      </c>
      <c r="V1577" s="33" t="s">
        <v>2778</v>
      </c>
      <c r="W1577" s="210" t="s">
        <v>2734</v>
      </c>
      <c r="X1577" s="372"/>
    </row>
    <row r="1578" spans="1:24">
      <c r="A1578" s="65" t="s">
        <v>481</v>
      </c>
      <c r="B1578" s="40" t="s">
        <v>2669</v>
      </c>
      <c r="C1578" s="127" t="s">
        <v>2779</v>
      </c>
      <c r="D1578" s="41" t="s">
        <v>26</v>
      </c>
      <c r="E1578" s="41" t="s">
        <v>232</v>
      </c>
      <c r="F1578" s="14" t="s">
        <v>56</v>
      </c>
      <c r="G1578" s="14" t="s">
        <v>29</v>
      </c>
      <c r="H1578" s="66" t="s">
        <v>880</v>
      </c>
      <c r="I1578" s="41" t="s">
        <v>498</v>
      </c>
      <c r="J1578" s="41"/>
      <c r="K1578" s="31">
        <v>8740</v>
      </c>
      <c r="L1578" s="43" t="s">
        <v>189</v>
      </c>
      <c r="M1578" s="53">
        <v>0.30000000000000099</v>
      </c>
      <c r="N1578" s="80">
        <f>(K1578-800-800)*M1578</f>
        <v>2142.0000000000073</v>
      </c>
      <c r="O1578" s="22">
        <f>N1578*[1]TC!C4</f>
        <v>42840.000000000146</v>
      </c>
      <c r="P1578" s="137" t="s">
        <v>34</v>
      </c>
      <c r="Q1578" s="137" t="s">
        <v>34</v>
      </c>
      <c r="R1578" s="138">
        <f t="shared" si="90"/>
        <v>6597.9999999999927</v>
      </c>
      <c r="S1578" s="70">
        <f>R1578*[1]TC!$C$4</f>
        <v>131959.99999999985</v>
      </c>
      <c r="T1578" s="367">
        <f>[1]TC!$F$4</f>
        <v>1100</v>
      </c>
      <c r="U1578" s="367">
        <f>[1]TC!G$4</f>
        <v>22000</v>
      </c>
      <c r="V1578" s="33" t="s">
        <v>2780</v>
      </c>
      <c r="W1578" s="74"/>
      <c r="X1578" s="372"/>
    </row>
    <row r="1579" spans="1:24">
      <c r="A1579" s="65" t="s">
        <v>481</v>
      </c>
      <c r="B1579" s="40" t="s">
        <v>2669</v>
      </c>
      <c r="C1579" s="127" t="s">
        <v>2781</v>
      </c>
      <c r="D1579" s="41" t="s">
        <v>26</v>
      </c>
      <c r="E1579" s="41" t="s">
        <v>27</v>
      </c>
      <c r="F1579" s="14" t="s">
        <v>56</v>
      </c>
      <c r="G1579" s="14" t="s">
        <v>29</v>
      </c>
      <c r="H1579" s="66" t="s">
        <v>880</v>
      </c>
      <c r="I1579" s="41" t="s">
        <v>498</v>
      </c>
      <c r="J1579" s="41"/>
      <c r="K1579" s="31">
        <v>15160</v>
      </c>
      <c r="L1579" s="43" t="s">
        <v>189</v>
      </c>
      <c r="M1579" s="53">
        <v>0.30000000000000099</v>
      </c>
      <c r="N1579" s="80">
        <f>((K1579-800-1700)*M1579)</f>
        <v>3798.0000000000127</v>
      </c>
      <c r="O1579" s="22">
        <f>N1579*[1]TC!C5</f>
        <v>60730.020000000208</v>
      </c>
      <c r="P1579" s="137" t="s">
        <v>34</v>
      </c>
      <c r="Q1579" s="137" t="s">
        <v>34</v>
      </c>
      <c r="R1579" s="138">
        <f t="shared" si="90"/>
        <v>11361.999999999987</v>
      </c>
      <c r="S1579" s="70">
        <f>R1579*[1]TC!$C$4</f>
        <v>227239.99999999974</v>
      </c>
      <c r="T1579" s="367">
        <f>[1]TC!$F$4</f>
        <v>1100</v>
      </c>
      <c r="U1579" s="367">
        <f>[1]TC!G$4</f>
        <v>22000</v>
      </c>
      <c r="V1579" s="33" t="s">
        <v>2711</v>
      </c>
      <c r="W1579" s="74"/>
      <c r="X1579" s="372"/>
    </row>
    <row r="1580" spans="1:24">
      <c r="A1580" s="65" t="s">
        <v>481</v>
      </c>
      <c r="B1580" s="40" t="s">
        <v>2669</v>
      </c>
      <c r="C1580" s="127" t="s">
        <v>2782</v>
      </c>
      <c r="D1580" s="41" t="s">
        <v>26</v>
      </c>
      <c r="E1580" s="41" t="s">
        <v>232</v>
      </c>
      <c r="F1580" s="14" t="s">
        <v>2535</v>
      </c>
      <c r="G1580" s="14" t="s">
        <v>147</v>
      </c>
      <c r="H1580" s="66" t="s">
        <v>880</v>
      </c>
      <c r="I1580" s="41" t="s">
        <v>498</v>
      </c>
      <c r="J1580" s="41"/>
      <c r="K1580" s="31">
        <v>7800</v>
      </c>
      <c r="L1580" s="43" t="s">
        <v>189</v>
      </c>
      <c r="M1580" s="53">
        <v>0.30000000000000099</v>
      </c>
      <c r="N1580" s="80">
        <f>((K1580-800-850)*M1580)</f>
        <v>1845.0000000000061</v>
      </c>
      <c r="O1580" s="22">
        <f>N1580*[1]TC!C4</f>
        <v>36900.000000000124</v>
      </c>
      <c r="P1580" s="137" t="s">
        <v>34</v>
      </c>
      <c r="Q1580" s="137" t="s">
        <v>34</v>
      </c>
      <c r="R1580" s="138">
        <f t="shared" si="90"/>
        <v>5954.9999999999936</v>
      </c>
      <c r="S1580" s="70">
        <f>R1580*[1]TC!$C$4</f>
        <v>119099.99999999987</v>
      </c>
      <c r="T1580" s="367">
        <f>[1]TC!$F$4</f>
        <v>1100</v>
      </c>
      <c r="U1580" s="367">
        <f>[1]TC!G$4</f>
        <v>22000</v>
      </c>
      <c r="V1580" s="33" t="s">
        <v>2672</v>
      </c>
      <c r="W1580" s="74"/>
      <c r="X1580" s="372"/>
    </row>
    <row r="1581" spans="1:24">
      <c r="A1581" s="40" t="s">
        <v>481</v>
      </c>
      <c r="B1581" s="40" t="s">
        <v>2669</v>
      </c>
      <c r="C1581" s="51" t="s">
        <v>2783</v>
      </c>
      <c r="D1581" s="41" t="s">
        <v>49</v>
      </c>
      <c r="E1581" s="41" t="s">
        <v>27</v>
      </c>
      <c r="F1581" s="41" t="s">
        <v>170</v>
      </c>
      <c r="G1581" s="41" t="s">
        <v>170</v>
      </c>
      <c r="H1581" s="41" t="s">
        <v>296</v>
      </c>
      <c r="I1581" s="41" t="s">
        <v>31</v>
      </c>
      <c r="J1581" s="41"/>
      <c r="K1581" s="31">
        <f>18500</f>
        <v>18500</v>
      </c>
      <c r="L1581" s="43" t="s">
        <v>189</v>
      </c>
      <c r="M1581" s="254">
        <v>0.1</v>
      </c>
      <c r="N1581" s="34">
        <f>((18500-3000)*M1581)</f>
        <v>1550</v>
      </c>
      <c r="O1581" s="55">
        <f>N1581*[1]TC!C$4</f>
        <v>31000</v>
      </c>
      <c r="P1581" s="55">
        <v>0</v>
      </c>
      <c r="Q1581" s="46" t="s">
        <v>371</v>
      </c>
      <c r="R1581" s="135">
        <f>(K1581-N1581)</f>
        <v>16950</v>
      </c>
      <c r="S1581" s="48">
        <f>R1581*[1]TC!C4</f>
        <v>339000</v>
      </c>
      <c r="T1581" s="128">
        <f>[1]TC!$F$4</f>
        <v>1100</v>
      </c>
      <c r="U1581" s="128">
        <f>[1]TC!$G$4</f>
        <v>22000</v>
      </c>
      <c r="V1581" s="33" t="s">
        <v>2733</v>
      </c>
      <c r="W1581" s="210" t="s">
        <v>2734</v>
      </c>
      <c r="X1581" s="372"/>
    </row>
    <row r="1582" spans="1:24">
      <c r="A1582" s="40" t="s">
        <v>481</v>
      </c>
      <c r="B1582" s="40" t="s">
        <v>2669</v>
      </c>
      <c r="C1582" s="51" t="s">
        <v>2784</v>
      </c>
      <c r="D1582" s="41" t="s">
        <v>49</v>
      </c>
      <c r="E1582" s="41" t="s">
        <v>27</v>
      </c>
      <c r="F1582" s="41" t="s">
        <v>170</v>
      </c>
      <c r="G1582" s="41" t="s">
        <v>170</v>
      </c>
      <c r="H1582" s="41" t="s">
        <v>296</v>
      </c>
      <c r="I1582" s="41" t="s">
        <v>31</v>
      </c>
      <c r="J1582" s="41"/>
      <c r="K1582" s="31">
        <f>9050</f>
        <v>9050</v>
      </c>
      <c r="L1582" s="43" t="s">
        <v>189</v>
      </c>
      <c r="M1582" s="254">
        <v>0.1</v>
      </c>
      <c r="N1582" s="34">
        <f>((9050-700-900)*M1582)</f>
        <v>745</v>
      </c>
      <c r="O1582" s="55">
        <f>N1582*[1]TC!C$4</f>
        <v>14900</v>
      </c>
      <c r="P1582" s="55">
        <v>0</v>
      </c>
      <c r="Q1582" s="46" t="s">
        <v>34</v>
      </c>
      <c r="R1582" s="135">
        <f t="shared" ref="R1582:R1645" si="91">K1582-N1582</f>
        <v>8305</v>
      </c>
      <c r="S1582" s="48">
        <f>R1582*[1]TC!$C$4</f>
        <v>166100</v>
      </c>
      <c r="T1582" s="128">
        <f>[1]TC!$F$4</f>
        <v>1100</v>
      </c>
      <c r="U1582" s="128">
        <f>[1]TC!$G$4</f>
        <v>22000</v>
      </c>
      <c r="V1582" s="33" t="s">
        <v>2785</v>
      </c>
      <c r="W1582" s="210" t="s">
        <v>2734</v>
      </c>
      <c r="X1582" s="372"/>
    </row>
    <row r="1583" spans="1:24">
      <c r="A1583" s="40" t="s">
        <v>481</v>
      </c>
      <c r="B1583" s="40" t="s">
        <v>2669</v>
      </c>
      <c r="C1583" s="51" t="s">
        <v>2786</v>
      </c>
      <c r="D1583" s="41" t="s">
        <v>49</v>
      </c>
      <c r="E1583" s="41" t="s">
        <v>27</v>
      </c>
      <c r="F1583" s="41" t="s">
        <v>667</v>
      </c>
      <c r="G1583" s="41" t="s">
        <v>170</v>
      </c>
      <c r="H1583" s="41" t="s">
        <v>296</v>
      </c>
      <c r="I1583" s="41" t="s">
        <v>31</v>
      </c>
      <c r="J1583" s="41"/>
      <c r="K1583" s="31">
        <f>10105</f>
        <v>10105</v>
      </c>
      <c r="L1583" s="43" t="s">
        <v>189</v>
      </c>
      <c r="M1583" s="254">
        <v>0.1</v>
      </c>
      <c r="N1583" s="34">
        <f>((10105-700-715)*M1583)</f>
        <v>869</v>
      </c>
      <c r="O1583" s="55">
        <f>N1583*[1]TC!C$4</f>
        <v>17380</v>
      </c>
      <c r="P1583" s="55">
        <v>0</v>
      </c>
      <c r="Q1583" s="46" t="s">
        <v>34</v>
      </c>
      <c r="R1583" s="135">
        <f t="shared" si="91"/>
        <v>9236</v>
      </c>
      <c r="S1583" s="48">
        <f>R1583*[1]TC!$C$4</f>
        <v>184720</v>
      </c>
      <c r="T1583" s="128">
        <f>[1]TC!$F$4</f>
        <v>1100</v>
      </c>
      <c r="U1583" s="128">
        <f>[1]TC!$G$4</f>
        <v>22000</v>
      </c>
      <c r="V1583" s="33" t="s">
        <v>2733</v>
      </c>
      <c r="W1583" s="210" t="s">
        <v>2734</v>
      </c>
      <c r="X1583" s="372"/>
    </row>
    <row r="1584" spans="1:24">
      <c r="A1584" s="40" t="s">
        <v>481</v>
      </c>
      <c r="B1584" s="40" t="s">
        <v>2669</v>
      </c>
      <c r="C1584" s="51" t="s">
        <v>2787</v>
      </c>
      <c r="D1584" s="41" t="s">
        <v>49</v>
      </c>
      <c r="E1584" s="41" t="s">
        <v>27</v>
      </c>
      <c r="F1584" s="41" t="s">
        <v>147</v>
      </c>
      <c r="G1584" s="41" t="s">
        <v>170</v>
      </c>
      <c r="H1584" s="41" t="s">
        <v>296</v>
      </c>
      <c r="I1584" s="41" t="s">
        <v>31</v>
      </c>
      <c r="J1584" s="41"/>
      <c r="K1584" s="31">
        <f>8690</f>
        <v>8690</v>
      </c>
      <c r="L1584" s="43" t="s">
        <v>189</v>
      </c>
      <c r="M1584" s="254">
        <v>0.1</v>
      </c>
      <c r="N1584" s="34">
        <f>((8690-700-1450)*M1584)</f>
        <v>654</v>
      </c>
      <c r="O1584" s="55">
        <f>N1584*[1]TC!C$4</f>
        <v>13080</v>
      </c>
      <c r="P1584" s="55">
        <v>0</v>
      </c>
      <c r="Q1584" s="46" t="s">
        <v>34</v>
      </c>
      <c r="R1584" s="135">
        <f t="shared" si="91"/>
        <v>8036</v>
      </c>
      <c r="S1584" s="48">
        <f>R1584*[1]TC!$C$4</f>
        <v>160720</v>
      </c>
      <c r="T1584" s="128">
        <f>[1]TC!$F$4</f>
        <v>1100</v>
      </c>
      <c r="U1584" s="128">
        <f>[1]TC!$G$4</f>
        <v>22000</v>
      </c>
      <c r="V1584" s="33" t="s">
        <v>2733</v>
      </c>
      <c r="W1584" s="210" t="s">
        <v>2734</v>
      </c>
      <c r="X1584" s="372"/>
    </row>
    <row r="1585" spans="1:24">
      <c r="A1585" s="40" t="s">
        <v>481</v>
      </c>
      <c r="B1585" s="40" t="s">
        <v>2669</v>
      </c>
      <c r="C1585" s="51" t="s">
        <v>2788</v>
      </c>
      <c r="D1585" s="41" t="s">
        <v>49</v>
      </c>
      <c r="E1585" s="41" t="s">
        <v>27</v>
      </c>
      <c r="F1585" s="41" t="s">
        <v>1844</v>
      </c>
      <c r="G1585" s="41" t="s">
        <v>170</v>
      </c>
      <c r="H1585" s="41" t="s">
        <v>296</v>
      </c>
      <c r="I1585" s="41" t="s">
        <v>31</v>
      </c>
      <c r="J1585" s="41"/>
      <c r="K1585" s="31">
        <f>8500</f>
        <v>8500</v>
      </c>
      <c r="L1585" s="43" t="s">
        <v>189</v>
      </c>
      <c r="M1585" s="254">
        <v>0.1</v>
      </c>
      <c r="N1585" s="34">
        <f>((8500-700-1200)*M1584)</f>
        <v>660</v>
      </c>
      <c r="O1585" s="55">
        <f>N1585*[1]TC!C$4</f>
        <v>13200</v>
      </c>
      <c r="P1585" s="55">
        <v>0</v>
      </c>
      <c r="Q1585" s="46" t="s">
        <v>34</v>
      </c>
      <c r="R1585" s="135">
        <f t="shared" si="91"/>
        <v>7840</v>
      </c>
      <c r="S1585" s="48">
        <f>R1585*[1]TC!$C$4</f>
        <v>156800</v>
      </c>
      <c r="T1585" s="128">
        <f>[1]TC!$F$4</f>
        <v>1100</v>
      </c>
      <c r="U1585" s="128">
        <f>[1]TC!$G$4</f>
        <v>22000</v>
      </c>
      <c r="V1585" s="33" t="s">
        <v>2733</v>
      </c>
      <c r="W1585" s="210" t="s">
        <v>2734</v>
      </c>
      <c r="X1585" s="372"/>
    </row>
    <row r="1586" spans="1:24">
      <c r="A1586" s="40" t="s">
        <v>481</v>
      </c>
      <c r="B1586" s="40" t="s">
        <v>2669</v>
      </c>
      <c r="C1586" s="51" t="s">
        <v>2789</v>
      </c>
      <c r="D1586" s="41" t="s">
        <v>49</v>
      </c>
      <c r="E1586" s="41" t="s">
        <v>27</v>
      </c>
      <c r="F1586" s="41" t="s">
        <v>108</v>
      </c>
      <c r="G1586" s="41" t="s">
        <v>108</v>
      </c>
      <c r="H1586" s="41" t="s">
        <v>296</v>
      </c>
      <c r="I1586" s="41" t="s">
        <v>31</v>
      </c>
      <c r="J1586" s="41" t="s">
        <v>31</v>
      </c>
      <c r="K1586" s="31">
        <f>7860</f>
        <v>7860</v>
      </c>
      <c r="L1586" s="43" t="s">
        <v>189</v>
      </c>
      <c r="M1586" s="254">
        <v>0.1</v>
      </c>
      <c r="N1586" s="34">
        <f>((7860-700-760)*M1584)</f>
        <v>640</v>
      </c>
      <c r="O1586" s="55">
        <f>N1586*[1]TC!C$4</f>
        <v>12800</v>
      </c>
      <c r="P1586" s="55">
        <v>0</v>
      </c>
      <c r="Q1586" s="46" t="s">
        <v>34</v>
      </c>
      <c r="R1586" s="135">
        <f t="shared" si="91"/>
        <v>7220</v>
      </c>
      <c r="S1586" s="48">
        <f>R1586*[1]TC!$C$4</f>
        <v>144400</v>
      </c>
      <c r="T1586" s="128">
        <f>[1]TC!$F$4</f>
        <v>1100</v>
      </c>
      <c r="U1586" s="128">
        <f>[1]TC!G$4</f>
        <v>22000</v>
      </c>
      <c r="V1586" s="33" t="s">
        <v>2733</v>
      </c>
      <c r="W1586" s="210" t="s">
        <v>2790</v>
      </c>
      <c r="X1586" s="372"/>
    </row>
    <row r="1587" spans="1:24">
      <c r="A1587" s="40" t="s">
        <v>481</v>
      </c>
      <c r="B1587" s="40" t="s">
        <v>2669</v>
      </c>
      <c r="C1587" s="51" t="s">
        <v>2791</v>
      </c>
      <c r="D1587" s="41" t="s">
        <v>49</v>
      </c>
      <c r="E1587" s="41" t="s">
        <v>27</v>
      </c>
      <c r="F1587" s="41" t="s">
        <v>62</v>
      </c>
      <c r="G1587" s="41" t="s">
        <v>76</v>
      </c>
      <c r="H1587" s="41" t="s">
        <v>296</v>
      </c>
      <c r="I1587" s="41" t="s">
        <v>31</v>
      </c>
      <c r="J1587" s="41" t="s">
        <v>31</v>
      </c>
      <c r="K1587" s="31">
        <f>10850</f>
        <v>10850</v>
      </c>
      <c r="L1587" s="43" t="s">
        <v>189</v>
      </c>
      <c r="M1587" s="254">
        <v>0.1</v>
      </c>
      <c r="N1587" s="34">
        <f>((10850-700-1330)*M1584)</f>
        <v>882</v>
      </c>
      <c r="O1587" s="55">
        <f>N1587*[1]TC!C$4</f>
        <v>17640</v>
      </c>
      <c r="P1587" s="55">
        <v>0</v>
      </c>
      <c r="Q1587" s="46" t="s">
        <v>34</v>
      </c>
      <c r="R1587" s="135">
        <f t="shared" si="91"/>
        <v>9968</v>
      </c>
      <c r="S1587" s="48">
        <f>R1587*[1]TC!$C$4</f>
        <v>199360</v>
      </c>
      <c r="T1587" s="128">
        <f>[1]TC!$F$4</f>
        <v>1100</v>
      </c>
      <c r="U1587" s="128">
        <f>[1]TC!G$4</f>
        <v>22000</v>
      </c>
      <c r="V1587" s="33" t="s">
        <v>2733</v>
      </c>
      <c r="W1587" s="369" t="s">
        <v>2734</v>
      </c>
      <c r="X1587" s="372"/>
    </row>
    <row r="1588" spans="1:24">
      <c r="A1588" s="40" t="s">
        <v>481</v>
      </c>
      <c r="B1588" s="40" t="s">
        <v>2669</v>
      </c>
      <c r="C1588" s="51" t="s">
        <v>2792</v>
      </c>
      <c r="D1588" s="41" t="s">
        <v>49</v>
      </c>
      <c r="E1588" s="41" t="s">
        <v>27</v>
      </c>
      <c r="F1588" s="41" t="s">
        <v>96</v>
      </c>
      <c r="G1588" s="41" t="s">
        <v>96</v>
      </c>
      <c r="H1588" s="41" t="s">
        <v>296</v>
      </c>
      <c r="I1588" s="41" t="s">
        <v>31</v>
      </c>
      <c r="J1588" s="41" t="s">
        <v>31</v>
      </c>
      <c r="K1588" s="31">
        <f>9880</f>
        <v>9880</v>
      </c>
      <c r="L1588" s="43" t="s">
        <v>189</v>
      </c>
      <c r="M1588" s="254">
        <v>0.1</v>
      </c>
      <c r="N1588" s="34">
        <f>((9880-700-1300)*M1584)</f>
        <v>788</v>
      </c>
      <c r="O1588" s="55">
        <f>N1588*[1]TC!C$4</f>
        <v>15760</v>
      </c>
      <c r="P1588" s="55">
        <v>0</v>
      </c>
      <c r="Q1588" s="46" t="s">
        <v>34</v>
      </c>
      <c r="R1588" s="135">
        <f t="shared" si="91"/>
        <v>9092</v>
      </c>
      <c r="S1588" s="48">
        <f>R1588*[1]TC!$C$4</f>
        <v>181840</v>
      </c>
      <c r="T1588" s="128">
        <f>[1]TC!$F$4</f>
        <v>1100</v>
      </c>
      <c r="U1588" s="128">
        <f>[1]TC!G$4</f>
        <v>22000</v>
      </c>
      <c r="V1588" s="33" t="s">
        <v>2733</v>
      </c>
      <c r="W1588" s="210" t="s">
        <v>2734</v>
      </c>
      <c r="X1588" s="372"/>
    </row>
    <row r="1589" spans="1:24">
      <c r="A1589" s="40" t="s">
        <v>481</v>
      </c>
      <c r="B1589" s="40" t="s">
        <v>2669</v>
      </c>
      <c r="C1589" s="51" t="s">
        <v>2793</v>
      </c>
      <c r="D1589" s="41" t="s">
        <v>49</v>
      </c>
      <c r="E1589" s="41" t="s">
        <v>27</v>
      </c>
      <c r="F1589" s="41" t="s">
        <v>829</v>
      </c>
      <c r="G1589" s="41" t="s">
        <v>42</v>
      </c>
      <c r="H1589" s="41" t="s">
        <v>296</v>
      </c>
      <c r="I1589" s="41" t="s">
        <v>31</v>
      </c>
      <c r="J1589" s="41" t="s">
        <v>31</v>
      </c>
      <c r="K1589" s="31">
        <f>12670</f>
        <v>12670</v>
      </c>
      <c r="L1589" s="43" t="s">
        <v>189</v>
      </c>
      <c r="M1589" s="254">
        <v>0.1</v>
      </c>
      <c r="N1589" s="34">
        <f>((12670-700-1580)*M1586)</f>
        <v>1039</v>
      </c>
      <c r="O1589" s="55">
        <f>N1589*[1]TC!C$4</f>
        <v>20780</v>
      </c>
      <c r="P1589" s="55">
        <v>0</v>
      </c>
      <c r="Q1589" s="46" t="s">
        <v>34</v>
      </c>
      <c r="R1589" s="135">
        <f t="shared" si="91"/>
        <v>11631</v>
      </c>
      <c r="S1589" s="48">
        <f>R1589*[1]TC!$C$4</f>
        <v>232620</v>
      </c>
      <c r="T1589" s="128">
        <f>[1]TC!$F$4</f>
        <v>1100</v>
      </c>
      <c r="U1589" s="128">
        <f>[1]TC!G$4</f>
        <v>22000</v>
      </c>
      <c r="V1589" s="33" t="s">
        <v>2733</v>
      </c>
      <c r="W1589" s="210" t="s">
        <v>2734</v>
      </c>
      <c r="X1589" s="372"/>
    </row>
    <row r="1590" spans="1:24">
      <c r="A1590" s="40" t="s">
        <v>481</v>
      </c>
      <c r="B1590" s="40" t="s">
        <v>2669</v>
      </c>
      <c r="C1590" s="51" t="s">
        <v>2196</v>
      </c>
      <c r="D1590" s="41" t="s">
        <v>49</v>
      </c>
      <c r="E1590" s="41" t="s">
        <v>27</v>
      </c>
      <c r="F1590" s="41" t="s">
        <v>73</v>
      </c>
      <c r="G1590" s="41" t="s">
        <v>73</v>
      </c>
      <c r="H1590" s="41" t="s">
        <v>296</v>
      </c>
      <c r="I1590" s="41" t="s">
        <v>31</v>
      </c>
      <c r="J1590" s="41" t="s">
        <v>31</v>
      </c>
      <c r="K1590" s="31">
        <f>11140</f>
        <v>11140</v>
      </c>
      <c r="L1590" s="43" t="s">
        <v>189</v>
      </c>
      <c r="M1590" s="254">
        <v>0.1</v>
      </c>
      <c r="N1590" s="34">
        <f>((11140-700-1660)*M1587)</f>
        <v>878</v>
      </c>
      <c r="O1590" s="55">
        <f>N1590*[1]TC!C$4</f>
        <v>17560</v>
      </c>
      <c r="P1590" s="55">
        <v>0</v>
      </c>
      <c r="Q1590" s="46" t="s">
        <v>34</v>
      </c>
      <c r="R1590" s="135">
        <f t="shared" si="91"/>
        <v>10262</v>
      </c>
      <c r="S1590" s="48">
        <f>R1590*[1]TC!$C$4</f>
        <v>205240</v>
      </c>
      <c r="T1590" s="128">
        <f>[1]TC!$F$4</f>
        <v>1100</v>
      </c>
      <c r="U1590" s="128">
        <f>[1]TC!G$4</f>
        <v>22000</v>
      </c>
      <c r="V1590" s="33" t="s">
        <v>2733</v>
      </c>
      <c r="W1590" s="210" t="s">
        <v>2734</v>
      </c>
      <c r="X1590" s="372"/>
    </row>
    <row r="1591" spans="1:24">
      <c r="A1591" s="40" t="s">
        <v>481</v>
      </c>
      <c r="B1591" s="40" t="s">
        <v>2669</v>
      </c>
      <c r="C1591" s="51" t="s">
        <v>2196</v>
      </c>
      <c r="D1591" s="41" t="s">
        <v>49</v>
      </c>
      <c r="E1591" s="41" t="s">
        <v>357</v>
      </c>
      <c r="F1591" s="41" t="s">
        <v>73</v>
      </c>
      <c r="G1591" s="41" t="s">
        <v>73</v>
      </c>
      <c r="H1591" s="41" t="s">
        <v>296</v>
      </c>
      <c r="I1591" s="41" t="s">
        <v>31</v>
      </c>
      <c r="J1591" s="41" t="s">
        <v>31</v>
      </c>
      <c r="K1591" s="31">
        <f>6820</f>
        <v>6820</v>
      </c>
      <c r="L1591" s="43" t="s">
        <v>189</v>
      </c>
      <c r="M1591" s="254">
        <v>0.1</v>
      </c>
      <c r="N1591" s="34">
        <f>((6820-700-800)*M1588)</f>
        <v>532</v>
      </c>
      <c r="O1591" s="55">
        <f>N1591*[1]TC!C$4</f>
        <v>10640</v>
      </c>
      <c r="P1591" s="55">
        <v>0</v>
      </c>
      <c r="Q1591" s="46" t="s">
        <v>34</v>
      </c>
      <c r="R1591" s="135">
        <f t="shared" si="91"/>
        <v>6288</v>
      </c>
      <c r="S1591" s="48">
        <f>R1591*[1]TC!$C$4</f>
        <v>125760</v>
      </c>
      <c r="T1591" s="128">
        <f>[1]TC!$F$4</f>
        <v>1100</v>
      </c>
      <c r="U1591" s="128">
        <f>[1]TC!G$4</f>
        <v>22000</v>
      </c>
      <c r="V1591" s="33" t="s">
        <v>2733</v>
      </c>
      <c r="W1591" s="210" t="s">
        <v>2734</v>
      </c>
      <c r="X1591" s="372"/>
    </row>
    <row r="1592" spans="1:24">
      <c r="A1592" s="40" t="s">
        <v>481</v>
      </c>
      <c r="B1592" s="40" t="s">
        <v>2669</v>
      </c>
      <c r="C1592" s="51" t="s">
        <v>2794</v>
      </c>
      <c r="D1592" s="41" t="s">
        <v>49</v>
      </c>
      <c r="E1592" s="41" t="s">
        <v>27</v>
      </c>
      <c r="F1592" s="41" t="s">
        <v>86</v>
      </c>
      <c r="G1592" s="41" t="s">
        <v>86</v>
      </c>
      <c r="H1592" s="41" t="s">
        <v>296</v>
      </c>
      <c r="I1592" s="41" t="s">
        <v>31</v>
      </c>
      <c r="J1592" s="41" t="s">
        <v>31</v>
      </c>
      <c r="K1592" s="31">
        <f>8840</f>
        <v>8840</v>
      </c>
      <c r="L1592" s="43" t="s">
        <v>189</v>
      </c>
      <c r="M1592" s="254">
        <v>0.1</v>
      </c>
      <c r="N1592" s="34">
        <f>((8840-700-1350)*M1588)</f>
        <v>679</v>
      </c>
      <c r="O1592" s="55">
        <f>N1592*[1]TC!C$4</f>
        <v>13580</v>
      </c>
      <c r="P1592" s="55">
        <v>0</v>
      </c>
      <c r="Q1592" s="46" t="s">
        <v>34</v>
      </c>
      <c r="R1592" s="135">
        <f t="shared" si="91"/>
        <v>8161</v>
      </c>
      <c r="S1592" s="48">
        <f>R1592*[1]TC!$C$4</f>
        <v>163220</v>
      </c>
      <c r="T1592" s="128">
        <f>[1]TC!$F$4</f>
        <v>1100</v>
      </c>
      <c r="U1592" s="128">
        <f>[1]TC!G$4</f>
        <v>22000</v>
      </c>
      <c r="V1592" s="33" t="s">
        <v>2733</v>
      </c>
      <c r="W1592" s="210" t="s">
        <v>2734</v>
      </c>
      <c r="X1592" s="372"/>
    </row>
    <row r="1593" spans="1:24">
      <c r="A1593" s="40" t="s">
        <v>481</v>
      </c>
      <c r="B1593" s="40" t="s">
        <v>2669</v>
      </c>
      <c r="C1593" s="51" t="s">
        <v>2795</v>
      </c>
      <c r="D1593" s="41" t="s">
        <v>49</v>
      </c>
      <c r="E1593" s="41" t="s">
        <v>27</v>
      </c>
      <c r="F1593" s="41" t="s">
        <v>295</v>
      </c>
      <c r="G1593" s="41" t="s">
        <v>295</v>
      </c>
      <c r="H1593" s="41" t="s">
        <v>296</v>
      </c>
      <c r="I1593" s="41" t="s">
        <v>31</v>
      </c>
      <c r="J1593" s="41" t="s">
        <v>31</v>
      </c>
      <c r="K1593" s="31">
        <f>13200</f>
        <v>13200</v>
      </c>
      <c r="L1593" s="43" t="s">
        <v>189</v>
      </c>
      <c r="M1593" s="254">
        <v>0.1</v>
      </c>
      <c r="N1593" s="34">
        <f>((13200-700-1500)*M1589)</f>
        <v>1100</v>
      </c>
      <c r="O1593" s="55">
        <f>N1593*[1]TC!C$4</f>
        <v>22000</v>
      </c>
      <c r="P1593" s="55">
        <v>0</v>
      </c>
      <c r="Q1593" s="46" t="s">
        <v>34</v>
      </c>
      <c r="R1593" s="135">
        <f t="shared" si="91"/>
        <v>12100</v>
      </c>
      <c r="S1593" s="48">
        <f>R1593*[1]TC!$C$4</f>
        <v>242000</v>
      </c>
      <c r="T1593" s="128">
        <f>[1]TC!$F$4</f>
        <v>1100</v>
      </c>
      <c r="U1593" s="128">
        <f>[1]TC!G$4</f>
        <v>22000</v>
      </c>
      <c r="V1593" s="33" t="s">
        <v>2733</v>
      </c>
      <c r="W1593" s="210" t="s">
        <v>2734</v>
      </c>
      <c r="X1593" s="372"/>
    </row>
    <row r="1594" spans="1:24">
      <c r="A1594" s="40" t="s">
        <v>481</v>
      </c>
      <c r="B1594" s="40" t="s">
        <v>2669</v>
      </c>
      <c r="C1594" s="51" t="s">
        <v>2796</v>
      </c>
      <c r="D1594" s="41" t="s">
        <v>49</v>
      </c>
      <c r="E1594" s="41" t="s">
        <v>27</v>
      </c>
      <c r="F1594" s="41" t="s">
        <v>2704</v>
      </c>
      <c r="G1594" s="41" t="s">
        <v>2704</v>
      </c>
      <c r="H1594" s="41" t="s">
        <v>296</v>
      </c>
      <c r="I1594" s="41" t="s">
        <v>31</v>
      </c>
      <c r="J1594" s="41" t="s">
        <v>31</v>
      </c>
      <c r="K1594" s="31">
        <f>14560</f>
        <v>14560</v>
      </c>
      <c r="L1594" s="43" t="s">
        <v>189</v>
      </c>
      <c r="M1594" s="254">
        <v>0.1</v>
      </c>
      <c r="N1594" s="34">
        <f>((14560-700-1500)*M1590)</f>
        <v>1236</v>
      </c>
      <c r="O1594" s="55">
        <f>N1594*[1]TC!C$4</f>
        <v>24720</v>
      </c>
      <c r="P1594" s="55">
        <v>0</v>
      </c>
      <c r="Q1594" s="46" t="s">
        <v>1151</v>
      </c>
      <c r="R1594" s="135">
        <f t="shared" si="91"/>
        <v>13324</v>
      </c>
      <c r="S1594" s="48">
        <f>R1594*[1]TC!$C$4</f>
        <v>266480</v>
      </c>
      <c r="T1594" s="128">
        <f>[1]TC!$F$4</f>
        <v>1100</v>
      </c>
      <c r="U1594" s="128">
        <f>[1]TC!G$4</f>
        <v>22000</v>
      </c>
      <c r="V1594" s="33" t="s">
        <v>2733</v>
      </c>
      <c r="W1594" s="210" t="s">
        <v>2734</v>
      </c>
      <c r="X1594" s="372"/>
    </row>
    <row r="1595" spans="1:24">
      <c r="A1595" s="40" t="s">
        <v>481</v>
      </c>
      <c r="B1595" s="40" t="s">
        <v>2669</v>
      </c>
      <c r="C1595" s="51" t="s">
        <v>2797</v>
      </c>
      <c r="D1595" s="41" t="s">
        <v>49</v>
      </c>
      <c r="E1595" s="41" t="s">
        <v>27</v>
      </c>
      <c r="F1595" s="41" t="s">
        <v>46</v>
      </c>
      <c r="G1595" s="41" t="s">
        <v>46</v>
      </c>
      <c r="H1595" s="41" t="s">
        <v>296</v>
      </c>
      <c r="I1595" s="41" t="s">
        <v>31</v>
      </c>
      <c r="J1595" s="41" t="s">
        <v>31</v>
      </c>
      <c r="K1595" s="31">
        <f>13200</f>
        <v>13200</v>
      </c>
      <c r="L1595" s="43" t="s">
        <v>189</v>
      </c>
      <c r="M1595" s="254">
        <v>0.1</v>
      </c>
      <c r="N1595" s="34">
        <f>((13200-700-1500)*M1591)</f>
        <v>1100</v>
      </c>
      <c r="O1595" s="55">
        <f>N1595*[1]TC!C$4</f>
        <v>22000</v>
      </c>
      <c r="P1595" s="55">
        <v>0</v>
      </c>
      <c r="Q1595" s="46" t="s">
        <v>34</v>
      </c>
      <c r="R1595" s="135">
        <f t="shared" si="91"/>
        <v>12100</v>
      </c>
      <c r="S1595" s="48">
        <f>R1595*[1]TC!$C$4</f>
        <v>242000</v>
      </c>
      <c r="T1595" s="128">
        <f>[1]TC!$F$4</f>
        <v>1100</v>
      </c>
      <c r="U1595" s="128">
        <f>[1]TC!G$4</f>
        <v>22000</v>
      </c>
      <c r="V1595" s="33" t="s">
        <v>2733</v>
      </c>
      <c r="W1595" s="210" t="s">
        <v>2734</v>
      </c>
      <c r="X1595" s="372"/>
    </row>
    <row r="1596" spans="1:24">
      <c r="A1596" s="40" t="s">
        <v>481</v>
      </c>
      <c r="B1596" s="40" t="s">
        <v>2669</v>
      </c>
      <c r="C1596" s="51" t="s">
        <v>2798</v>
      </c>
      <c r="D1596" s="41" t="s">
        <v>49</v>
      </c>
      <c r="E1596" s="41" t="s">
        <v>27</v>
      </c>
      <c r="F1596" s="41" t="s">
        <v>46</v>
      </c>
      <c r="G1596" s="41" t="s">
        <v>46</v>
      </c>
      <c r="H1596" s="41" t="s">
        <v>296</v>
      </c>
      <c r="I1596" s="41" t="s">
        <v>31</v>
      </c>
      <c r="J1596" s="41" t="s">
        <v>31</v>
      </c>
      <c r="K1596" s="31">
        <f>13200</f>
        <v>13200</v>
      </c>
      <c r="L1596" s="43" t="s">
        <v>189</v>
      </c>
      <c r="M1596" s="254">
        <v>0.1</v>
      </c>
      <c r="N1596" s="34">
        <f>((13200-700-1500)*M1592)</f>
        <v>1100</v>
      </c>
      <c r="O1596" s="55">
        <f>N1596*[1]TC!C$4</f>
        <v>22000</v>
      </c>
      <c r="P1596" s="55">
        <v>0</v>
      </c>
      <c r="Q1596" s="46" t="s">
        <v>34</v>
      </c>
      <c r="R1596" s="135">
        <f t="shared" si="91"/>
        <v>12100</v>
      </c>
      <c r="S1596" s="48">
        <f>R1596*[1]TC!$C$4</f>
        <v>242000</v>
      </c>
      <c r="T1596" s="128">
        <f>[1]TC!$F$4</f>
        <v>1100</v>
      </c>
      <c r="U1596" s="128">
        <f>[1]TC!G$4</f>
        <v>22000</v>
      </c>
      <c r="V1596" s="33" t="s">
        <v>2733</v>
      </c>
      <c r="W1596" s="210" t="s">
        <v>2734</v>
      </c>
      <c r="X1596" s="372"/>
    </row>
    <row r="1597" spans="1:24">
      <c r="A1597" s="40" t="s">
        <v>481</v>
      </c>
      <c r="B1597" s="40" t="s">
        <v>2669</v>
      </c>
      <c r="C1597" s="51" t="s">
        <v>2799</v>
      </c>
      <c r="D1597" s="41" t="s">
        <v>49</v>
      </c>
      <c r="E1597" s="41" t="s">
        <v>27</v>
      </c>
      <c r="F1597" s="41" t="s">
        <v>46</v>
      </c>
      <c r="G1597" s="41" t="s">
        <v>46</v>
      </c>
      <c r="H1597" s="41" t="s">
        <v>296</v>
      </c>
      <c r="I1597" s="41" t="s">
        <v>31</v>
      </c>
      <c r="J1597" s="41" t="s">
        <v>31</v>
      </c>
      <c r="K1597" s="31">
        <f>14560</f>
        <v>14560</v>
      </c>
      <c r="L1597" s="43" t="s">
        <v>189</v>
      </c>
      <c r="M1597" s="254">
        <v>0.1</v>
      </c>
      <c r="N1597" s="34">
        <f>((14560-700-1500)*M1593)</f>
        <v>1236</v>
      </c>
      <c r="O1597" s="55">
        <f>N1597*[1]TC!C$4</f>
        <v>24720</v>
      </c>
      <c r="P1597" s="55">
        <v>0</v>
      </c>
      <c r="Q1597" s="46" t="s">
        <v>34</v>
      </c>
      <c r="R1597" s="135">
        <f t="shared" si="91"/>
        <v>13324</v>
      </c>
      <c r="S1597" s="48">
        <f>R1597*[1]TC!$C$4</f>
        <v>266480</v>
      </c>
      <c r="T1597" s="128">
        <f>[1]TC!$F$4</f>
        <v>1100</v>
      </c>
      <c r="U1597" s="128">
        <f>[1]TC!G$4</f>
        <v>22000</v>
      </c>
      <c r="V1597" s="33" t="s">
        <v>2733</v>
      </c>
      <c r="W1597" s="210" t="s">
        <v>2734</v>
      </c>
      <c r="X1597" s="372"/>
    </row>
    <row r="1598" spans="1:24">
      <c r="A1598" s="40" t="s">
        <v>481</v>
      </c>
      <c r="B1598" s="40" t="s">
        <v>2669</v>
      </c>
      <c r="C1598" s="51" t="s">
        <v>2800</v>
      </c>
      <c r="D1598" s="41" t="s">
        <v>49</v>
      </c>
      <c r="E1598" s="41" t="s">
        <v>27</v>
      </c>
      <c r="F1598" s="41" t="s">
        <v>46</v>
      </c>
      <c r="G1598" s="41" t="s">
        <v>46</v>
      </c>
      <c r="H1598" s="41" t="s">
        <v>296</v>
      </c>
      <c r="I1598" s="41" t="s">
        <v>31</v>
      </c>
      <c r="J1598" s="41" t="s">
        <v>31</v>
      </c>
      <c r="K1598" s="31">
        <f>15860</f>
        <v>15860</v>
      </c>
      <c r="L1598" s="43" t="s">
        <v>189</v>
      </c>
      <c r="M1598" s="254">
        <v>0.1</v>
      </c>
      <c r="N1598" s="34">
        <f>((15860-700-1650)*M1594)</f>
        <v>1351</v>
      </c>
      <c r="O1598" s="55">
        <f>N1598*[1]TC!C$4</f>
        <v>27020</v>
      </c>
      <c r="P1598" s="55">
        <v>0</v>
      </c>
      <c r="Q1598" s="46" t="s">
        <v>1151</v>
      </c>
      <c r="R1598" s="135">
        <f t="shared" si="91"/>
        <v>14509</v>
      </c>
      <c r="S1598" s="48">
        <f>R1598*[1]TC!$C$4</f>
        <v>290180</v>
      </c>
      <c r="T1598" s="128">
        <f>[1]TC!$F$4</f>
        <v>1100</v>
      </c>
      <c r="U1598" s="128">
        <f>[1]TC!G$4</f>
        <v>22000</v>
      </c>
      <c r="V1598" s="33" t="s">
        <v>2801</v>
      </c>
      <c r="W1598" s="210" t="s">
        <v>2734</v>
      </c>
      <c r="X1598" s="372"/>
    </row>
    <row r="1599" spans="1:24">
      <c r="A1599" s="40" t="s">
        <v>481</v>
      </c>
      <c r="B1599" s="40" t="s">
        <v>2669</v>
      </c>
      <c r="C1599" s="51" t="s">
        <v>2802</v>
      </c>
      <c r="D1599" s="41" t="s">
        <v>49</v>
      </c>
      <c r="E1599" s="41" t="s">
        <v>27</v>
      </c>
      <c r="F1599" s="41" t="s">
        <v>147</v>
      </c>
      <c r="G1599" s="41" t="s">
        <v>170</v>
      </c>
      <c r="H1599" s="41" t="s">
        <v>296</v>
      </c>
      <c r="I1599" s="41" t="s">
        <v>31</v>
      </c>
      <c r="J1599" s="41"/>
      <c r="K1599" s="31">
        <f>8750</f>
        <v>8750</v>
      </c>
      <c r="L1599" s="43" t="s">
        <v>189</v>
      </c>
      <c r="M1599" s="254">
        <v>0.1</v>
      </c>
      <c r="N1599" s="34">
        <f>((8750-700-1500)*M1599)</f>
        <v>655</v>
      </c>
      <c r="O1599" s="55">
        <f>N1599*[1]TC!C$4</f>
        <v>13100</v>
      </c>
      <c r="P1599" s="55">
        <v>0</v>
      </c>
      <c r="Q1599" s="46" t="s">
        <v>34</v>
      </c>
      <c r="R1599" s="135">
        <f t="shared" si="91"/>
        <v>8095</v>
      </c>
      <c r="S1599" s="48">
        <f>R1599*[1]TC!$C$4</f>
        <v>161900</v>
      </c>
      <c r="T1599" s="128">
        <f>[1]TC!$F$4</f>
        <v>1100</v>
      </c>
      <c r="U1599" s="128">
        <f>[1]TC!$G$4</f>
        <v>22000</v>
      </c>
      <c r="V1599" s="33" t="s">
        <v>2733</v>
      </c>
      <c r="W1599" s="210" t="s">
        <v>2734</v>
      </c>
      <c r="X1599" s="372"/>
    </row>
    <row r="1600" spans="1:24">
      <c r="A1600" s="40" t="s">
        <v>481</v>
      </c>
      <c r="B1600" s="40" t="s">
        <v>2669</v>
      </c>
      <c r="C1600" s="51" t="s">
        <v>2803</v>
      </c>
      <c r="D1600" s="41" t="s">
        <v>26</v>
      </c>
      <c r="E1600" s="41" t="s">
        <v>232</v>
      </c>
      <c r="F1600" s="14" t="s">
        <v>147</v>
      </c>
      <c r="G1600" s="14" t="s">
        <v>170</v>
      </c>
      <c r="H1600" s="41" t="s">
        <v>880</v>
      </c>
      <c r="I1600" s="41" t="s">
        <v>498</v>
      </c>
      <c r="J1600" s="41" t="s">
        <v>32</v>
      </c>
      <c r="K1600" s="31">
        <f>6780</f>
        <v>6780</v>
      </c>
      <c r="L1600" s="43" t="s">
        <v>189</v>
      </c>
      <c r="M1600" s="53">
        <v>0.30000000000000199</v>
      </c>
      <c r="N1600" s="80">
        <f>((K1600-800-830)*M1279)</f>
        <v>257.5</v>
      </c>
      <c r="O1600" s="55">
        <f>N1600*[1]TC!C$4</f>
        <v>5150</v>
      </c>
      <c r="P1600" s="46" t="s">
        <v>34</v>
      </c>
      <c r="Q1600" s="46" t="s">
        <v>34</v>
      </c>
      <c r="R1600" s="135">
        <f t="shared" si="91"/>
        <v>6522.5</v>
      </c>
      <c r="S1600" s="264">
        <f>R1600*[1]TC!$C$4</f>
        <v>130450</v>
      </c>
      <c r="T1600" s="367">
        <f>[1]TC!$F$4</f>
        <v>1100</v>
      </c>
      <c r="U1600" s="367">
        <f>[1]TC!G$4</f>
        <v>22000</v>
      </c>
      <c r="V1600" s="33" t="s">
        <v>2672</v>
      </c>
      <c r="W1600" s="370"/>
      <c r="X1600" s="372"/>
    </row>
    <row r="1601" spans="1:24">
      <c r="A1601" s="40" t="s">
        <v>481</v>
      </c>
      <c r="B1601" s="40" t="s">
        <v>2669</v>
      </c>
      <c r="C1601" s="51" t="s">
        <v>2804</v>
      </c>
      <c r="D1601" s="41" t="s">
        <v>26</v>
      </c>
      <c r="E1601" s="41" t="s">
        <v>357</v>
      </c>
      <c r="F1601" s="14" t="s">
        <v>170</v>
      </c>
      <c r="G1601" s="14" t="s">
        <v>170</v>
      </c>
      <c r="H1601" s="41" t="s">
        <v>880</v>
      </c>
      <c r="I1601" s="41" t="s">
        <v>498</v>
      </c>
      <c r="J1601" s="41" t="s">
        <v>32</v>
      </c>
      <c r="K1601" s="31">
        <v>6500</v>
      </c>
      <c r="L1601" s="43" t="s">
        <v>189</v>
      </c>
      <c r="M1601" s="53">
        <v>0.30000000000000199</v>
      </c>
      <c r="N1601" s="80">
        <f>((K1601-800-850)*M1601)</f>
        <v>1455.0000000000095</v>
      </c>
      <c r="O1601" s="55">
        <f>N1601*[1]TC!C$4</f>
        <v>29100.000000000189</v>
      </c>
      <c r="P1601" s="46" t="s">
        <v>34</v>
      </c>
      <c r="Q1601" s="46" t="s">
        <v>34</v>
      </c>
      <c r="R1601" s="135">
        <f t="shared" si="91"/>
        <v>5044.9999999999909</v>
      </c>
      <c r="S1601" s="264">
        <f>R1601*[1]TC!$C$4</f>
        <v>100899.99999999983</v>
      </c>
      <c r="T1601" s="367">
        <f>[1]TC!$F$4</f>
        <v>1100</v>
      </c>
      <c r="U1601" s="367">
        <f>[1]TC!G$4</f>
        <v>22000</v>
      </c>
      <c r="V1601" s="33" t="s">
        <v>2672</v>
      </c>
      <c r="W1601" s="370"/>
      <c r="X1601" s="372"/>
    </row>
    <row r="1602" spans="1:24">
      <c r="A1602" s="40" t="s">
        <v>481</v>
      </c>
      <c r="B1602" s="40" t="s">
        <v>2669</v>
      </c>
      <c r="C1602" s="51" t="s">
        <v>2805</v>
      </c>
      <c r="D1602" s="41" t="s">
        <v>26</v>
      </c>
      <c r="E1602" s="41" t="s">
        <v>357</v>
      </c>
      <c r="F1602" s="14" t="s">
        <v>170</v>
      </c>
      <c r="G1602" s="14" t="s">
        <v>170</v>
      </c>
      <c r="H1602" s="41" t="s">
        <v>304</v>
      </c>
      <c r="I1602" s="41" t="s">
        <v>498</v>
      </c>
      <c r="J1602" s="41" t="s">
        <v>32</v>
      </c>
      <c r="K1602" s="31">
        <v>7490</v>
      </c>
      <c r="L1602" s="43" t="s">
        <v>189</v>
      </c>
      <c r="M1602" s="53">
        <v>0.30000000000000199</v>
      </c>
      <c r="N1602" s="80">
        <f>((K1602-800-840)*M1602)</f>
        <v>1755.0000000000116</v>
      </c>
      <c r="O1602" s="55">
        <f>N1602*[1]TC!C$4</f>
        <v>35100.000000000233</v>
      </c>
      <c r="P1602" s="46" t="s">
        <v>34</v>
      </c>
      <c r="Q1602" s="46" t="s">
        <v>34</v>
      </c>
      <c r="R1602" s="135">
        <f t="shared" si="91"/>
        <v>5734.9999999999882</v>
      </c>
      <c r="S1602" s="264">
        <f>R1602*[1]TC!$C$4</f>
        <v>114699.99999999977</v>
      </c>
      <c r="T1602" s="367">
        <f>[1]TC!$F$4</f>
        <v>1100</v>
      </c>
      <c r="U1602" s="367">
        <f>[1]TC!G$4</f>
        <v>22000</v>
      </c>
      <c r="V1602" s="33" t="s">
        <v>2672</v>
      </c>
      <c r="W1602" s="370"/>
      <c r="X1602" s="372"/>
    </row>
    <row r="1603" spans="1:24">
      <c r="A1603" s="40" t="s">
        <v>481</v>
      </c>
      <c r="B1603" s="40" t="s">
        <v>2669</v>
      </c>
      <c r="C1603" s="51" t="s">
        <v>2806</v>
      </c>
      <c r="D1603" s="41" t="s">
        <v>26</v>
      </c>
      <c r="E1603" s="41" t="s">
        <v>232</v>
      </c>
      <c r="F1603" s="14" t="s">
        <v>108</v>
      </c>
      <c r="G1603" s="14" t="s">
        <v>108</v>
      </c>
      <c r="H1603" s="41" t="s">
        <v>880</v>
      </c>
      <c r="I1603" s="41" t="s">
        <v>498</v>
      </c>
      <c r="J1603" s="41" t="s">
        <v>32</v>
      </c>
      <c r="K1603" s="31">
        <v>4900</v>
      </c>
      <c r="L1603" s="43" t="s">
        <v>189</v>
      </c>
      <c r="M1603" s="53">
        <v>0.30000000000000199</v>
      </c>
      <c r="N1603" s="80">
        <f>((K1603-800-800)*M1603)</f>
        <v>990.00000000000659</v>
      </c>
      <c r="O1603" s="55">
        <f>N1603*[1]TC!C$4</f>
        <v>19800.000000000131</v>
      </c>
      <c r="P1603" s="46" t="s">
        <v>34</v>
      </c>
      <c r="Q1603" s="46" t="s">
        <v>34</v>
      </c>
      <c r="R1603" s="135">
        <f t="shared" si="91"/>
        <v>3909.9999999999936</v>
      </c>
      <c r="S1603" s="264">
        <f>R1603*[1]TC!$C$4</f>
        <v>78199.999999999869</v>
      </c>
      <c r="T1603" s="367">
        <f>[1]TC!$F$4</f>
        <v>1100</v>
      </c>
      <c r="U1603" s="367">
        <f>[1]TC!G$4</f>
        <v>22000</v>
      </c>
      <c r="V1603" s="33" t="s">
        <v>2672</v>
      </c>
      <c r="W1603" s="370"/>
      <c r="X1603" s="372"/>
    </row>
    <row r="1604" spans="1:24">
      <c r="A1604" s="40" t="s">
        <v>481</v>
      </c>
      <c r="B1604" s="40" t="s">
        <v>2669</v>
      </c>
      <c r="C1604" s="51" t="s">
        <v>2807</v>
      </c>
      <c r="D1604" s="41" t="s">
        <v>26</v>
      </c>
      <c r="E1604" s="41" t="s">
        <v>232</v>
      </c>
      <c r="F1604" s="14" t="s">
        <v>195</v>
      </c>
      <c r="G1604" s="14" t="s">
        <v>29</v>
      </c>
      <c r="H1604" s="41" t="s">
        <v>880</v>
      </c>
      <c r="I1604" s="41" t="s">
        <v>498</v>
      </c>
      <c r="J1604" s="41" t="s">
        <v>32</v>
      </c>
      <c r="K1604" s="31">
        <v>8270</v>
      </c>
      <c r="L1604" s="43" t="s">
        <v>189</v>
      </c>
      <c r="M1604" s="53">
        <v>0.30000000000000199</v>
      </c>
      <c r="N1604" s="80">
        <f>(K1604-800-820)*M1604</f>
        <v>1995.0000000000132</v>
      </c>
      <c r="O1604" s="55">
        <f>N1604*[1]TC!C$4</f>
        <v>39900.000000000262</v>
      </c>
      <c r="P1604" s="46" t="s">
        <v>34</v>
      </c>
      <c r="Q1604" s="46" t="s">
        <v>34</v>
      </c>
      <c r="R1604" s="135">
        <f t="shared" si="91"/>
        <v>6274.9999999999873</v>
      </c>
      <c r="S1604" s="264">
        <f>R1604*[1]TC!$C$4</f>
        <v>125499.99999999974</v>
      </c>
      <c r="T1604" s="367">
        <f>[1]TC!$F$4</f>
        <v>1100</v>
      </c>
      <c r="U1604" s="367">
        <f>[1]TC!G$4</f>
        <v>22000</v>
      </c>
      <c r="V1604" s="33" t="s">
        <v>2672</v>
      </c>
      <c r="W1604" s="370"/>
      <c r="X1604" s="372"/>
    </row>
    <row r="1605" spans="1:24">
      <c r="A1605" s="65" t="s">
        <v>481</v>
      </c>
      <c r="B1605" s="40" t="s">
        <v>2669</v>
      </c>
      <c r="C1605" s="51" t="s">
        <v>2808</v>
      </c>
      <c r="D1605" s="41" t="s">
        <v>26</v>
      </c>
      <c r="E1605" s="41" t="s">
        <v>232</v>
      </c>
      <c r="F1605" s="14" t="s">
        <v>73</v>
      </c>
      <c r="G1605" s="14" t="s">
        <v>73</v>
      </c>
      <c r="H1605" s="41" t="s">
        <v>304</v>
      </c>
      <c r="I1605" s="41" t="s">
        <v>498</v>
      </c>
      <c r="J1605" s="41" t="s">
        <v>2671</v>
      </c>
      <c r="K1605" s="31">
        <v>8485</v>
      </c>
      <c r="L1605" s="43" t="s">
        <v>189</v>
      </c>
      <c r="M1605" s="53">
        <v>0.30000000000000199</v>
      </c>
      <c r="N1605" s="80">
        <f>(K1605-800-860)*M1605</f>
        <v>2047.5000000000136</v>
      </c>
      <c r="O1605" s="55">
        <f>N1605*[1]TC!C$4</f>
        <v>40950.000000000276</v>
      </c>
      <c r="P1605" s="46" t="s">
        <v>34</v>
      </c>
      <c r="Q1605" s="46" t="s">
        <v>34</v>
      </c>
      <c r="R1605" s="135">
        <f t="shared" si="91"/>
        <v>6437.4999999999864</v>
      </c>
      <c r="S1605" s="264">
        <f>R1605*[1]TC!$C$4</f>
        <v>128749.99999999972</v>
      </c>
      <c r="T1605" s="367">
        <f>[1]TC!$F$4</f>
        <v>1100</v>
      </c>
      <c r="U1605" s="367">
        <f>[1]TC!G$4</f>
        <v>22000</v>
      </c>
      <c r="V1605" s="33" t="s">
        <v>2672</v>
      </c>
      <c r="W1605" s="210" t="s">
        <v>2681</v>
      </c>
      <c r="X1605" s="372"/>
    </row>
    <row r="1606" spans="1:24" ht="15" customHeight="1">
      <c r="A1606" s="65" t="s">
        <v>481</v>
      </c>
      <c r="B1606" s="40" t="s">
        <v>2669</v>
      </c>
      <c r="C1606" s="51" t="s">
        <v>2809</v>
      </c>
      <c r="D1606" s="41" t="s">
        <v>26</v>
      </c>
      <c r="E1606" s="41" t="s">
        <v>27</v>
      </c>
      <c r="F1606" s="14" t="s">
        <v>73</v>
      </c>
      <c r="G1606" s="14" t="s">
        <v>73</v>
      </c>
      <c r="H1606" s="41" t="s">
        <v>304</v>
      </c>
      <c r="I1606" s="41" t="s">
        <v>498</v>
      </c>
      <c r="J1606" s="41" t="s">
        <v>2671</v>
      </c>
      <c r="K1606" s="31">
        <v>13385</v>
      </c>
      <c r="L1606" s="43" t="s">
        <v>189</v>
      </c>
      <c r="M1606" s="53">
        <v>0.30000000000000199</v>
      </c>
      <c r="N1606" s="80">
        <f>(K1606-800-810)*M1606</f>
        <v>3532.5000000000232</v>
      </c>
      <c r="O1606" s="55">
        <f>N1606*[1]TC!C$4</f>
        <v>70650.000000000466</v>
      </c>
      <c r="P1606" s="46" t="s">
        <v>34</v>
      </c>
      <c r="Q1606" s="46" t="s">
        <v>34</v>
      </c>
      <c r="R1606" s="135">
        <f t="shared" si="91"/>
        <v>9852.4999999999764</v>
      </c>
      <c r="S1606" s="264">
        <f>R1606*[1]TC!$C$4</f>
        <v>197049.99999999953</v>
      </c>
      <c r="T1606" s="367">
        <f>[1]TC!$F$4</f>
        <v>1100</v>
      </c>
      <c r="U1606" s="367">
        <f>[1]TC!G$4</f>
        <v>22000</v>
      </c>
      <c r="V1606" s="33" t="s">
        <v>2672</v>
      </c>
      <c r="W1606" s="210" t="s">
        <v>2681</v>
      </c>
      <c r="X1606" s="38"/>
    </row>
    <row r="1607" spans="1:24" ht="15" customHeight="1">
      <c r="A1607" s="65" t="s">
        <v>481</v>
      </c>
      <c r="B1607" s="40" t="s">
        <v>2669</v>
      </c>
      <c r="C1607" s="51" t="s">
        <v>2810</v>
      </c>
      <c r="D1607" s="41" t="s">
        <v>26</v>
      </c>
      <c r="E1607" s="41" t="s">
        <v>232</v>
      </c>
      <c r="F1607" s="14" t="s">
        <v>72</v>
      </c>
      <c r="G1607" s="14" t="s">
        <v>2555</v>
      </c>
      <c r="H1607" s="41" t="s">
        <v>880</v>
      </c>
      <c r="I1607" s="41" t="s">
        <v>498</v>
      </c>
      <c r="J1607" s="41" t="s">
        <v>2671</v>
      </c>
      <c r="K1607" s="31">
        <v>3380</v>
      </c>
      <c r="L1607" s="43" t="s">
        <v>189</v>
      </c>
      <c r="M1607" s="53">
        <v>0.30000000000000199</v>
      </c>
      <c r="N1607" s="80">
        <f>(K1607-400-430)*M1607</f>
        <v>765.00000000000512</v>
      </c>
      <c r="O1607" s="55">
        <f>N1607*[1]TC!C$4</f>
        <v>15300.000000000102</v>
      </c>
      <c r="P1607" s="46" t="s">
        <v>34</v>
      </c>
      <c r="Q1607" s="46" t="s">
        <v>34</v>
      </c>
      <c r="R1607" s="135">
        <f t="shared" si="91"/>
        <v>2614.999999999995</v>
      </c>
      <c r="S1607" s="264">
        <f>R1607*[1]TC!$C$4</f>
        <v>52299.999999999898</v>
      </c>
      <c r="T1607" s="367">
        <f>[1]TC!$F$4</f>
        <v>1100</v>
      </c>
      <c r="U1607" s="367">
        <f>[1]TC!G$4</f>
        <v>22000</v>
      </c>
      <c r="V1607" s="33" t="s">
        <v>2672</v>
      </c>
      <c r="W1607" s="210" t="s">
        <v>2681</v>
      </c>
      <c r="X1607" s="38"/>
    </row>
    <row r="1608" spans="1:24" ht="15" customHeight="1">
      <c r="A1608" s="40" t="s">
        <v>481</v>
      </c>
      <c r="B1608" s="40" t="s">
        <v>2669</v>
      </c>
      <c r="C1608" s="51" t="s">
        <v>2811</v>
      </c>
      <c r="D1608" s="41" t="s">
        <v>26</v>
      </c>
      <c r="E1608" s="41" t="s">
        <v>232</v>
      </c>
      <c r="F1608" s="14" t="s">
        <v>208</v>
      </c>
      <c r="G1608" s="14" t="s">
        <v>208</v>
      </c>
      <c r="H1608" s="41" t="s">
        <v>880</v>
      </c>
      <c r="I1608" s="41" t="s">
        <v>498</v>
      </c>
      <c r="J1608" s="41" t="s">
        <v>32</v>
      </c>
      <c r="K1608" s="31">
        <v>7800</v>
      </c>
      <c r="L1608" s="43" t="s">
        <v>189</v>
      </c>
      <c r="M1608" s="53">
        <v>0.30000000000000199</v>
      </c>
      <c r="N1608" s="80">
        <f>(K1608-800-800)*M1608</f>
        <v>1860.0000000000123</v>
      </c>
      <c r="O1608" s="55">
        <f>N1608*[1]TC!C$4</f>
        <v>37200.000000000247</v>
      </c>
      <c r="P1608" s="46" t="s">
        <v>34</v>
      </c>
      <c r="Q1608" s="46" t="s">
        <v>34</v>
      </c>
      <c r="R1608" s="135">
        <f t="shared" si="91"/>
        <v>5939.9999999999873</v>
      </c>
      <c r="S1608" s="264">
        <f>R1608*[1]TC!$C$4</f>
        <v>118799.99999999974</v>
      </c>
      <c r="T1608" s="367">
        <f>[1]TC!$F$4</f>
        <v>1100</v>
      </c>
      <c r="U1608" s="367">
        <f>[1]TC!G$4</f>
        <v>22000</v>
      </c>
      <c r="V1608" s="33" t="s">
        <v>2672</v>
      </c>
      <c r="W1608" s="370"/>
      <c r="X1608" s="38"/>
    </row>
    <row r="1609" spans="1:24" ht="15" customHeight="1">
      <c r="A1609" s="40" t="s">
        <v>481</v>
      </c>
      <c r="B1609" s="40" t="s">
        <v>2669</v>
      </c>
      <c r="C1609" s="51" t="s">
        <v>2812</v>
      </c>
      <c r="D1609" s="41" t="s">
        <v>26</v>
      </c>
      <c r="E1609" s="41" t="s">
        <v>357</v>
      </c>
      <c r="F1609" s="14" t="s">
        <v>673</v>
      </c>
      <c r="G1609" s="14" t="s">
        <v>673</v>
      </c>
      <c r="H1609" s="41" t="s">
        <v>880</v>
      </c>
      <c r="I1609" s="41" t="s">
        <v>498</v>
      </c>
      <c r="J1609" s="41" t="s">
        <v>32</v>
      </c>
      <c r="K1609" s="31">
        <v>14550</v>
      </c>
      <c r="L1609" s="43" t="s">
        <v>189</v>
      </c>
      <c r="M1609" s="53">
        <v>0.30000000000000199</v>
      </c>
      <c r="N1609" s="80">
        <f>(K1609-800-1800)*M1609</f>
        <v>3585.0000000000236</v>
      </c>
      <c r="O1609" s="55">
        <f>N1609*[1]TC!C$4</f>
        <v>71700.000000000466</v>
      </c>
      <c r="P1609" s="46" t="s">
        <v>34</v>
      </c>
      <c r="Q1609" s="46" t="s">
        <v>34</v>
      </c>
      <c r="R1609" s="135">
        <f t="shared" si="91"/>
        <v>10964.999999999976</v>
      </c>
      <c r="S1609" s="264">
        <f>R1609*[1]TC!$C$4</f>
        <v>219299.99999999953</v>
      </c>
      <c r="T1609" s="367">
        <f>[1]TC!$F$4</f>
        <v>1100</v>
      </c>
      <c r="U1609" s="367">
        <f>[1]TC!G$4</f>
        <v>22000</v>
      </c>
      <c r="V1609" s="33" t="s">
        <v>2727</v>
      </c>
      <c r="W1609" s="370"/>
      <c r="X1609" s="38"/>
    </row>
    <row r="1610" spans="1:24" ht="15" customHeight="1">
      <c r="A1610" s="40" t="s">
        <v>481</v>
      </c>
      <c r="B1610" s="40" t="s">
        <v>2669</v>
      </c>
      <c r="C1610" s="51" t="s">
        <v>2813</v>
      </c>
      <c r="D1610" s="41" t="s">
        <v>26</v>
      </c>
      <c r="E1610" s="41" t="s">
        <v>232</v>
      </c>
      <c r="F1610" s="14" t="s">
        <v>673</v>
      </c>
      <c r="G1610" s="14" t="s">
        <v>673</v>
      </c>
      <c r="H1610" s="41" t="s">
        <v>880</v>
      </c>
      <c r="I1610" s="41" t="s">
        <v>498</v>
      </c>
      <c r="J1610" s="41" t="s">
        <v>32</v>
      </c>
      <c r="K1610" s="31">
        <v>6930</v>
      </c>
      <c r="L1610" s="43" t="s">
        <v>189</v>
      </c>
      <c r="M1610" s="53">
        <v>0.30000000000000199</v>
      </c>
      <c r="N1610" s="80">
        <f>(K1610-800-800)*M1610</f>
        <v>1599.0000000000107</v>
      </c>
      <c r="O1610" s="55">
        <f>N1610*[1]TC!C$4</f>
        <v>31980.000000000215</v>
      </c>
      <c r="P1610" s="46" t="s">
        <v>34</v>
      </c>
      <c r="Q1610" s="46" t="s">
        <v>34</v>
      </c>
      <c r="R1610" s="135">
        <f t="shared" si="91"/>
        <v>5330.9999999999891</v>
      </c>
      <c r="S1610" s="264">
        <f>R1610*[1]TC!$C$4</f>
        <v>106619.99999999978</v>
      </c>
      <c r="T1610" s="367">
        <f>[1]TC!$F$4</f>
        <v>1100</v>
      </c>
      <c r="U1610" s="367">
        <f>[1]TC!G$4</f>
        <v>22000</v>
      </c>
      <c r="V1610" s="33" t="s">
        <v>2672</v>
      </c>
      <c r="W1610" s="370"/>
      <c r="X1610" s="38"/>
    </row>
    <row r="1611" spans="1:24" ht="15" customHeight="1">
      <c r="A1611" s="40" t="s">
        <v>481</v>
      </c>
      <c r="B1611" s="40" t="s">
        <v>2669</v>
      </c>
      <c r="C1611" s="51" t="s">
        <v>2814</v>
      </c>
      <c r="D1611" s="41" t="s">
        <v>26</v>
      </c>
      <c r="E1611" s="41" t="s">
        <v>357</v>
      </c>
      <c r="F1611" s="14" t="s">
        <v>673</v>
      </c>
      <c r="G1611" s="14" t="s">
        <v>673</v>
      </c>
      <c r="H1611" s="41" t="s">
        <v>880</v>
      </c>
      <c r="I1611" s="41" t="s">
        <v>498</v>
      </c>
      <c r="J1611" s="41" t="s">
        <v>32</v>
      </c>
      <c r="K1611" s="31">
        <v>6930</v>
      </c>
      <c r="L1611" s="43" t="s">
        <v>189</v>
      </c>
      <c r="M1611" s="53">
        <v>0.30000000000000199</v>
      </c>
      <c r="N1611" s="80">
        <f>(K1611-800-800)*M1611</f>
        <v>1599.0000000000107</v>
      </c>
      <c r="O1611" s="55">
        <f>N1611*[1]TC!C$4</f>
        <v>31980.000000000215</v>
      </c>
      <c r="P1611" s="46" t="s">
        <v>34</v>
      </c>
      <c r="Q1611" s="46" t="s">
        <v>34</v>
      </c>
      <c r="R1611" s="135">
        <f t="shared" si="91"/>
        <v>5330.9999999999891</v>
      </c>
      <c r="S1611" s="264">
        <f>R1611*[1]TC!$C$4</f>
        <v>106619.99999999978</v>
      </c>
      <c r="T1611" s="367">
        <f>[1]TC!$F$4</f>
        <v>1100</v>
      </c>
      <c r="U1611" s="367">
        <f>[1]TC!G$4</f>
        <v>22000</v>
      </c>
      <c r="V1611" s="33" t="s">
        <v>2672</v>
      </c>
      <c r="W1611" s="370"/>
      <c r="X1611" s="38"/>
    </row>
    <row r="1612" spans="1:24" ht="15" customHeight="1">
      <c r="A1612" s="40" t="s">
        <v>481</v>
      </c>
      <c r="B1612" s="40" t="s">
        <v>2669</v>
      </c>
      <c r="C1612" s="51" t="s">
        <v>2815</v>
      </c>
      <c r="D1612" s="41" t="s">
        <v>26</v>
      </c>
      <c r="E1612" s="41" t="s">
        <v>357</v>
      </c>
      <c r="F1612" s="14" t="s">
        <v>1685</v>
      </c>
      <c r="G1612" s="14" t="s">
        <v>673</v>
      </c>
      <c r="H1612" s="41" t="s">
        <v>880</v>
      </c>
      <c r="I1612" s="41" t="s">
        <v>498</v>
      </c>
      <c r="J1612" s="41" t="s">
        <v>32</v>
      </c>
      <c r="K1612" s="31">
        <v>12680</v>
      </c>
      <c r="L1612" s="43" t="s">
        <v>189</v>
      </c>
      <c r="M1612" s="53">
        <v>0.30000000000000199</v>
      </c>
      <c r="N1612" s="80">
        <f>(K1612-800-1730)*M1612</f>
        <v>3045.00000000002</v>
      </c>
      <c r="O1612" s="55">
        <f>N1612*[1]TC!C$4</f>
        <v>60900.0000000004</v>
      </c>
      <c r="P1612" s="46" t="s">
        <v>34</v>
      </c>
      <c r="Q1612" s="46" t="s">
        <v>34</v>
      </c>
      <c r="R1612" s="135">
        <f t="shared" si="91"/>
        <v>9634.99999999998</v>
      </c>
      <c r="S1612" s="264">
        <f>R1612*[1]TC!$C$4</f>
        <v>192699.99999999959</v>
      </c>
      <c r="T1612" s="367">
        <f>[1]TC!$F$4</f>
        <v>1100</v>
      </c>
      <c r="U1612" s="367">
        <f>[1]TC!G$4</f>
        <v>22000</v>
      </c>
      <c r="V1612" s="33" t="s">
        <v>2672</v>
      </c>
      <c r="W1612" s="370"/>
      <c r="X1612" s="372"/>
    </row>
    <row r="1613" spans="1:24" ht="15" customHeight="1">
      <c r="A1613" s="40" t="s">
        <v>481</v>
      </c>
      <c r="B1613" s="40" t="s">
        <v>2669</v>
      </c>
      <c r="C1613" s="51" t="s">
        <v>2816</v>
      </c>
      <c r="D1613" s="41" t="s">
        <v>26</v>
      </c>
      <c r="E1613" s="41" t="s">
        <v>232</v>
      </c>
      <c r="F1613" s="14" t="s">
        <v>673</v>
      </c>
      <c r="G1613" s="14" t="s">
        <v>673</v>
      </c>
      <c r="H1613" s="41" t="s">
        <v>880</v>
      </c>
      <c r="I1613" s="41" t="s">
        <v>498</v>
      </c>
      <c r="J1613" s="41" t="s">
        <v>32</v>
      </c>
      <c r="K1613" s="31">
        <v>9570</v>
      </c>
      <c r="L1613" s="43" t="s">
        <v>189</v>
      </c>
      <c r="M1613" s="53">
        <v>0.30000000000000199</v>
      </c>
      <c r="N1613" s="80">
        <f>(K1613-800-870)*M1613</f>
        <v>2370.0000000000159</v>
      </c>
      <c r="O1613" s="55">
        <f>N1613*[1]TC!C$4</f>
        <v>47400.00000000032</v>
      </c>
      <c r="P1613" s="46" t="s">
        <v>34</v>
      </c>
      <c r="Q1613" s="46" t="s">
        <v>34</v>
      </c>
      <c r="R1613" s="135">
        <f t="shared" si="91"/>
        <v>7199.9999999999836</v>
      </c>
      <c r="S1613" s="264">
        <f>R1613*[1]TC!$C$4</f>
        <v>143999.99999999968</v>
      </c>
      <c r="T1613" s="367">
        <f>[1]TC!$F$4</f>
        <v>1100</v>
      </c>
      <c r="U1613" s="367">
        <f>[1]TC!G$4</f>
        <v>22000</v>
      </c>
      <c r="V1613" s="33" t="s">
        <v>2672</v>
      </c>
      <c r="W1613" s="370"/>
      <c r="X1613" s="38"/>
    </row>
    <row r="1614" spans="1:24" ht="15" customHeight="1">
      <c r="A1614" s="40" t="s">
        <v>481</v>
      </c>
      <c r="B1614" s="40" t="s">
        <v>2669</v>
      </c>
      <c r="C1614" s="51" t="s">
        <v>2817</v>
      </c>
      <c r="D1614" s="41" t="s">
        <v>26</v>
      </c>
      <c r="E1614" s="41" t="s">
        <v>357</v>
      </c>
      <c r="F1614" s="14" t="s">
        <v>120</v>
      </c>
      <c r="G1614" s="14" t="s">
        <v>120</v>
      </c>
      <c r="H1614" s="41" t="s">
        <v>880</v>
      </c>
      <c r="I1614" s="41" t="s">
        <v>498</v>
      </c>
      <c r="J1614" s="41" t="s">
        <v>32</v>
      </c>
      <c r="K1614" s="31">
        <v>6780</v>
      </c>
      <c r="L1614" s="43" t="s">
        <v>189</v>
      </c>
      <c r="M1614" s="53">
        <v>0.30000000000000199</v>
      </c>
      <c r="N1614" s="80">
        <f>(K1614-800-830)*M1614</f>
        <v>1545.0000000000102</v>
      </c>
      <c r="O1614" s="55">
        <f>N1614*[1]TC!C$4</f>
        <v>30900.000000000204</v>
      </c>
      <c r="P1614" s="46" t="s">
        <v>34</v>
      </c>
      <c r="Q1614" s="46" t="s">
        <v>34</v>
      </c>
      <c r="R1614" s="135">
        <f t="shared" si="91"/>
        <v>5234.99999999999</v>
      </c>
      <c r="S1614" s="264">
        <f>R1614*[1]TC!$C$4</f>
        <v>104699.9999999998</v>
      </c>
      <c r="T1614" s="367">
        <f>[1]TC!$F$4</f>
        <v>1100</v>
      </c>
      <c r="U1614" s="367">
        <f>[1]TC!G$4</f>
        <v>22000</v>
      </c>
      <c r="V1614" s="33" t="s">
        <v>2672</v>
      </c>
      <c r="W1614" s="370"/>
      <c r="X1614" s="38"/>
    </row>
    <row r="1615" spans="1:24" ht="15" customHeight="1">
      <c r="A1615" s="40" t="s">
        <v>481</v>
      </c>
      <c r="B1615" s="40" t="s">
        <v>2669</v>
      </c>
      <c r="C1615" s="51" t="s">
        <v>2818</v>
      </c>
      <c r="D1615" s="41" t="s">
        <v>26</v>
      </c>
      <c r="E1615" s="41" t="s">
        <v>357</v>
      </c>
      <c r="F1615" s="14" t="s">
        <v>108</v>
      </c>
      <c r="G1615" s="14" t="s">
        <v>108</v>
      </c>
      <c r="H1615" s="41" t="s">
        <v>880</v>
      </c>
      <c r="I1615" s="41" t="s">
        <v>498</v>
      </c>
      <c r="J1615" s="41" t="s">
        <v>32</v>
      </c>
      <c r="K1615" s="31">
        <v>6840</v>
      </c>
      <c r="L1615" s="43" t="s">
        <v>189</v>
      </c>
      <c r="M1615" s="53">
        <v>0.30000000000000199</v>
      </c>
      <c r="N1615" s="80">
        <f>(K1615-800-840)*M1615</f>
        <v>1560.0000000000102</v>
      </c>
      <c r="O1615" s="55">
        <f>N1615*[1]TC!C$4</f>
        <v>31200.000000000204</v>
      </c>
      <c r="P1615" s="46" t="s">
        <v>34</v>
      </c>
      <c r="Q1615" s="46" t="s">
        <v>34</v>
      </c>
      <c r="R1615" s="135">
        <f t="shared" si="91"/>
        <v>5279.99999999999</v>
      </c>
      <c r="S1615" s="264">
        <f>R1615*[1]TC!$C$4</f>
        <v>105599.9999999998</v>
      </c>
      <c r="T1615" s="367">
        <f>[1]TC!$F$4</f>
        <v>1100</v>
      </c>
      <c r="U1615" s="367">
        <f>[1]TC!G$4</f>
        <v>22000</v>
      </c>
      <c r="V1615" s="33" t="s">
        <v>2672</v>
      </c>
      <c r="W1615" s="370"/>
      <c r="X1615" s="38"/>
    </row>
    <row r="1616" spans="1:24" ht="15" customHeight="1">
      <c r="A1616" s="40" t="s">
        <v>481</v>
      </c>
      <c r="B1616" s="40" t="s">
        <v>2669</v>
      </c>
      <c r="C1616" s="127" t="s">
        <v>2819</v>
      </c>
      <c r="D1616" s="41" t="s">
        <v>49</v>
      </c>
      <c r="E1616" s="41" t="s">
        <v>27</v>
      </c>
      <c r="F1616" s="14" t="s">
        <v>108</v>
      </c>
      <c r="G1616" s="14" t="s">
        <v>108</v>
      </c>
      <c r="H1616" s="41" t="s">
        <v>296</v>
      </c>
      <c r="I1616" s="41" t="s">
        <v>31</v>
      </c>
      <c r="J1616" s="41"/>
      <c r="K1616" s="31">
        <v>8080</v>
      </c>
      <c r="L1616" s="43" t="s">
        <v>189</v>
      </c>
      <c r="M1616" s="254">
        <v>0.1</v>
      </c>
      <c r="N1616" s="80">
        <f>(K1616-700-770)*M1616</f>
        <v>661</v>
      </c>
      <c r="O1616" s="55">
        <f>N1616*[1]TC!C$4</f>
        <v>13220</v>
      </c>
      <c r="P1616" s="55">
        <v>0</v>
      </c>
      <c r="Q1616" s="46" t="s">
        <v>34</v>
      </c>
      <c r="R1616" s="135">
        <f t="shared" si="91"/>
        <v>7419</v>
      </c>
      <c r="S1616" s="48">
        <f>R1616*[1]TC!$C$4</f>
        <v>148380</v>
      </c>
      <c r="T1616" s="128">
        <f>[1]TC!$F$4</f>
        <v>1100</v>
      </c>
      <c r="U1616" s="128">
        <f>[1]TC!G$4</f>
        <v>22000</v>
      </c>
      <c r="V1616" s="33" t="s">
        <v>2801</v>
      </c>
      <c r="W1616" s="210" t="s">
        <v>2734</v>
      </c>
      <c r="X1616" s="38"/>
    </row>
    <row r="1617" spans="1:24" ht="15" customHeight="1">
      <c r="A1617" s="40" t="s">
        <v>481</v>
      </c>
      <c r="B1617" s="40" t="s">
        <v>2669</v>
      </c>
      <c r="C1617" s="127" t="s">
        <v>2820</v>
      </c>
      <c r="D1617" s="41" t="s">
        <v>49</v>
      </c>
      <c r="E1617" s="41" t="s">
        <v>27</v>
      </c>
      <c r="F1617" s="14" t="s">
        <v>108</v>
      </c>
      <c r="G1617" s="14" t="s">
        <v>147</v>
      </c>
      <c r="H1617" s="41" t="s">
        <v>296</v>
      </c>
      <c r="I1617" s="41" t="s">
        <v>31</v>
      </c>
      <c r="J1617" s="41"/>
      <c r="K1617" s="31">
        <v>8890</v>
      </c>
      <c r="L1617" s="43" t="s">
        <v>189</v>
      </c>
      <c r="M1617" s="254">
        <v>0.1</v>
      </c>
      <c r="N1617" s="80">
        <f>(K1617-700-750)*M1617</f>
        <v>744</v>
      </c>
      <c r="O1617" s="55">
        <f>N1617*[1]TC!C$4</f>
        <v>14880</v>
      </c>
      <c r="P1617" s="55">
        <v>0</v>
      </c>
      <c r="Q1617" s="46" t="s">
        <v>34</v>
      </c>
      <c r="R1617" s="135">
        <f t="shared" si="91"/>
        <v>8146</v>
      </c>
      <c r="S1617" s="48">
        <f>R1617*[1]TC!$C$4</f>
        <v>162920</v>
      </c>
      <c r="T1617" s="128">
        <f>[1]TC!$F$4</f>
        <v>1100</v>
      </c>
      <c r="U1617" s="128">
        <f>[1]TC!G$4</f>
        <v>22000</v>
      </c>
      <c r="V1617" s="33" t="s">
        <v>2801</v>
      </c>
      <c r="W1617" s="210" t="s">
        <v>2734</v>
      </c>
      <c r="X1617" s="38"/>
    </row>
    <row r="1618" spans="1:24" ht="15" customHeight="1">
      <c r="A1618" s="40" t="s">
        <v>481</v>
      </c>
      <c r="B1618" s="40" t="s">
        <v>2669</v>
      </c>
      <c r="C1618" s="127" t="s">
        <v>2821</v>
      </c>
      <c r="D1618" s="41" t="s">
        <v>49</v>
      </c>
      <c r="E1618" s="41" t="s">
        <v>27</v>
      </c>
      <c r="F1618" s="14" t="s">
        <v>108</v>
      </c>
      <c r="G1618" s="14" t="s">
        <v>108</v>
      </c>
      <c r="H1618" s="41" t="s">
        <v>296</v>
      </c>
      <c r="I1618" s="41" t="s">
        <v>31</v>
      </c>
      <c r="J1618" s="41"/>
      <c r="K1618" s="31">
        <v>8080</v>
      </c>
      <c r="L1618" s="43" t="s">
        <v>189</v>
      </c>
      <c r="M1618" s="254">
        <v>0.1</v>
      </c>
      <c r="N1618" s="80">
        <f>(K1618-700-770)*M1618</f>
        <v>661</v>
      </c>
      <c r="O1618" s="55">
        <f>N1618*[1]TC!C$4</f>
        <v>13220</v>
      </c>
      <c r="P1618" s="55">
        <v>0</v>
      </c>
      <c r="Q1618" s="46" t="s">
        <v>34</v>
      </c>
      <c r="R1618" s="135">
        <f t="shared" si="91"/>
        <v>7419</v>
      </c>
      <c r="S1618" s="48">
        <f>R1618*[1]TC!$C$4</f>
        <v>148380</v>
      </c>
      <c r="T1618" s="128">
        <f>[1]TC!$F$4</f>
        <v>1100</v>
      </c>
      <c r="U1618" s="128">
        <f>[1]TC!G$4</f>
        <v>22000</v>
      </c>
      <c r="V1618" s="33" t="s">
        <v>2801</v>
      </c>
      <c r="W1618" s="210" t="s">
        <v>2734</v>
      </c>
      <c r="X1618" s="38"/>
    </row>
    <row r="1619" spans="1:24" ht="15" customHeight="1">
      <c r="A1619" s="40" t="s">
        <v>481</v>
      </c>
      <c r="B1619" s="40" t="s">
        <v>2669</v>
      </c>
      <c r="C1619" s="127" t="s">
        <v>2822</v>
      </c>
      <c r="D1619" s="41" t="s">
        <v>49</v>
      </c>
      <c r="E1619" s="41" t="s">
        <v>27</v>
      </c>
      <c r="F1619" s="14" t="s">
        <v>108</v>
      </c>
      <c r="G1619" s="14" t="s">
        <v>147</v>
      </c>
      <c r="H1619" s="41" t="s">
        <v>296</v>
      </c>
      <c r="I1619" s="41" t="s">
        <v>31</v>
      </c>
      <c r="J1619" s="41"/>
      <c r="K1619" s="31">
        <v>8080</v>
      </c>
      <c r="L1619" s="43" t="s">
        <v>189</v>
      </c>
      <c r="M1619" s="254">
        <v>0.1</v>
      </c>
      <c r="N1619" s="80">
        <f>(K1619-700-770)*M1619</f>
        <v>661</v>
      </c>
      <c r="O1619" s="55">
        <f>N1619*[1]TC!C$4</f>
        <v>13220</v>
      </c>
      <c r="P1619" s="55">
        <v>0</v>
      </c>
      <c r="Q1619" s="46" t="s">
        <v>34</v>
      </c>
      <c r="R1619" s="135">
        <f t="shared" si="91"/>
        <v>7419</v>
      </c>
      <c r="S1619" s="48">
        <f>R1619*[1]TC!$C$4</f>
        <v>148380</v>
      </c>
      <c r="T1619" s="128">
        <f>[1]TC!$F$4</f>
        <v>1100</v>
      </c>
      <c r="U1619" s="128">
        <f>[1]TC!$G$4</f>
        <v>22000</v>
      </c>
      <c r="V1619" s="33" t="s">
        <v>2801</v>
      </c>
      <c r="W1619" s="210" t="s">
        <v>2734</v>
      </c>
      <c r="X1619" s="38"/>
    </row>
    <row r="1620" spans="1:24" ht="15" customHeight="1">
      <c r="A1620" s="40" t="s">
        <v>481</v>
      </c>
      <c r="B1620" s="40" t="s">
        <v>2669</v>
      </c>
      <c r="C1620" s="127" t="s">
        <v>2823</v>
      </c>
      <c r="D1620" s="41" t="s">
        <v>49</v>
      </c>
      <c r="E1620" s="41" t="s">
        <v>27</v>
      </c>
      <c r="F1620" s="14" t="s">
        <v>2194</v>
      </c>
      <c r="G1620" s="14" t="s">
        <v>76</v>
      </c>
      <c r="H1620" s="41" t="s">
        <v>296</v>
      </c>
      <c r="I1620" s="41" t="s">
        <v>31</v>
      </c>
      <c r="J1620" s="41"/>
      <c r="K1620" s="31">
        <v>13990</v>
      </c>
      <c r="L1620" s="43" t="s">
        <v>189</v>
      </c>
      <c r="M1620" s="254">
        <v>0.1</v>
      </c>
      <c r="N1620" s="80">
        <f>(K1620-700-1950)*M1620</f>
        <v>1134</v>
      </c>
      <c r="O1620" s="55">
        <f>N1620*[1]TC!C$4</f>
        <v>22680</v>
      </c>
      <c r="P1620" s="55">
        <v>0</v>
      </c>
      <c r="Q1620" s="46" t="s">
        <v>34</v>
      </c>
      <c r="R1620" s="135">
        <f t="shared" si="91"/>
        <v>12856</v>
      </c>
      <c r="S1620" s="48">
        <f>R1620*[1]TC!$C$4</f>
        <v>257120</v>
      </c>
      <c r="T1620" s="128">
        <f>[1]TC!$F$4</f>
        <v>1100</v>
      </c>
      <c r="U1620" s="128">
        <f>[1]TC!G$4</f>
        <v>22000</v>
      </c>
      <c r="V1620" s="33" t="s">
        <v>2801</v>
      </c>
      <c r="W1620" s="210" t="s">
        <v>2734</v>
      </c>
      <c r="X1620" s="38"/>
    </row>
    <row r="1621" spans="1:24" ht="15" customHeight="1">
      <c r="A1621" s="40" t="s">
        <v>481</v>
      </c>
      <c r="B1621" s="40" t="s">
        <v>2669</v>
      </c>
      <c r="C1621" s="127" t="s">
        <v>2824</v>
      </c>
      <c r="D1621" s="41" t="s">
        <v>49</v>
      </c>
      <c r="E1621" s="41" t="s">
        <v>27</v>
      </c>
      <c r="F1621" s="14" t="s">
        <v>2194</v>
      </c>
      <c r="G1621" s="14" t="s">
        <v>164</v>
      </c>
      <c r="H1621" s="41" t="s">
        <v>296</v>
      </c>
      <c r="I1621" s="41" t="s">
        <v>31</v>
      </c>
      <c r="J1621" s="41"/>
      <c r="K1621" s="31">
        <v>13990</v>
      </c>
      <c r="L1621" s="43" t="s">
        <v>189</v>
      </c>
      <c r="M1621" s="254">
        <v>0.1</v>
      </c>
      <c r="N1621" s="80">
        <f>(K1621-700-1950)*M1621</f>
        <v>1134</v>
      </c>
      <c r="O1621" s="55">
        <f>N1621*[1]TC!C$4</f>
        <v>22680</v>
      </c>
      <c r="P1621" s="55">
        <v>0</v>
      </c>
      <c r="Q1621" s="46" t="s">
        <v>34</v>
      </c>
      <c r="R1621" s="135">
        <f t="shared" si="91"/>
        <v>12856</v>
      </c>
      <c r="S1621" s="48">
        <f>R1621*[1]TC!$C$4</f>
        <v>257120</v>
      </c>
      <c r="T1621" s="128">
        <f>[1]TC!$F$4</f>
        <v>1100</v>
      </c>
      <c r="U1621" s="128">
        <f>[1]TC!G$4</f>
        <v>22000</v>
      </c>
      <c r="V1621" s="33" t="s">
        <v>2801</v>
      </c>
      <c r="W1621" s="210" t="s">
        <v>2734</v>
      </c>
      <c r="X1621" s="38"/>
    </row>
    <row r="1622" spans="1:24" ht="15" customHeight="1">
      <c r="A1622" s="40" t="s">
        <v>481</v>
      </c>
      <c r="B1622" s="40" t="s">
        <v>2669</v>
      </c>
      <c r="C1622" s="127" t="s">
        <v>2825</v>
      </c>
      <c r="D1622" s="41" t="s">
        <v>49</v>
      </c>
      <c r="E1622" s="41" t="s">
        <v>27</v>
      </c>
      <c r="F1622" s="14" t="s">
        <v>76</v>
      </c>
      <c r="G1622" s="14" t="s">
        <v>980</v>
      </c>
      <c r="H1622" s="41" t="s">
        <v>296</v>
      </c>
      <c r="I1622" s="41" t="s">
        <v>31</v>
      </c>
      <c r="J1622" s="41"/>
      <c r="K1622" s="31">
        <v>13990</v>
      </c>
      <c r="L1622" s="43" t="s">
        <v>189</v>
      </c>
      <c r="M1622" s="254">
        <v>0.1</v>
      </c>
      <c r="N1622" s="80">
        <f>(K1622-700-1950)*M1622</f>
        <v>1134</v>
      </c>
      <c r="O1622" s="55">
        <f>N1622*[1]TC!C$4</f>
        <v>22680</v>
      </c>
      <c r="P1622" s="55">
        <v>0</v>
      </c>
      <c r="Q1622" s="46" t="s">
        <v>34</v>
      </c>
      <c r="R1622" s="135">
        <f t="shared" si="91"/>
        <v>12856</v>
      </c>
      <c r="S1622" s="48">
        <f>R1622*[1]TC!$C$4</f>
        <v>257120</v>
      </c>
      <c r="T1622" s="128">
        <f>[1]TC!$F$4</f>
        <v>1100</v>
      </c>
      <c r="U1622" s="128">
        <f>[1]TC!G$4</f>
        <v>22000</v>
      </c>
      <c r="V1622" s="33" t="s">
        <v>2801</v>
      </c>
      <c r="W1622" s="210" t="s">
        <v>2734</v>
      </c>
      <c r="X1622" s="38"/>
    </row>
    <row r="1623" spans="1:24" ht="15" customHeight="1">
      <c r="A1623" s="40" t="s">
        <v>481</v>
      </c>
      <c r="B1623" s="40" t="s">
        <v>2669</v>
      </c>
      <c r="C1623" s="127" t="s">
        <v>2826</v>
      </c>
      <c r="D1623" s="41" t="s">
        <v>49</v>
      </c>
      <c r="E1623" s="41" t="s">
        <v>27</v>
      </c>
      <c r="F1623" s="14" t="s">
        <v>76</v>
      </c>
      <c r="G1623" s="14" t="s">
        <v>96</v>
      </c>
      <c r="H1623" s="41" t="s">
        <v>296</v>
      </c>
      <c r="I1623" s="41" t="s">
        <v>31</v>
      </c>
      <c r="J1623" s="41"/>
      <c r="K1623" s="31">
        <v>13990</v>
      </c>
      <c r="L1623" s="43" t="s">
        <v>189</v>
      </c>
      <c r="M1623" s="254">
        <v>0.1</v>
      </c>
      <c r="N1623" s="80">
        <f>(K1623-700-1950)*M1623</f>
        <v>1134</v>
      </c>
      <c r="O1623" s="55">
        <f>N1623*[1]TC!C$4</f>
        <v>22680</v>
      </c>
      <c r="P1623" s="55">
        <v>0</v>
      </c>
      <c r="Q1623" s="46" t="s">
        <v>34</v>
      </c>
      <c r="R1623" s="135">
        <f t="shared" si="91"/>
        <v>12856</v>
      </c>
      <c r="S1623" s="48">
        <f>R1623*[1]TC!$C$4</f>
        <v>257120</v>
      </c>
      <c r="T1623" s="128">
        <f>[1]TC!$F$4</f>
        <v>1100</v>
      </c>
      <c r="U1623" s="128">
        <f>[1]TC!$G$4</f>
        <v>22000</v>
      </c>
      <c r="V1623" s="33" t="s">
        <v>2801</v>
      </c>
      <c r="W1623" s="210" t="s">
        <v>2734</v>
      </c>
      <c r="X1623" s="38"/>
    </row>
    <row r="1624" spans="1:24" ht="15" customHeight="1">
      <c r="A1624" s="40" t="s">
        <v>481</v>
      </c>
      <c r="B1624" s="40" t="s">
        <v>2669</v>
      </c>
      <c r="C1624" s="127" t="s">
        <v>2827</v>
      </c>
      <c r="D1624" s="41" t="s">
        <v>49</v>
      </c>
      <c r="E1624" s="41" t="s">
        <v>27</v>
      </c>
      <c r="F1624" s="14" t="s">
        <v>980</v>
      </c>
      <c r="G1624" s="14" t="s">
        <v>28</v>
      </c>
      <c r="H1624" s="41" t="s">
        <v>296</v>
      </c>
      <c r="I1624" s="41" t="s">
        <v>31</v>
      </c>
      <c r="J1624" s="41"/>
      <c r="K1624" s="31">
        <v>13915</v>
      </c>
      <c r="L1624" s="43" t="s">
        <v>189</v>
      </c>
      <c r="M1624" s="254">
        <v>0.1</v>
      </c>
      <c r="N1624" s="80">
        <f>(K1624-700-1975)*M1624</f>
        <v>1124</v>
      </c>
      <c r="O1624" s="55">
        <f>N1624*[1]TC!C$4</f>
        <v>22480</v>
      </c>
      <c r="P1624" s="55">
        <v>0</v>
      </c>
      <c r="Q1624" s="46" t="s">
        <v>34</v>
      </c>
      <c r="R1624" s="135">
        <f t="shared" si="91"/>
        <v>12791</v>
      </c>
      <c r="S1624" s="48">
        <f>R1624*[1]TC!$C$4</f>
        <v>255820</v>
      </c>
      <c r="T1624" s="128">
        <f>[1]TC!$F$4</f>
        <v>1100</v>
      </c>
      <c r="U1624" s="128">
        <f>[1]TC!G$4</f>
        <v>22000</v>
      </c>
      <c r="V1624" s="33" t="s">
        <v>2828</v>
      </c>
      <c r="W1624" s="210" t="s">
        <v>2734</v>
      </c>
      <c r="X1624" s="38"/>
    </row>
    <row r="1625" spans="1:24" ht="15" customHeight="1">
      <c r="A1625" s="40" t="s">
        <v>481</v>
      </c>
      <c r="B1625" s="40" t="s">
        <v>2669</v>
      </c>
      <c r="C1625" s="127" t="s">
        <v>2829</v>
      </c>
      <c r="D1625" s="41" t="s">
        <v>49</v>
      </c>
      <c r="E1625" s="41" t="s">
        <v>27</v>
      </c>
      <c r="F1625" s="14" t="s">
        <v>980</v>
      </c>
      <c r="G1625" s="14" t="s">
        <v>76</v>
      </c>
      <c r="H1625" s="41" t="s">
        <v>296</v>
      </c>
      <c r="I1625" s="41" t="s">
        <v>31</v>
      </c>
      <c r="J1625" s="41"/>
      <c r="K1625" s="31">
        <v>13915</v>
      </c>
      <c r="L1625" s="43" t="s">
        <v>189</v>
      </c>
      <c r="M1625" s="254">
        <v>0.1</v>
      </c>
      <c r="N1625" s="80">
        <f>(K1625-700-1975)*M1625</f>
        <v>1124</v>
      </c>
      <c r="O1625" s="55">
        <f>N1625*[1]TC!C$4</f>
        <v>22480</v>
      </c>
      <c r="P1625" s="55">
        <v>0</v>
      </c>
      <c r="Q1625" s="46" t="s">
        <v>34</v>
      </c>
      <c r="R1625" s="135">
        <f t="shared" si="91"/>
        <v>12791</v>
      </c>
      <c r="S1625" s="48">
        <f>R1625*[1]TC!$C$4</f>
        <v>255820</v>
      </c>
      <c r="T1625" s="128">
        <f>[1]TC!$F$4</f>
        <v>1100</v>
      </c>
      <c r="U1625" s="128">
        <f>[1]TC!G$4</f>
        <v>22000</v>
      </c>
      <c r="V1625" s="33" t="s">
        <v>2801</v>
      </c>
      <c r="W1625" s="210" t="s">
        <v>2734</v>
      </c>
      <c r="X1625" s="38"/>
    </row>
    <row r="1626" spans="1:24" ht="15" customHeight="1">
      <c r="A1626" s="40" t="s">
        <v>481</v>
      </c>
      <c r="B1626" s="40" t="s">
        <v>2669</v>
      </c>
      <c r="C1626" s="127" t="s">
        <v>2830</v>
      </c>
      <c r="D1626" s="41" t="s">
        <v>49</v>
      </c>
      <c r="E1626" s="41" t="s">
        <v>27</v>
      </c>
      <c r="F1626" s="14" t="s">
        <v>980</v>
      </c>
      <c r="G1626" s="14" t="s">
        <v>514</v>
      </c>
      <c r="H1626" s="41" t="s">
        <v>296</v>
      </c>
      <c r="I1626" s="41" t="s">
        <v>31</v>
      </c>
      <c r="J1626" s="41"/>
      <c r="K1626" s="31">
        <v>13990</v>
      </c>
      <c r="L1626" s="43" t="s">
        <v>189</v>
      </c>
      <c r="M1626" s="254">
        <v>0.1</v>
      </c>
      <c r="N1626" s="80">
        <f>(K1626-700-1950)*M1626</f>
        <v>1134</v>
      </c>
      <c r="O1626" s="55">
        <f>N1626*[1]TC!C$4</f>
        <v>22680</v>
      </c>
      <c r="P1626" s="55">
        <v>0</v>
      </c>
      <c r="Q1626" s="46" t="s">
        <v>34</v>
      </c>
      <c r="R1626" s="135">
        <f t="shared" si="91"/>
        <v>12856</v>
      </c>
      <c r="S1626" s="48">
        <f>R1626*[1]TC!$C$4</f>
        <v>257120</v>
      </c>
      <c r="T1626" s="128">
        <f>[1]TC!$F$4</f>
        <v>1100</v>
      </c>
      <c r="U1626" s="128">
        <f>[1]TC!G$4</f>
        <v>22000</v>
      </c>
      <c r="V1626" s="33" t="s">
        <v>2801</v>
      </c>
      <c r="W1626" s="210" t="s">
        <v>2734</v>
      </c>
      <c r="X1626" s="38"/>
    </row>
    <row r="1627" spans="1:24" ht="15" customHeight="1">
      <c r="A1627" s="40" t="s">
        <v>481</v>
      </c>
      <c r="B1627" s="40" t="s">
        <v>2669</v>
      </c>
      <c r="C1627" s="127" t="s">
        <v>2831</v>
      </c>
      <c r="D1627" s="41" t="s">
        <v>49</v>
      </c>
      <c r="E1627" s="41" t="s">
        <v>27</v>
      </c>
      <c r="F1627" s="14" t="s">
        <v>62</v>
      </c>
      <c r="G1627" s="14" t="s">
        <v>96</v>
      </c>
      <c r="H1627" s="41" t="s">
        <v>296</v>
      </c>
      <c r="I1627" s="41" t="s">
        <v>308</v>
      </c>
      <c r="J1627" s="41"/>
      <c r="K1627" s="31">
        <v>13990</v>
      </c>
      <c r="L1627" s="43" t="s">
        <v>189</v>
      </c>
      <c r="M1627" s="254">
        <v>0.1</v>
      </c>
      <c r="N1627" s="80">
        <f>(K1627-700-1950)*M1627</f>
        <v>1134</v>
      </c>
      <c r="O1627" s="55">
        <f>N1627*[1]TC!C$4</f>
        <v>22680</v>
      </c>
      <c r="P1627" s="55">
        <v>0</v>
      </c>
      <c r="Q1627" s="46" t="s">
        <v>34</v>
      </c>
      <c r="R1627" s="135">
        <f t="shared" si="91"/>
        <v>12856</v>
      </c>
      <c r="S1627" s="48">
        <f>R1627*[1]TC!$C$4</f>
        <v>257120</v>
      </c>
      <c r="T1627" s="128">
        <f>[1]TC!$F$4</f>
        <v>1100</v>
      </c>
      <c r="U1627" s="128">
        <f>[1]TC!$G$4</f>
        <v>22000</v>
      </c>
      <c r="V1627" s="33" t="s">
        <v>2801</v>
      </c>
      <c r="W1627" s="210" t="s">
        <v>2734</v>
      </c>
      <c r="X1627" s="38"/>
    </row>
    <row r="1628" spans="1:24" ht="15" customHeight="1">
      <c r="A1628" s="40" t="s">
        <v>481</v>
      </c>
      <c r="B1628" s="40" t="s">
        <v>2669</v>
      </c>
      <c r="C1628" s="127" t="s">
        <v>2832</v>
      </c>
      <c r="D1628" s="41" t="s">
        <v>49</v>
      </c>
      <c r="E1628" s="41" t="s">
        <v>27</v>
      </c>
      <c r="F1628" s="14" t="s">
        <v>62</v>
      </c>
      <c r="G1628" s="14" t="s">
        <v>926</v>
      </c>
      <c r="H1628" s="41" t="s">
        <v>296</v>
      </c>
      <c r="I1628" s="41" t="s">
        <v>308</v>
      </c>
      <c r="J1628" s="41"/>
      <c r="K1628" s="31">
        <v>13990</v>
      </c>
      <c r="L1628" s="43" t="s">
        <v>189</v>
      </c>
      <c r="M1628" s="254">
        <v>0.1</v>
      </c>
      <c r="N1628" s="80">
        <f>(K1628-700-1950)*M1628</f>
        <v>1134</v>
      </c>
      <c r="O1628" s="55">
        <f>N1628*[1]TC!C$4</f>
        <v>22680</v>
      </c>
      <c r="P1628" s="55">
        <v>0</v>
      </c>
      <c r="Q1628" s="46" t="s">
        <v>34</v>
      </c>
      <c r="R1628" s="135">
        <f t="shared" si="91"/>
        <v>12856</v>
      </c>
      <c r="S1628" s="48">
        <f>R1628*[1]TC!$C$4</f>
        <v>257120</v>
      </c>
      <c r="T1628" s="128">
        <f>[1]TC!$F$4</f>
        <v>1100</v>
      </c>
      <c r="U1628" s="128">
        <f>[1]TC!G$4</f>
        <v>22000</v>
      </c>
      <c r="V1628" s="33" t="s">
        <v>2801</v>
      </c>
      <c r="W1628" s="210" t="s">
        <v>2734</v>
      </c>
      <c r="X1628" s="38"/>
    </row>
    <row r="1629" spans="1:24" ht="15" customHeight="1">
      <c r="A1629" s="40" t="s">
        <v>481</v>
      </c>
      <c r="B1629" s="40" t="s">
        <v>2669</v>
      </c>
      <c r="C1629" s="127" t="s">
        <v>2833</v>
      </c>
      <c r="D1629" s="41" t="s">
        <v>49</v>
      </c>
      <c r="E1629" s="41" t="s">
        <v>27</v>
      </c>
      <c r="F1629" s="14" t="s">
        <v>62</v>
      </c>
      <c r="G1629" s="14" t="s">
        <v>76</v>
      </c>
      <c r="H1629" s="41" t="s">
        <v>296</v>
      </c>
      <c r="I1629" s="41" t="s">
        <v>31</v>
      </c>
      <c r="J1629" s="41"/>
      <c r="K1629" s="31">
        <v>13910</v>
      </c>
      <c r="L1629" s="43" t="s">
        <v>189</v>
      </c>
      <c r="M1629" s="254">
        <v>0.1</v>
      </c>
      <c r="N1629" s="80">
        <f>(K1629-700-1975)*M1629</f>
        <v>1123.5</v>
      </c>
      <c r="O1629" s="55">
        <f>N1629*[1]TC!C$4</f>
        <v>22470</v>
      </c>
      <c r="P1629" s="55">
        <v>0</v>
      </c>
      <c r="Q1629" s="46" t="s">
        <v>34</v>
      </c>
      <c r="R1629" s="135">
        <f t="shared" si="91"/>
        <v>12786.5</v>
      </c>
      <c r="S1629" s="48">
        <f>R1629*[1]TC!$C$4</f>
        <v>255730</v>
      </c>
      <c r="T1629" s="128">
        <f>[1]TC!$F$4</f>
        <v>1100</v>
      </c>
      <c r="U1629" s="128">
        <f>[1]TC!G$4</f>
        <v>22000</v>
      </c>
      <c r="V1629" s="33" t="s">
        <v>2801</v>
      </c>
      <c r="W1629" s="210" t="s">
        <v>2734</v>
      </c>
      <c r="X1629" s="38"/>
    </row>
    <row r="1630" spans="1:24" ht="15" customHeight="1">
      <c r="A1630" s="40" t="s">
        <v>481</v>
      </c>
      <c r="B1630" s="40" t="s">
        <v>2669</v>
      </c>
      <c r="C1630" s="127" t="s">
        <v>2834</v>
      </c>
      <c r="D1630" s="41" t="s">
        <v>49</v>
      </c>
      <c r="E1630" s="41" t="s">
        <v>27</v>
      </c>
      <c r="F1630" s="14" t="s">
        <v>29</v>
      </c>
      <c r="G1630" s="14" t="s">
        <v>295</v>
      </c>
      <c r="H1630" s="41" t="s">
        <v>296</v>
      </c>
      <c r="I1630" s="41" t="s">
        <v>31</v>
      </c>
      <c r="J1630" s="41"/>
      <c r="K1630" s="31">
        <v>13780</v>
      </c>
      <c r="L1630" s="43" t="s">
        <v>189</v>
      </c>
      <c r="M1630" s="254">
        <v>0.1</v>
      </c>
      <c r="N1630" s="80">
        <f>(K1630-700-1500)*M1630</f>
        <v>1158</v>
      </c>
      <c r="O1630" s="55">
        <f>N1630*[1]TC!C$4</f>
        <v>23160</v>
      </c>
      <c r="P1630" s="55">
        <v>0</v>
      </c>
      <c r="Q1630" s="46" t="s">
        <v>34</v>
      </c>
      <c r="R1630" s="135">
        <f t="shared" si="91"/>
        <v>12622</v>
      </c>
      <c r="S1630" s="48">
        <f>R1630*[1]TC!$C$4</f>
        <v>252440</v>
      </c>
      <c r="T1630" s="128">
        <f>[1]TC!$F$4</f>
        <v>1100</v>
      </c>
      <c r="U1630" s="128">
        <f>[1]TC!G$4</f>
        <v>22000</v>
      </c>
      <c r="V1630" s="33" t="s">
        <v>2835</v>
      </c>
      <c r="W1630" s="210" t="s">
        <v>2734</v>
      </c>
      <c r="X1630" s="38"/>
    </row>
    <row r="1631" spans="1:24" ht="15" customHeight="1">
      <c r="A1631" s="40" t="s">
        <v>481</v>
      </c>
      <c r="B1631" s="40" t="s">
        <v>2669</v>
      </c>
      <c r="C1631" s="127" t="s">
        <v>2836</v>
      </c>
      <c r="D1631" s="41" t="s">
        <v>49</v>
      </c>
      <c r="E1631" s="41" t="s">
        <v>27</v>
      </c>
      <c r="F1631" s="14" t="s">
        <v>29</v>
      </c>
      <c r="G1631" s="14" t="s">
        <v>164</v>
      </c>
      <c r="H1631" s="41" t="s">
        <v>296</v>
      </c>
      <c r="I1631" s="41" t="s">
        <v>31</v>
      </c>
      <c r="J1631" s="41"/>
      <c r="K1631" s="31">
        <v>13780</v>
      </c>
      <c r="L1631" s="43" t="s">
        <v>189</v>
      </c>
      <c r="M1631" s="254">
        <v>0.1</v>
      </c>
      <c r="N1631" s="80">
        <f>(K1631-700-1650)*M1631</f>
        <v>1143</v>
      </c>
      <c r="O1631" s="55">
        <f>N1631*[1]TC!C$4</f>
        <v>22860</v>
      </c>
      <c r="P1631" s="55">
        <v>0</v>
      </c>
      <c r="Q1631" s="46" t="s">
        <v>34</v>
      </c>
      <c r="R1631" s="135">
        <f t="shared" si="91"/>
        <v>12637</v>
      </c>
      <c r="S1631" s="48">
        <f>R1631*[1]TC!$C$4</f>
        <v>252740</v>
      </c>
      <c r="T1631" s="128">
        <f>[1]TC!$F$4</f>
        <v>1100</v>
      </c>
      <c r="U1631" s="128">
        <f>[1]TC!$G$4</f>
        <v>22000</v>
      </c>
      <c r="V1631" s="33" t="s">
        <v>2835</v>
      </c>
      <c r="W1631" s="210" t="s">
        <v>2734</v>
      </c>
      <c r="X1631" s="339"/>
    </row>
    <row r="1632" spans="1:24" ht="15" customHeight="1">
      <c r="A1632" s="40" t="s">
        <v>481</v>
      </c>
      <c r="B1632" s="40" t="s">
        <v>2669</v>
      </c>
      <c r="C1632" s="127" t="s">
        <v>2837</v>
      </c>
      <c r="D1632" s="41" t="s">
        <v>49</v>
      </c>
      <c r="E1632" s="41" t="s">
        <v>27</v>
      </c>
      <c r="F1632" s="14" t="s">
        <v>29</v>
      </c>
      <c r="G1632" s="14" t="s">
        <v>195</v>
      </c>
      <c r="H1632" s="41" t="s">
        <v>296</v>
      </c>
      <c r="I1632" s="41" t="s">
        <v>31</v>
      </c>
      <c r="J1632" s="41"/>
      <c r="K1632" s="31">
        <v>13780</v>
      </c>
      <c r="L1632" s="43" t="s">
        <v>189</v>
      </c>
      <c r="M1632" s="254">
        <v>0.1</v>
      </c>
      <c r="N1632" s="80">
        <f>(K1632-700-1650)*M1632</f>
        <v>1143</v>
      </c>
      <c r="O1632" s="55">
        <f>N1632*[1]TC!C$4</f>
        <v>22860</v>
      </c>
      <c r="P1632" s="55">
        <v>0</v>
      </c>
      <c r="Q1632" s="46" t="s">
        <v>34</v>
      </c>
      <c r="R1632" s="135">
        <f t="shared" si="91"/>
        <v>12637</v>
      </c>
      <c r="S1632" s="48">
        <f>R1632*[1]TC!$C$4</f>
        <v>252740</v>
      </c>
      <c r="T1632" s="128">
        <f>[1]TC!$F$4</f>
        <v>1100</v>
      </c>
      <c r="U1632" s="128">
        <f>[1]TC!G$4</f>
        <v>22000</v>
      </c>
      <c r="V1632" s="33" t="s">
        <v>2838</v>
      </c>
      <c r="W1632" s="210" t="s">
        <v>2734</v>
      </c>
      <c r="X1632" s="38"/>
    </row>
    <row r="1633" spans="1:24" ht="15" customHeight="1">
      <c r="A1633" s="40" t="s">
        <v>481</v>
      </c>
      <c r="B1633" s="40" t="s">
        <v>2669</v>
      </c>
      <c r="C1633" s="127" t="s">
        <v>2839</v>
      </c>
      <c r="D1633" s="41" t="s">
        <v>49</v>
      </c>
      <c r="E1633" s="41" t="s">
        <v>27</v>
      </c>
      <c r="F1633" s="14" t="s">
        <v>29</v>
      </c>
      <c r="G1633" s="14" t="s">
        <v>147</v>
      </c>
      <c r="H1633" s="41" t="s">
        <v>296</v>
      </c>
      <c r="I1633" s="41" t="s">
        <v>31</v>
      </c>
      <c r="J1633" s="41"/>
      <c r="K1633" s="31">
        <v>13780</v>
      </c>
      <c r="L1633" s="43" t="s">
        <v>189</v>
      </c>
      <c r="M1633" s="254">
        <v>0.1</v>
      </c>
      <c r="N1633" s="80">
        <f>(K1633-700-1650)*M1633</f>
        <v>1143</v>
      </c>
      <c r="O1633" s="55">
        <f>N1633*[1]TC!C$4</f>
        <v>22860</v>
      </c>
      <c r="P1633" s="55">
        <v>0</v>
      </c>
      <c r="Q1633" s="46" t="s">
        <v>34</v>
      </c>
      <c r="R1633" s="135">
        <f t="shared" si="91"/>
        <v>12637</v>
      </c>
      <c r="S1633" s="48">
        <f>R1633*[1]TC!$C$4</f>
        <v>252740</v>
      </c>
      <c r="T1633" s="128">
        <f>[1]TC!$F$4</f>
        <v>1100</v>
      </c>
      <c r="U1633" s="128">
        <f>[1]TC!G$4</f>
        <v>22000</v>
      </c>
      <c r="V1633" s="33" t="s">
        <v>2835</v>
      </c>
      <c r="W1633" s="210" t="s">
        <v>2734</v>
      </c>
      <c r="X1633" s="38"/>
    </row>
    <row r="1634" spans="1:24" ht="15" customHeight="1">
      <c r="A1634" s="40" t="s">
        <v>481</v>
      </c>
      <c r="B1634" s="40" t="s">
        <v>2669</v>
      </c>
      <c r="C1634" s="127" t="s">
        <v>2840</v>
      </c>
      <c r="D1634" s="41" t="s">
        <v>49</v>
      </c>
      <c r="E1634" s="41" t="s">
        <v>27</v>
      </c>
      <c r="F1634" s="14" t="s">
        <v>195</v>
      </c>
      <c r="G1634" s="14" t="s">
        <v>28</v>
      </c>
      <c r="H1634" s="41" t="s">
        <v>296</v>
      </c>
      <c r="I1634" s="41" t="s">
        <v>31</v>
      </c>
      <c r="J1634" s="41"/>
      <c r="K1634" s="31">
        <v>8890</v>
      </c>
      <c r="L1634" s="43" t="s">
        <v>189</v>
      </c>
      <c r="M1634" s="254">
        <v>0.1</v>
      </c>
      <c r="N1634" s="80">
        <f>(K1634-700-850)*M1634</f>
        <v>734</v>
      </c>
      <c r="O1634" s="55">
        <f>N1634*[1]TC!C$4</f>
        <v>14680</v>
      </c>
      <c r="P1634" s="55">
        <v>0</v>
      </c>
      <c r="Q1634" s="46" t="s">
        <v>34</v>
      </c>
      <c r="R1634" s="135">
        <f t="shared" si="91"/>
        <v>8156</v>
      </c>
      <c r="S1634" s="48">
        <f>R1634*[1]TC!$C$4</f>
        <v>163120</v>
      </c>
      <c r="T1634" s="128">
        <f>[1]TC!$F$4</f>
        <v>1100</v>
      </c>
      <c r="U1634" s="128">
        <f>[1]TC!G$4</f>
        <v>22000</v>
      </c>
      <c r="V1634" s="33" t="s">
        <v>2841</v>
      </c>
      <c r="W1634" s="210" t="s">
        <v>2734</v>
      </c>
      <c r="X1634" s="38"/>
    </row>
    <row r="1635" spans="1:24" ht="15" customHeight="1">
      <c r="A1635" s="40" t="s">
        <v>481</v>
      </c>
      <c r="B1635" s="40" t="s">
        <v>2669</v>
      </c>
      <c r="C1635" s="127" t="s">
        <v>2842</v>
      </c>
      <c r="D1635" s="41" t="s">
        <v>49</v>
      </c>
      <c r="E1635" s="41" t="s">
        <v>27</v>
      </c>
      <c r="F1635" s="14" t="s">
        <v>73</v>
      </c>
      <c r="G1635" s="14" t="s">
        <v>29</v>
      </c>
      <c r="H1635" s="41" t="s">
        <v>296</v>
      </c>
      <c r="I1635" s="41" t="s">
        <v>31</v>
      </c>
      <c r="J1635" s="41"/>
      <c r="K1635" s="31">
        <v>14630</v>
      </c>
      <c r="L1635" s="43" t="s">
        <v>189</v>
      </c>
      <c r="M1635" s="254">
        <v>0.1</v>
      </c>
      <c r="N1635" s="80">
        <f>(K1635-700-1665)*M1635</f>
        <v>1226.5</v>
      </c>
      <c r="O1635" s="55">
        <f>N1635*[1]TC!C$4</f>
        <v>24530</v>
      </c>
      <c r="P1635" s="55">
        <v>0</v>
      </c>
      <c r="Q1635" s="46" t="s">
        <v>34</v>
      </c>
      <c r="R1635" s="135">
        <f t="shared" si="91"/>
        <v>13403.5</v>
      </c>
      <c r="S1635" s="48">
        <f>R1635*[1]TC!$C$4</f>
        <v>268070</v>
      </c>
      <c r="T1635" s="128">
        <f>[1]TC!$F$4</f>
        <v>1100</v>
      </c>
      <c r="U1635" s="128">
        <f>[1]TC!$G$4</f>
        <v>22000</v>
      </c>
      <c r="V1635" s="33" t="s">
        <v>2835</v>
      </c>
      <c r="W1635" s="210" t="s">
        <v>2734</v>
      </c>
      <c r="X1635" s="38"/>
    </row>
    <row r="1636" spans="1:24" ht="15" customHeight="1">
      <c r="A1636" s="40" t="s">
        <v>481</v>
      </c>
      <c r="B1636" s="40" t="s">
        <v>2669</v>
      </c>
      <c r="C1636" s="127" t="s">
        <v>2843</v>
      </c>
      <c r="D1636" s="41" t="s">
        <v>49</v>
      </c>
      <c r="E1636" s="41" t="s">
        <v>27</v>
      </c>
      <c r="F1636" s="14" t="s">
        <v>73</v>
      </c>
      <c r="G1636" s="14" t="s">
        <v>164</v>
      </c>
      <c r="H1636" s="41" t="s">
        <v>296</v>
      </c>
      <c r="I1636" s="41" t="s">
        <v>31</v>
      </c>
      <c r="J1636" s="41"/>
      <c r="K1636" s="31">
        <v>14630</v>
      </c>
      <c r="L1636" s="43" t="s">
        <v>189</v>
      </c>
      <c r="M1636" s="254">
        <v>0.1</v>
      </c>
      <c r="N1636" s="80">
        <f>(K1636-700-1665)*M1636</f>
        <v>1226.5</v>
      </c>
      <c r="O1636" s="55">
        <f>N1636*[1]TC!C$4</f>
        <v>24530</v>
      </c>
      <c r="P1636" s="55">
        <v>0</v>
      </c>
      <c r="Q1636" s="46" t="s">
        <v>34</v>
      </c>
      <c r="R1636" s="135">
        <f t="shared" si="91"/>
        <v>13403.5</v>
      </c>
      <c r="S1636" s="48">
        <f>R1636*[1]TC!$C$4</f>
        <v>268070</v>
      </c>
      <c r="T1636" s="128">
        <f>[1]TC!$F$4</f>
        <v>1100</v>
      </c>
      <c r="U1636" s="128">
        <f>[1]TC!G$4</f>
        <v>22000</v>
      </c>
      <c r="V1636" s="33" t="s">
        <v>2844</v>
      </c>
      <c r="W1636" s="210" t="s">
        <v>2734</v>
      </c>
      <c r="X1636" s="38"/>
    </row>
    <row r="1637" spans="1:24" ht="15" customHeight="1">
      <c r="A1637" s="40" t="s">
        <v>481</v>
      </c>
      <c r="B1637" s="40" t="s">
        <v>2669</v>
      </c>
      <c r="C1637" s="127" t="s">
        <v>2845</v>
      </c>
      <c r="D1637" s="41" t="s">
        <v>49</v>
      </c>
      <c r="E1637" s="41" t="s">
        <v>27</v>
      </c>
      <c r="F1637" s="14" t="s">
        <v>73</v>
      </c>
      <c r="G1637" s="14" t="s">
        <v>86</v>
      </c>
      <c r="H1637" s="41" t="s">
        <v>296</v>
      </c>
      <c r="I1637" s="41" t="s">
        <v>31</v>
      </c>
      <c r="J1637" s="41"/>
      <c r="K1637" s="31">
        <v>12660</v>
      </c>
      <c r="L1637" s="43" t="s">
        <v>189</v>
      </c>
      <c r="M1637" s="254">
        <v>0.1</v>
      </c>
      <c r="N1637" s="80">
        <f>(K1637-700-1665)*M1637</f>
        <v>1029.5</v>
      </c>
      <c r="O1637" s="55">
        <f>N1637*[1]TC!C$4</f>
        <v>20590</v>
      </c>
      <c r="P1637" s="55">
        <v>0</v>
      </c>
      <c r="Q1637" s="46" t="s">
        <v>34</v>
      </c>
      <c r="R1637" s="135">
        <f t="shared" si="91"/>
        <v>11630.5</v>
      </c>
      <c r="S1637" s="48">
        <f>R1637*[1]TC!$C$4</f>
        <v>232610</v>
      </c>
      <c r="T1637" s="128">
        <f>[1]TC!$F$4</f>
        <v>1100</v>
      </c>
      <c r="U1637" s="128">
        <f>[1]TC!G$4</f>
        <v>22000</v>
      </c>
      <c r="V1637" s="33" t="s">
        <v>2801</v>
      </c>
      <c r="W1637" s="210" t="s">
        <v>2734</v>
      </c>
      <c r="X1637" s="38"/>
    </row>
    <row r="1638" spans="1:24" ht="15" customHeight="1">
      <c r="A1638" s="40" t="s">
        <v>481</v>
      </c>
      <c r="B1638" s="40" t="s">
        <v>2669</v>
      </c>
      <c r="C1638" s="127" t="s">
        <v>2846</v>
      </c>
      <c r="D1638" s="41" t="s">
        <v>49</v>
      </c>
      <c r="E1638" s="41" t="s">
        <v>27</v>
      </c>
      <c r="F1638" s="14" t="s">
        <v>164</v>
      </c>
      <c r="G1638" s="14" t="s">
        <v>76</v>
      </c>
      <c r="H1638" s="41" t="s">
        <v>296</v>
      </c>
      <c r="I1638" s="41" t="s">
        <v>31</v>
      </c>
      <c r="J1638" s="41"/>
      <c r="K1638" s="31">
        <v>14035</v>
      </c>
      <c r="L1638" s="43" t="s">
        <v>189</v>
      </c>
      <c r="M1638" s="254">
        <v>0.1</v>
      </c>
      <c r="N1638" s="80">
        <f>(K1638-700-1665)*M1638</f>
        <v>1167</v>
      </c>
      <c r="O1638" s="55">
        <f>N1638*[1]TC!C$4</f>
        <v>23340</v>
      </c>
      <c r="P1638" s="55">
        <v>0</v>
      </c>
      <c r="Q1638" s="46" t="s">
        <v>34</v>
      </c>
      <c r="R1638" s="135">
        <f t="shared" si="91"/>
        <v>12868</v>
      </c>
      <c r="S1638" s="48">
        <f>R1638*[1]TC!$C$4</f>
        <v>257360</v>
      </c>
      <c r="T1638" s="128">
        <f>[1]TC!$F$4</f>
        <v>1100</v>
      </c>
      <c r="U1638" s="128">
        <f>[1]TC!G$4</f>
        <v>22000</v>
      </c>
      <c r="V1638" s="33" t="s">
        <v>2847</v>
      </c>
      <c r="W1638" s="210" t="s">
        <v>2734</v>
      </c>
      <c r="X1638" s="38"/>
    </row>
    <row r="1639" spans="1:24" ht="15" customHeight="1">
      <c r="A1639" s="40" t="s">
        <v>481</v>
      </c>
      <c r="B1639" s="40" t="s">
        <v>2669</v>
      </c>
      <c r="C1639" s="127" t="s">
        <v>2848</v>
      </c>
      <c r="D1639" s="41" t="s">
        <v>49</v>
      </c>
      <c r="E1639" s="41" t="s">
        <v>27</v>
      </c>
      <c r="F1639" s="14" t="s">
        <v>1541</v>
      </c>
      <c r="G1639" s="14" t="s">
        <v>1542</v>
      </c>
      <c r="H1639" s="41" t="s">
        <v>296</v>
      </c>
      <c r="I1639" s="41" t="s">
        <v>31</v>
      </c>
      <c r="J1639" s="41"/>
      <c r="K1639" s="31">
        <v>13155</v>
      </c>
      <c r="L1639" s="43" t="s">
        <v>189</v>
      </c>
      <c r="M1639" s="254">
        <v>0.1</v>
      </c>
      <c r="N1639" s="80">
        <f>(K1639-700-1650)*M1639</f>
        <v>1080.5</v>
      </c>
      <c r="O1639" s="55">
        <f>N1639*[1]TC!C$4</f>
        <v>21610</v>
      </c>
      <c r="P1639" s="55">
        <v>0</v>
      </c>
      <c r="Q1639" s="46" t="s">
        <v>34</v>
      </c>
      <c r="R1639" s="135">
        <f t="shared" si="91"/>
        <v>12074.5</v>
      </c>
      <c r="S1639" s="48">
        <f>R1639*[1]TC!$C$4</f>
        <v>241490</v>
      </c>
      <c r="T1639" s="128">
        <f>[1]TC!$F$4</f>
        <v>1100</v>
      </c>
      <c r="U1639" s="128">
        <f>[1]TC!$G$4</f>
        <v>22000</v>
      </c>
      <c r="V1639" s="33" t="s">
        <v>2801</v>
      </c>
      <c r="W1639" s="210" t="s">
        <v>2734</v>
      </c>
      <c r="X1639" s="38"/>
    </row>
    <row r="1640" spans="1:24" ht="15" customHeight="1">
      <c r="A1640" s="40" t="s">
        <v>481</v>
      </c>
      <c r="B1640" s="40" t="s">
        <v>2669</v>
      </c>
      <c r="C1640" s="127" t="s">
        <v>2849</v>
      </c>
      <c r="D1640" s="41" t="s">
        <v>49</v>
      </c>
      <c r="E1640" s="41" t="s">
        <v>27</v>
      </c>
      <c r="F1640" s="14" t="s">
        <v>46</v>
      </c>
      <c r="G1640" s="14" t="s">
        <v>132</v>
      </c>
      <c r="H1640" s="41" t="s">
        <v>296</v>
      </c>
      <c r="I1640" s="41" t="s">
        <v>31</v>
      </c>
      <c r="J1640" s="41"/>
      <c r="K1640" s="31">
        <v>15860</v>
      </c>
      <c r="L1640" s="43" t="s">
        <v>189</v>
      </c>
      <c r="M1640" s="254">
        <v>0.1</v>
      </c>
      <c r="N1640" s="80">
        <f>(K1640-700-1650)*M1640</f>
        <v>1351</v>
      </c>
      <c r="O1640" s="55">
        <f>N1640*[1]TC!C$4</f>
        <v>27020</v>
      </c>
      <c r="P1640" s="55">
        <v>0</v>
      </c>
      <c r="Q1640" s="46" t="s">
        <v>34</v>
      </c>
      <c r="R1640" s="135">
        <f t="shared" si="91"/>
        <v>14509</v>
      </c>
      <c r="S1640" s="48">
        <f>R1640*[1]TC!$C$4</f>
        <v>290180</v>
      </c>
      <c r="T1640" s="128">
        <f>[1]TC!$F$4</f>
        <v>1100</v>
      </c>
      <c r="U1640" s="128">
        <f>[1]TC!G$4</f>
        <v>22000</v>
      </c>
      <c r="V1640" s="33" t="s">
        <v>2801</v>
      </c>
      <c r="W1640" s="210" t="s">
        <v>2734</v>
      </c>
      <c r="X1640" s="38"/>
    </row>
    <row r="1641" spans="1:24" ht="15" customHeight="1">
      <c r="A1641" s="40" t="s">
        <v>481</v>
      </c>
      <c r="B1641" s="40" t="s">
        <v>2669</v>
      </c>
      <c r="C1641" s="127" t="s">
        <v>2850</v>
      </c>
      <c r="D1641" s="41" t="s">
        <v>49</v>
      </c>
      <c r="E1641" s="41" t="s">
        <v>27</v>
      </c>
      <c r="F1641" s="14" t="s">
        <v>673</v>
      </c>
      <c r="G1641" s="14" t="s">
        <v>1685</v>
      </c>
      <c r="H1641" s="41" t="s">
        <v>296</v>
      </c>
      <c r="I1641" s="41" t="s">
        <v>31</v>
      </c>
      <c r="J1641" s="41"/>
      <c r="K1641" s="31">
        <v>13050</v>
      </c>
      <c r="L1641" s="43" t="s">
        <v>189</v>
      </c>
      <c r="M1641" s="254">
        <v>0.1</v>
      </c>
      <c r="N1641" s="80">
        <f>(K1641-700-1650)*M1641</f>
        <v>1070</v>
      </c>
      <c r="O1641" s="55">
        <f>N1641*[1]TC!C$4</f>
        <v>21400</v>
      </c>
      <c r="P1641" s="55">
        <v>0</v>
      </c>
      <c r="Q1641" s="46" t="s">
        <v>34</v>
      </c>
      <c r="R1641" s="135">
        <f t="shared" si="91"/>
        <v>11980</v>
      </c>
      <c r="S1641" s="48">
        <f>R1641*[1]TC!$C$4</f>
        <v>239600</v>
      </c>
      <c r="T1641" s="128">
        <f>[1]TC!$F$4</f>
        <v>1100</v>
      </c>
      <c r="U1641" s="128">
        <f>[1]TC!G$4</f>
        <v>22000</v>
      </c>
      <c r="V1641" s="33" t="s">
        <v>2851</v>
      </c>
      <c r="W1641" s="210" t="s">
        <v>2734</v>
      </c>
      <c r="X1641" s="38"/>
    </row>
    <row r="1642" spans="1:24" ht="15" customHeight="1">
      <c r="A1642" s="14" t="s">
        <v>1766</v>
      </c>
      <c r="B1642" s="15" t="s">
        <v>2852</v>
      </c>
      <c r="C1642" s="16" t="s">
        <v>2853</v>
      </c>
      <c r="D1642" s="14" t="s">
        <v>49</v>
      </c>
      <c r="E1642" s="15" t="s">
        <v>27</v>
      </c>
      <c r="F1642" s="14" t="s">
        <v>42</v>
      </c>
      <c r="G1642" s="14" t="s">
        <v>1304</v>
      </c>
      <c r="H1642" s="15" t="s">
        <v>296</v>
      </c>
      <c r="I1642" s="15" t="s">
        <v>233</v>
      </c>
      <c r="J1642" s="15" t="s">
        <v>171</v>
      </c>
      <c r="K1642" s="150">
        <v>76800</v>
      </c>
      <c r="L1642" s="19" t="s">
        <v>1772</v>
      </c>
      <c r="M1642" s="20">
        <v>0.375</v>
      </c>
      <c r="N1642" s="374">
        <f>K1642*M1642</f>
        <v>28800</v>
      </c>
      <c r="O1642" s="22">
        <f>N1642*[1]TC!C5</f>
        <v>460512</v>
      </c>
      <c r="P1642" s="35">
        <v>10000</v>
      </c>
      <c r="Q1642" s="24" t="s">
        <v>34</v>
      </c>
      <c r="R1642" s="256">
        <f t="shared" si="91"/>
        <v>48000</v>
      </c>
      <c r="S1642" s="26">
        <f>R1642*[1]TC!$C$5</f>
        <v>767520</v>
      </c>
      <c r="T1642" s="375">
        <f>[1]TC!$F$7</f>
        <v>1500</v>
      </c>
      <c r="U1642" s="26">
        <f>T1642*[1]TC!$C$5</f>
        <v>23985</v>
      </c>
      <c r="V1642" s="15" t="s">
        <v>2854</v>
      </c>
      <c r="W1642" s="37" t="s">
        <v>2855</v>
      </c>
      <c r="X1642" s="38"/>
    </row>
    <row r="1643" spans="1:24" ht="15" customHeight="1">
      <c r="A1643" s="14" t="s">
        <v>1766</v>
      </c>
      <c r="B1643" s="15" t="s">
        <v>2852</v>
      </c>
      <c r="C1643" s="16" t="s">
        <v>2856</v>
      </c>
      <c r="D1643" s="14" t="s">
        <v>49</v>
      </c>
      <c r="E1643" s="15" t="s">
        <v>27</v>
      </c>
      <c r="F1643" s="14" t="s">
        <v>42</v>
      </c>
      <c r="G1643" s="14" t="s">
        <v>29</v>
      </c>
      <c r="H1643" s="15" t="s">
        <v>296</v>
      </c>
      <c r="I1643" s="15" t="s">
        <v>233</v>
      </c>
      <c r="J1643" s="15" t="s">
        <v>171</v>
      </c>
      <c r="K1643" s="150">
        <v>76800</v>
      </c>
      <c r="L1643" s="19" t="s">
        <v>1772</v>
      </c>
      <c r="M1643" s="20">
        <v>0.375</v>
      </c>
      <c r="N1643" s="374">
        <f>K1643*M1643</f>
        <v>28800</v>
      </c>
      <c r="O1643" s="22">
        <f>N1643*[1]TC!$C$5</f>
        <v>460512</v>
      </c>
      <c r="P1643" s="35">
        <v>10000</v>
      </c>
      <c r="Q1643" s="24" t="s">
        <v>34</v>
      </c>
      <c r="R1643" s="256">
        <f t="shared" si="91"/>
        <v>48000</v>
      </c>
      <c r="S1643" s="26">
        <f>R1643*[1]TC!$C$5</f>
        <v>767520</v>
      </c>
      <c r="T1643" s="375">
        <f>[1]TC!$F$7</f>
        <v>1500</v>
      </c>
      <c r="U1643" s="26">
        <f>T1643*[1]TC!$C$5</f>
        <v>23985</v>
      </c>
      <c r="V1643" s="15" t="s">
        <v>2854</v>
      </c>
      <c r="W1643" s="37" t="s">
        <v>2857</v>
      </c>
      <c r="X1643" s="38"/>
    </row>
    <row r="1644" spans="1:24" ht="15" customHeight="1">
      <c r="A1644" s="14" t="s">
        <v>1766</v>
      </c>
      <c r="B1644" s="15" t="s">
        <v>2852</v>
      </c>
      <c r="C1644" s="16" t="s">
        <v>2858</v>
      </c>
      <c r="D1644" s="14" t="s">
        <v>49</v>
      </c>
      <c r="E1644" s="15" t="s">
        <v>27</v>
      </c>
      <c r="F1644" s="14" t="s">
        <v>62</v>
      </c>
      <c r="G1644" s="14" t="s">
        <v>95</v>
      </c>
      <c r="H1644" s="15" t="s">
        <v>113</v>
      </c>
      <c r="I1644" s="15" t="s">
        <v>233</v>
      </c>
      <c r="J1644" s="15" t="s">
        <v>171</v>
      </c>
      <c r="K1644" s="150">
        <v>38400</v>
      </c>
      <c r="L1644" s="19" t="s">
        <v>1772</v>
      </c>
      <c r="M1644" s="20">
        <v>0.12759999999999999</v>
      </c>
      <c r="N1644" s="374">
        <v>4900</v>
      </c>
      <c r="O1644" s="22">
        <f>N1644*[1]TC!$C$5</f>
        <v>78351</v>
      </c>
      <c r="P1644" s="35">
        <v>10000</v>
      </c>
      <c r="Q1644" s="24" t="s">
        <v>34</v>
      </c>
      <c r="R1644" s="256">
        <f t="shared" si="91"/>
        <v>33500</v>
      </c>
      <c r="S1644" s="26">
        <f>R1644*[1]TC!$C$5</f>
        <v>535665</v>
      </c>
      <c r="T1644" s="375">
        <f>[1]TC!$F$7</f>
        <v>1500</v>
      </c>
      <c r="U1644" s="26">
        <f>T1644*[1]TC!$C$5</f>
        <v>23985</v>
      </c>
      <c r="V1644" s="15" t="s">
        <v>2854</v>
      </c>
      <c r="W1644" s="37" t="s">
        <v>2859</v>
      </c>
      <c r="X1644" s="38"/>
    </row>
    <row r="1645" spans="1:24" ht="15" customHeight="1">
      <c r="A1645" s="14" t="s">
        <v>1766</v>
      </c>
      <c r="B1645" s="15" t="s">
        <v>2852</v>
      </c>
      <c r="C1645" s="16" t="s">
        <v>2860</v>
      </c>
      <c r="D1645" s="15" t="s">
        <v>26</v>
      </c>
      <c r="E1645" s="15" t="s">
        <v>27</v>
      </c>
      <c r="F1645" s="14" t="s">
        <v>38</v>
      </c>
      <c r="G1645" s="14" t="s">
        <v>42</v>
      </c>
      <c r="H1645" s="15" t="s">
        <v>113</v>
      </c>
      <c r="I1645" s="15" t="s">
        <v>233</v>
      </c>
      <c r="J1645" s="15" t="s">
        <v>1072</v>
      </c>
      <c r="K1645" s="150">
        <v>44450</v>
      </c>
      <c r="L1645" s="19" t="s">
        <v>1772</v>
      </c>
      <c r="M1645" s="20">
        <v>0.24</v>
      </c>
      <c r="N1645" s="374">
        <v>11000</v>
      </c>
      <c r="O1645" s="22">
        <f>N1645*[1]TC!$C$5</f>
        <v>175890</v>
      </c>
      <c r="P1645" s="35">
        <v>10000</v>
      </c>
      <c r="Q1645" s="24" t="s">
        <v>34</v>
      </c>
      <c r="R1645" s="256">
        <f t="shared" si="91"/>
        <v>33450</v>
      </c>
      <c r="S1645" s="26">
        <f>R1645*[1]TC!$C$5</f>
        <v>534865.5</v>
      </c>
      <c r="T1645" s="375">
        <f>[1]TC!$F$7</f>
        <v>1500</v>
      </c>
      <c r="U1645" s="26">
        <f>T1645*[1]TC!$C$5</f>
        <v>23985</v>
      </c>
      <c r="V1645" s="15" t="s">
        <v>2861</v>
      </c>
      <c r="W1645" s="37" t="s">
        <v>2862</v>
      </c>
      <c r="X1645" s="29"/>
    </row>
    <row r="1646" spans="1:24" ht="15" customHeight="1">
      <c r="A1646" s="14" t="s">
        <v>1766</v>
      </c>
      <c r="B1646" s="15" t="s">
        <v>2852</v>
      </c>
      <c r="C1646" s="16" t="s">
        <v>2863</v>
      </c>
      <c r="D1646" s="15" t="s">
        <v>2864</v>
      </c>
      <c r="E1646" s="15" t="s">
        <v>27</v>
      </c>
      <c r="F1646" s="14" t="s">
        <v>2865</v>
      </c>
      <c r="G1646" s="14" t="s">
        <v>2866</v>
      </c>
      <c r="H1646" s="15" t="s">
        <v>901</v>
      </c>
      <c r="I1646" s="15" t="s">
        <v>233</v>
      </c>
      <c r="J1646" s="15" t="s">
        <v>233</v>
      </c>
      <c r="K1646" s="150">
        <v>5455</v>
      </c>
      <c r="L1646" s="19" t="s">
        <v>1772</v>
      </c>
      <c r="M1646" s="20">
        <v>0.45</v>
      </c>
      <c r="N1646" s="374">
        <f t="shared" ref="N1646:N1695" si="92">K1646*M1646</f>
        <v>2454.75</v>
      </c>
      <c r="O1646" s="22">
        <f>N1646*[1]TC!$C$5</f>
        <v>39251.452499999999</v>
      </c>
      <c r="P1646" s="24" t="s">
        <v>34</v>
      </c>
      <c r="Q1646" s="24" t="s">
        <v>34</v>
      </c>
      <c r="R1646" s="257">
        <f t="shared" ref="R1646:R1695" si="93">K1646-N1646</f>
        <v>3000.25</v>
      </c>
      <c r="S1646" s="26">
        <f>R1646*[1]TC!$C$5</f>
        <v>47973.997499999998</v>
      </c>
      <c r="T1646" s="375">
        <f>[1]TC!$F$7</f>
        <v>1500</v>
      </c>
      <c r="U1646" s="26">
        <f>T1646*[1]TC!$C$5</f>
        <v>23985</v>
      </c>
      <c r="V1646" s="15" t="s">
        <v>2854</v>
      </c>
      <c r="W1646" s="37" t="s">
        <v>2867</v>
      </c>
      <c r="X1646" s="38"/>
    </row>
    <row r="1647" spans="1:24" ht="15" customHeight="1">
      <c r="A1647" s="14" t="s">
        <v>1766</v>
      </c>
      <c r="B1647" s="15" t="s">
        <v>2852</v>
      </c>
      <c r="C1647" s="16" t="s">
        <v>2868</v>
      </c>
      <c r="D1647" s="15" t="s">
        <v>2864</v>
      </c>
      <c r="E1647" s="15" t="s">
        <v>27</v>
      </c>
      <c r="F1647" s="14" t="s">
        <v>38</v>
      </c>
      <c r="G1647" s="14" t="s">
        <v>29</v>
      </c>
      <c r="H1647" s="15" t="s">
        <v>901</v>
      </c>
      <c r="I1647" s="15" t="s">
        <v>233</v>
      </c>
      <c r="J1647" s="15" t="s">
        <v>233</v>
      </c>
      <c r="K1647" s="150">
        <v>7750</v>
      </c>
      <c r="L1647" s="19" t="s">
        <v>1772</v>
      </c>
      <c r="M1647" s="20">
        <v>0.61</v>
      </c>
      <c r="N1647" s="374">
        <f t="shared" si="92"/>
        <v>4727.5</v>
      </c>
      <c r="O1647" s="22">
        <f>N1647*[1]TC!$C$5</f>
        <v>75592.725000000006</v>
      </c>
      <c r="P1647" s="24" t="s">
        <v>34</v>
      </c>
      <c r="Q1647" s="24" t="s">
        <v>34</v>
      </c>
      <c r="R1647" s="257">
        <f t="shared" si="93"/>
        <v>3022.5</v>
      </c>
      <c r="S1647" s="26">
        <f>R1647*[1]TC!$C$5</f>
        <v>48329.775000000001</v>
      </c>
      <c r="T1647" s="375">
        <f>[1]TC!$F$7</f>
        <v>1500</v>
      </c>
      <c r="U1647" s="26">
        <f>T1647*[1]TC!$C$5</f>
        <v>23985</v>
      </c>
      <c r="V1647" s="15" t="s">
        <v>2854</v>
      </c>
      <c r="W1647" s="37" t="s">
        <v>2869</v>
      </c>
      <c r="X1647" s="38"/>
    </row>
    <row r="1648" spans="1:24" ht="15" customHeight="1">
      <c r="A1648" s="111" t="s">
        <v>185</v>
      </c>
      <c r="B1648" s="112" t="s">
        <v>2870</v>
      </c>
      <c r="C1648" s="112" t="s">
        <v>2871</v>
      </c>
      <c r="D1648" s="14" t="s">
        <v>26</v>
      </c>
      <c r="E1648" s="112" t="s">
        <v>27</v>
      </c>
      <c r="F1648" s="112" t="s">
        <v>38</v>
      </c>
      <c r="G1648" s="112" t="s">
        <v>648</v>
      </c>
      <c r="H1648" s="282" t="s">
        <v>304</v>
      </c>
      <c r="I1648" s="282" t="s">
        <v>31</v>
      </c>
      <c r="J1648" s="282" t="s">
        <v>484</v>
      </c>
      <c r="K1648" s="283">
        <v>16900</v>
      </c>
      <c r="L1648" s="284" t="s">
        <v>189</v>
      </c>
      <c r="M1648" s="272">
        <v>0.35</v>
      </c>
      <c r="N1648" s="286">
        <f t="shared" si="92"/>
        <v>5915</v>
      </c>
      <c r="O1648" s="117">
        <f>N1648*[1]TC!$C$4</f>
        <v>118300</v>
      </c>
      <c r="P1648" s="376">
        <v>10000</v>
      </c>
      <c r="Q1648" s="287" t="s">
        <v>34</v>
      </c>
      <c r="R1648" s="288">
        <f t="shared" si="93"/>
        <v>10985</v>
      </c>
      <c r="S1648" s="289">
        <f>R1648*[1]TC!C4</f>
        <v>219700</v>
      </c>
      <c r="T1648" s="108">
        <f>[1]TC!F4</f>
        <v>1100</v>
      </c>
      <c r="U1648" s="289">
        <f>T1648*[1]TC!C4</f>
        <v>22000</v>
      </c>
      <c r="V1648" s="282" t="s">
        <v>2872</v>
      </c>
      <c r="W1648" s="377" t="s">
        <v>36</v>
      </c>
      <c r="X1648" s="38"/>
    </row>
    <row r="1649" spans="1:24" ht="15" customHeight="1">
      <c r="A1649" s="111" t="s">
        <v>185</v>
      </c>
      <c r="B1649" s="112" t="s">
        <v>2873</v>
      </c>
      <c r="C1649" s="112" t="s">
        <v>2874</v>
      </c>
      <c r="D1649" s="14" t="s">
        <v>26</v>
      </c>
      <c r="E1649" s="112" t="s">
        <v>27</v>
      </c>
      <c r="F1649" s="112" t="s">
        <v>38</v>
      </c>
      <c r="G1649" s="112" t="s">
        <v>29</v>
      </c>
      <c r="H1649" s="282" t="s">
        <v>304</v>
      </c>
      <c r="I1649" s="282" t="s">
        <v>498</v>
      </c>
      <c r="J1649" s="282" t="s">
        <v>172</v>
      </c>
      <c r="K1649" s="283">
        <v>11360</v>
      </c>
      <c r="L1649" s="284" t="s">
        <v>189</v>
      </c>
      <c r="M1649" s="272">
        <v>0.35</v>
      </c>
      <c r="N1649" s="286">
        <f t="shared" si="92"/>
        <v>3975.9999999999995</v>
      </c>
      <c r="O1649" s="117">
        <f>N1649*[1]TC!$C$4</f>
        <v>79519.999999999985</v>
      </c>
      <c r="P1649" s="376">
        <v>10000</v>
      </c>
      <c r="Q1649" s="287" t="s">
        <v>34</v>
      </c>
      <c r="R1649" s="288">
        <f t="shared" si="93"/>
        <v>7384</v>
      </c>
      <c r="S1649" s="289">
        <f>R1649*[1]TC!C4</f>
        <v>147680</v>
      </c>
      <c r="T1649" s="108">
        <f>[1]TC!F4</f>
        <v>1100</v>
      </c>
      <c r="U1649" s="289">
        <f>T1649*[1]TC!C4</f>
        <v>22000</v>
      </c>
      <c r="V1649" s="282" t="s">
        <v>36</v>
      </c>
      <c r="W1649" s="377" t="s">
        <v>36</v>
      </c>
      <c r="X1649" s="38"/>
    </row>
    <row r="1650" spans="1:24" ht="15" customHeight="1">
      <c r="A1650" s="111" t="s">
        <v>23</v>
      </c>
      <c r="B1650" s="282" t="s">
        <v>2875</v>
      </c>
      <c r="C1650" s="378" t="s">
        <v>2876</v>
      </c>
      <c r="D1650" s="14" t="s">
        <v>26</v>
      </c>
      <c r="E1650" s="97" t="s">
        <v>27</v>
      </c>
      <c r="F1650" s="112" t="s">
        <v>29</v>
      </c>
      <c r="G1650" s="112" t="s">
        <v>56</v>
      </c>
      <c r="H1650" s="282" t="s">
        <v>30</v>
      </c>
      <c r="I1650" s="282" t="s">
        <v>31</v>
      </c>
      <c r="J1650" s="282" t="s">
        <v>32</v>
      </c>
      <c r="K1650" s="379">
        <v>20000</v>
      </c>
      <c r="L1650" s="284" t="s">
        <v>33</v>
      </c>
      <c r="M1650" s="272">
        <v>0.05</v>
      </c>
      <c r="N1650" s="380">
        <f t="shared" si="92"/>
        <v>1000</v>
      </c>
      <c r="O1650" s="117">
        <f>N1650*[1]TC!$C$3</f>
        <v>23000</v>
      </c>
      <c r="P1650" s="376">
        <v>10000</v>
      </c>
      <c r="Q1650" s="287" t="s">
        <v>34</v>
      </c>
      <c r="R1650" s="381">
        <f t="shared" si="93"/>
        <v>19000</v>
      </c>
      <c r="S1650" s="289">
        <f>R1650*[1]TC!$C$3</f>
        <v>437000</v>
      </c>
      <c r="T1650" s="382">
        <f>[1]TC!$F$5</f>
        <v>1500</v>
      </c>
      <c r="U1650" s="289">
        <f>T1650*[1]TC!$C$3</f>
        <v>34500</v>
      </c>
      <c r="V1650" s="282" t="s">
        <v>36</v>
      </c>
      <c r="W1650" s="377" t="s">
        <v>36</v>
      </c>
      <c r="X1650" s="38"/>
    </row>
    <row r="1651" spans="1:24" ht="15" customHeight="1">
      <c r="A1651" s="111" t="s">
        <v>23</v>
      </c>
      <c r="B1651" s="282" t="s">
        <v>2875</v>
      </c>
      <c r="C1651" s="378" t="s">
        <v>2877</v>
      </c>
      <c r="D1651" s="14" t="s">
        <v>26</v>
      </c>
      <c r="E1651" s="97" t="s">
        <v>27</v>
      </c>
      <c r="F1651" s="112" t="s">
        <v>29</v>
      </c>
      <c r="G1651" s="112" t="s">
        <v>328</v>
      </c>
      <c r="H1651" s="282" t="s">
        <v>30</v>
      </c>
      <c r="I1651" s="282" t="s">
        <v>31</v>
      </c>
      <c r="J1651" s="282" t="s">
        <v>32</v>
      </c>
      <c r="K1651" s="379">
        <v>20000</v>
      </c>
      <c r="L1651" s="284" t="s">
        <v>33</v>
      </c>
      <c r="M1651" s="272">
        <v>0.05</v>
      </c>
      <c r="N1651" s="380">
        <f t="shared" si="92"/>
        <v>1000</v>
      </c>
      <c r="O1651" s="117">
        <f>N1651*[1]TC!$C$3</f>
        <v>23000</v>
      </c>
      <c r="P1651" s="376">
        <v>10000</v>
      </c>
      <c r="Q1651" s="287" t="s">
        <v>34</v>
      </c>
      <c r="R1651" s="381">
        <f t="shared" si="93"/>
        <v>19000</v>
      </c>
      <c r="S1651" s="289">
        <f>R1651*[1]TC!$C$3</f>
        <v>437000</v>
      </c>
      <c r="T1651" s="382">
        <f>[1]TC!$F$5</f>
        <v>1500</v>
      </c>
      <c r="U1651" s="289">
        <f>T1651*[1]TC!$C$3</f>
        <v>34500</v>
      </c>
      <c r="V1651" s="282" t="s">
        <v>36</v>
      </c>
      <c r="W1651" s="377" t="s">
        <v>36</v>
      </c>
      <c r="X1651" s="38"/>
    </row>
    <row r="1652" spans="1:24" ht="15" customHeight="1">
      <c r="A1652" s="111" t="s">
        <v>23</v>
      </c>
      <c r="B1652" s="282" t="s">
        <v>2875</v>
      </c>
      <c r="C1652" s="378" t="s">
        <v>2878</v>
      </c>
      <c r="D1652" s="14" t="s">
        <v>26</v>
      </c>
      <c r="E1652" s="97" t="s">
        <v>27</v>
      </c>
      <c r="F1652" s="112" t="s">
        <v>29</v>
      </c>
      <c r="G1652" s="112" t="s">
        <v>29</v>
      </c>
      <c r="H1652" s="282" t="s">
        <v>30</v>
      </c>
      <c r="I1652" s="282" t="s">
        <v>31</v>
      </c>
      <c r="J1652" s="282" t="s">
        <v>32</v>
      </c>
      <c r="K1652" s="379">
        <v>20000</v>
      </c>
      <c r="L1652" s="284" t="s">
        <v>33</v>
      </c>
      <c r="M1652" s="272">
        <v>0.05</v>
      </c>
      <c r="N1652" s="380">
        <f t="shared" si="92"/>
        <v>1000</v>
      </c>
      <c r="O1652" s="117">
        <f>N1652*[1]TC!$C$3</f>
        <v>23000</v>
      </c>
      <c r="P1652" s="376">
        <v>10000</v>
      </c>
      <c r="Q1652" s="287" t="s">
        <v>34</v>
      </c>
      <c r="R1652" s="381">
        <f t="shared" si="93"/>
        <v>19000</v>
      </c>
      <c r="S1652" s="289">
        <f>R1652*[1]TC!$C$3</f>
        <v>437000</v>
      </c>
      <c r="T1652" s="382">
        <f>[1]TC!$F$5</f>
        <v>1500</v>
      </c>
      <c r="U1652" s="289">
        <f>T1652*[1]TC!$C$3</f>
        <v>34500</v>
      </c>
      <c r="V1652" s="282" t="s">
        <v>2879</v>
      </c>
      <c r="W1652" s="377" t="s">
        <v>36</v>
      </c>
      <c r="X1652" s="38"/>
    </row>
    <row r="1653" spans="1:24" ht="15" customHeight="1">
      <c r="A1653" s="111" t="s">
        <v>23</v>
      </c>
      <c r="B1653" s="282" t="s">
        <v>2875</v>
      </c>
      <c r="C1653" s="378" t="s">
        <v>2880</v>
      </c>
      <c r="D1653" s="14" t="s">
        <v>26</v>
      </c>
      <c r="E1653" s="97" t="s">
        <v>27</v>
      </c>
      <c r="F1653" s="112" t="s">
        <v>38</v>
      </c>
      <c r="G1653" s="112" t="s">
        <v>29</v>
      </c>
      <c r="H1653" s="282" t="s">
        <v>113</v>
      </c>
      <c r="I1653" s="282" t="s">
        <v>498</v>
      </c>
      <c r="J1653" s="282" t="s">
        <v>31</v>
      </c>
      <c r="K1653" s="379">
        <v>37500</v>
      </c>
      <c r="L1653" s="284" t="s">
        <v>33</v>
      </c>
      <c r="M1653" s="272">
        <v>0.05</v>
      </c>
      <c r="N1653" s="380">
        <f t="shared" si="92"/>
        <v>1875</v>
      </c>
      <c r="O1653" s="117">
        <f>N1653*[1]TC!$C$3</f>
        <v>43125</v>
      </c>
      <c r="P1653" s="376">
        <v>10000</v>
      </c>
      <c r="Q1653" s="287" t="s">
        <v>34</v>
      </c>
      <c r="R1653" s="381">
        <f t="shared" si="93"/>
        <v>35625</v>
      </c>
      <c r="S1653" s="289">
        <f>R1653*[1]TC!$C$3</f>
        <v>819375</v>
      </c>
      <c r="T1653" s="382">
        <f>[1]TC!$F$5</f>
        <v>1500</v>
      </c>
      <c r="U1653" s="289">
        <f>T1653*[1]TC!$C$3</f>
        <v>34500</v>
      </c>
      <c r="V1653" s="282" t="s">
        <v>2879</v>
      </c>
      <c r="W1653" s="377" t="s">
        <v>36</v>
      </c>
      <c r="X1653" s="38"/>
    </row>
    <row r="1654" spans="1:24" ht="15" customHeight="1">
      <c r="A1654" s="111" t="s">
        <v>23</v>
      </c>
      <c r="B1654" s="282" t="s">
        <v>2875</v>
      </c>
      <c r="C1654" s="378" t="s">
        <v>2881</v>
      </c>
      <c r="D1654" s="14" t="s">
        <v>26</v>
      </c>
      <c r="E1654" s="97" t="s">
        <v>27</v>
      </c>
      <c r="F1654" s="112" t="s">
        <v>506</v>
      </c>
      <c r="G1654" s="112" t="s">
        <v>120</v>
      </c>
      <c r="H1654" s="282" t="s">
        <v>30</v>
      </c>
      <c r="I1654" s="282" t="s">
        <v>31</v>
      </c>
      <c r="J1654" s="282" t="s">
        <v>32</v>
      </c>
      <c r="K1654" s="379">
        <v>20500</v>
      </c>
      <c r="L1654" s="284" t="s">
        <v>33</v>
      </c>
      <c r="M1654" s="272">
        <v>0.05</v>
      </c>
      <c r="N1654" s="380">
        <f t="shared" si="92"/>
        <v>1025</v>
      </c>
      <c r="O1654" s="117">
        <f>N1654*[1]TC!$C$3</f>
        <v>23575</v>
      </c>
      <c r="P1654" s="376">
        <v>10000</v>
      </c>
      <c r="Q1654" s="287" t="s">
        <v>34</v>
      </c>
      <c r="R1654" s="381">
        <f t="shared" si="93"/>
        <v>19475</v>
      </c>
      <c r="S1654" s="289">
        <f>R1654*[1]TC!$C$3</f>
        <v>447925</v>
      </c>
      <c r="T1654" s="382">
        <f>[1]TC!$F$5</f>
        <v>1500</v>
      </c>
      <c r="U1654" s="289">
        <f>T1654*[1]TC!$C$3</f>
        <v>34500</v>
      </c>
      <c r="V1654" s="282" t="s">
        <v>36</v>
      </c>
      <c r="W1654" s="377" t="s">
        <v>36</v>
      </c>
      <c r="X1654" s="38"/>
    </row>
    <row r="1655" spans="1:24" ht="15" customHeight="1">
      <c r="A1655" s="111" t="s">
        <v>23</v>
      </c>
      <c r="B1655" s="112" t="s">
        <v>2875</v>
      </c>
      <c r="C1655" s="378" t="s">
        <v>2882</v>
      </c>
      <c r="D1655" s="14" t="s">
        <v>26</v>
      </c>
      <c r="E1655" s="112" t="s">
        <v>27</v>
      </c>
      <c r="F1655" s="112" t="s">
        <v>673</v>
      </c>
      <c r="G1655" s="112" t="s">
        <v>135</v>
      </c>
      <c r="H1655" s="282" t="s">
        <v>30</v>
      </c>
      <c r="I1655" s="282" t="s">
        <v>31</v>
      </c>
      <c r="J1655" s="282" t="s">
        <v>32</v>
      </c>
      <c r="K1655" s="379">
        <v>18500</v>
      </c>
      <c r="L1655" s="284" t="s">
        <v>33</v>
      </c>
      <c r="M1655" s="272">
        <v>0.05</v>
      </c>
      <c r="N1655" s="380">
        <f t="shared" si="92"/>
        <v>925</v>
      </c>
      <c r="O1655" s="117">
        <f>N1655*[1]TC!$C$3</f>
        <v>21275</v>
      </c>
      <c r="P1655" s="376">
        <v>10000</v>
      </c>
      <c r="Q1655" s="287" t="s">
        <v>34</v>
      </c>
      <c r="R1655" s="381">
        <f t="shared" si="93"/>
        <v>17575</v>
      </c>
      <c r="S1655" s="289">
        <f>R1655*[1]TC!$C$3</f>
        <v>404225</v>
      </c>
      <c r="T1655" s="382">
        <f>[1]TC!$F$5</f>
        <v>1500</v>
      </c>
      <c r="U1655" s="289">
        <f>T1655*[1]TC!$C$3</f>
        <v>34500</v>
      </c>
      <c r="V1655" s="282" t="s">
        <v>2879</v>
      </c>
      <c r="W1655" s="377" t="s">
        <v>36</v>
      </c>
      <c r="X1655" s="241"/>
    </row>
    <row r="1656" spans="1:24" ht="15" customHeight="1">
      <c r="A1656" s="111" t="s">
        <v>23</v>
      </c>
      <c r="B1656" s="112" t="s">
        <v>2875</v>
      </c>
      <c r="C1656" s="378" t="s">
        <v>2883</v>
      </c>
      <c r="D1656" s="14" t="s">
        <v>26</v>
      </c>
      <c r="E1656" s="97" t="s">
        <v>27</v>
      </c>
      <c r="F1656" s="112" t="s">
        <v>96</v>
      </c>
      <c r="G1656" s="112" t="s">
        <v>673</v>
      </c>
      <c r="H1656" s="282" t="s">
        <v>30</v>
      </c>
      <c r="I1656" s="282" t="s">
        <v>31</v>
      </c>
      <c r="J1656" s="282" t="s">
        <v>32</v>
      </c>
      <c r="K1656" s="379">
        <v>18500</v>
      </c>
      <c r="L1656" s="284" t="s">
        <v>33</v>
      </c>
      <c r="M1656" s="272">
        <v>0.05</v>
      </c>
      <c r="N1656" s="380">
        <f t="shared" si="92"/>
        <v>925</v>
      </c>
      <c r="O1656" s="117">
        <f>N1656*[1]TC!$C$3</f>
        <v>21275</v>
      </c>
      <c r="P1656" s="376">
        <v>10000</v>
      </c>
      <c r="Q1656" s="287" t="s">
        <v>34</v>
      </c>
      <c r="R1656" s="381">
        <f t="shared" si="93"/>
        <v>17575</v>
      </c>
      <c r="S1656" s="289">
        <f>R1656*[1]TC!$C$3</f>
        <v>404225</v>
      </c>
      <c r="T1656" s="382">
        <f>[1]TC!$F$5</f>
        <v>1500</v>
      </c>
      <c r="U1656" s="289">
        <f>T1656*[1]TC!$C$3</f>
        <v>34500</v>
      </c>
      <c r="V1656" s="282" t="s">
        <v>2879</v>
      </c>
      <c r="W1656" s="377" t="s">
        <v>36</v>
      </c>
      <c r="X1656" s="383"/>
    </row>
    <row r="1657" spans="1:24" ht="15" customHeight="1">
      <c r="A1657" s="111" t="s">
        <v>23</v>
      </c>
      <c r="B1657" s="282" t="s">
        <v>2875</v>
      </c>
      <c r="C1657" s="378" t="s">
        <v>2884</v>
      </c>
      <c r="D1657" s="14" t="s">
        <v>26</v>
      </c>
      <c r="E1657" s="97" t="s">
        <v>27</v>
      </c>
      <c r="F1657" s="112" t="s">
        <v>50</v>
      </c>
      <c r="G1657" s="112" t="s">
        <v>63</v>
      </c>
      <c r="H1657" s="282" t="s">
        <v>30</v>
      </c>
      <c r="I1657" s="282" t="s">
        <v>31</v>
      </c>
      <c r="J1657" s="282" t="s">
        <v>32</v>
      </c>
      <c r="K1657" s="379">
        <v>18500</v>
      </c>
      <c r="L1657" s="284" t="s">
        <v>33</v>
      </c>
      <c r="M1657" s="272">
        <v>0.05</v>
      </c>
      <c r="N1657" s="380">
        <f t="shared" si="92"/>
        <v>925</v>
      </c>
      <c r="O1657" s="117">
        <f>N1657*[1]TC!$C$3</f>
        <v>21275</v>
      </c>
      <c r="P1657" s="376">
        <v>10000</v>
      </c>
      <c r="Q1657" s="287" t="s">
        <v>34</v>
      </c>
      <c r="R1657" s="381">
        <f t="shared" si="93"/>
        <v>17575</v>
      </c>
      <c r="S1657" s="289">
        <f>R1657*[1]TC!$C$3</f>
        <v>404225</v>
      </c>
      <c r="T1657" s="382">
        <f>[1]TC!$F$5</f>
        <v>1500</v>
      </c>
      <c r="U1657" s="289">
        <f>T1657*[1]TC!$C$3</f>
        <v>34500</v>
      </c>
      <c r="V1657" s="282" t="s">
        <v>2879</v>
      </c>
      <c r="W1657" s="377" t="s">
        <v>36</v>
      </c>
      <c r="X1657" s="383"/>
    </row>
    <row r="1658" spans="1:24" ht="15" customHeight="1">
      <c r="A1658" s="111" t="s">
        <v>23</v>
      </c>
      <c r="B1658" s="282" t="s">
        <v>2875</v>
      </c>
      <c r="C1658" s="378" t="s">
        <v>2885</v>
      </c>
      <c r="D1658" s="14" t="s">
        <v>26</v>
      </c>
      <c r="E1658" s="97" t="s">
        <v>27</v>
      </c>
      <c r="F1658" s="112" t="s">
        <v>170</v>
      </c>
      <c r="G1658" s="112" t="s">
        <v>402</v>
      </c>
      <c r="H1658" s="282" t="s">
        <v>30</v>
      </c>
      <c r="I1658" s="282" t="s">
        <v>31</v>
      </c>
      <c r="J1658" s="282" t="s">
        <v>32</v>
      </c>
      <c r="K1658" s="384">
        <v>22000</v>
      </c>
      <c r="L1658" s="284" t="s">
        <v>33</v>
      </c>
      <c r="M1658" s="272">
        <v>0.05</v>
      </c>
      <c r="N1658" s="380">
        <f t="shared" si="92"/>
        <v>1100</v>
      </c>
      <c r="O1658" s="117">
        <f>N1658*[1]TC!$C$3</f>
        <v>25300</v>
      </c>
      <c r="P1658" s="376">
        <v>10000</v>
      </c>
      <c r="Q1658" s="287" t="s">
        <v>34</v>
      </c>
      <c r="R1658" s="381">
        <f t="shared" si="93"/>
        <v>20900</v>
      </c>
      <c r="S1658" s="289">
        <f>R1658*[1]TC!$C$3</f>
        <v>480700</v>
      </c>
      <c r="T1658" s="382">
        <f>[1]TC!$F$5</f>
        <v>1500</v>
      </c>
      <c r="U1658" s="289">
        <f>T1658*[1]TC!$C$3</f>
        <v>34500</v>
      </c>
      <c r="V1658" s="282" t="s">
        <v>2886</v>
      </c>
      <c r="W1658" s="377" t="s">
        <v>36</v>
      </c>
      <c r="X1658" s="383"/>
    </row>
    <row r="1659" spans="1:24" ht="15" customHeight="1">
      <c r="A1659" s="111" t="s">
        <v>23</v>
      </c>
      <c r="B1659" s="282" t="s">
        <v>2875</v>
      </c>
      <c r="C1659" s="378" t="s">
        <v>2887</v>
      </c>
      <c r="D1659" s="14" t="s">
        <v>26</v>
      </c>
      <c r="E1659" s="97" t="s">
        <v>27</v>
      </c>
      <c r="F1659" s="112" t="s">
        <v>73</v>
      </c>
      <c r="G1659" s="112" t="s">
        <v>153</v>
      </c>
      <c r="H1659" s="282" t="s">
        <v>30</v>
      </c>
      <c r="I1659" s="282" t="s">
        <v>31</v>
      </c>
      <c r="J1659" s="282" t="s">
        <v>32</v>
      </c>
      <c r="K1659" s="379">
        <v>16600</v>
      </c>
      <c r="L1659" s="284" t="s">
        <v>33</v>
      </c>
      <c r="M1659" s="272">
        <v>0.05</v>
      </c>
      <c r="N1659" s="380">
        <f t="shared" si="92"/>
        <v>830</v>
      </c>
      <c r="O1659" s="117">
        <f>N1659*[1]TC!$C$3</f>
        <v>19090</v>
      </c>
      <c r="P1659" s="376">
        <v>10000</v>
      </c>
      <c r="Q1659" s="287" t="s">
        <v>34</v>
      </c>
      <c r="R1659" s="381">
        <f t="shared" si="93"/>
        <v>15770</v>
      </c>
      <c r="S1659" s="289">
        <f>R1659*[1]TC!$C$3</f>
        <v>362710</v>
      </c>
      <c r="T1659" s="382">
        <f>[1]TC!$F$5</f>
        <v>1500</v>
      </c>
      <c r="U1659" s="289">
        <f>T1659*[1]TC!$C$3</f>
        <v>34500</v>
      </c>
      <c r="V1659" s="282" t="s">
        <v>2886</v>
      </c>
      <c r="W1659" s="377" t="s">
        <v>36</v>
      </c>
      <c r="X1659" s="383"/>
    </row>
    <row r="1660" spans="1:24" ht="15" customHeight="1">
      <c r="A1660" s="111" t="s">
        <v>23</v>
      </c>
      <c r="B1660" s="112" t="s">
        <v>2875</v>
      </c>
      <c r="C1660" s="378" t="s">
        <v>2888</v>
      </c>
      <c r="D1660" s="14" t="s">
        <v>26</v>
      </c>
      <c r="E1660" s="97" t="s">
        <v>27</v>
      </c>
      <c r="F1660" s="112" t="s">
        <v>73</v>
      </c>
      <c r="G1660" s="112" t="s">
        <v>161</v>
      </c>
      <c r="H1660" s="282" t="s">
        <v>30</v>
      </c>
      <c r="I1660" s="282" t="s">
        <v>31</v>
      </c>
      <c r="J1660" s="282" t="s">
        <v>32</v>
      </c>
      <c r="K1660" s="379">
        <v>16600</v>
      </c>
      <c r="L1660" s="284" t="s">
        <v>33</v>
      </c>
      <c r="M1660" s="272">
        <v>0.05</v>
      </c>
      <c r="N1660" s="380">
        <f t="shared" si="92"/>
        <v>830</v>
      </c>
      <c r="O1660" s="117">
        <f>N1660*[1]TC!$C$3</f>
        <v>19090</v>
      </c>
      <c r="P1660" s="376">
        <v>10000</v>
      </c>
      <c r="Q1660" s="287" t="s">
        <v>34</v>
      </c>
      <c r="R1660" s="381">
        <f t="shared" si="93"/>
        <v>15770</v>
      </c>
      <c r="S1660" s="289">
        <f>R1660*[1]TC!$C$3</f>
        <v>362710</v>
      </c>
      <c r="T1660" s="382">
        <f>[1]TC!$F$5</f>
        <v>1500</v>
      </c>
      <c r="U1660" s="289">
        <f>T1660*[1]TC!$C$3</f>
        <v>34500</v>
      </c>
      <c r="V1660" s="282" t="s">
        <v>2886</v>
      </c>
      <c r="W1660" s="377" t="s">
        <v>36</v>
      </c>
      <c r="X1660" s="383"/>
    </row>
    <row r="1661" spans="1:24" ht="15" customHeight="1">
      <c r="A1661" s="111" t="s">
        <v>23</v>
      </c>
      <c r="B1661" s="112" t="s">
        <v>2875</v>
      </c>
      <c r="C1661" s="378" t="s">
        <v>2889</v>
      </c>
      <c r="D1661" s="14" t="s">
        <v>26</v>
      </c>
      <c r="E1661" s="97" t="s">
        <v>232</v>
      </c>
      <c r="F1661" s="112" t="s">
        <v>667</v>
      </c>
      <c r="G1661" s="112" t="s">
        <v>147</v>
      </c>
      <c r="H1661" s="282" t="s">
        <v>51</v>
      </c>
      <c r="I1661" s="282" t="s">
        <v>31</v>
      </c>
      <c r="J1661" s="282" t="s">
        <v>32</v>
      </c>
      <c r="K1661" s="379">
        <v>19850</v>
      </c>
      <c r="L1661" s="284" t="s">
        <v>33</v>
      </c>
      <c r="M1661" s="272">
        <v>0.05</v>
      </c>
      <c r="N1661" s="380">
        <f t="shared" si="92"/>
        <v>992.5</v>
      </c>
      <c r="O1661" s="117">
        <f>N1661*[1]TC!$C$3</f>
        <v>22827.5</v>
      </c>
      <c r="P1661" s="287" t="s">
        <v>34</v>
      </c>
      <c r="Q1661" s="287" t="s">
        <v>34</v>
      </c>
      <c r="R1661" s="381">
        <f t="shared" si="93"/>
        <v>18857.5</v>
      </c>
      <c r="S1661" s="289">
        <f>R1661*[1]TC!$C$3</f>
        <v>433722.5</v>
      </c>
      <c r="T1661" s="382">
        <v>0</v>
      </c>
      <c r="U1661" s="289">
        <f>T1661*[1]TC!$C$3</f>
        <v>0</v>
      </c>
      <c r="V1661" s="282" t="s">
        <v>2879</v>
      </c>
      <c r="W1661" s="377" t="s">
        <v>36</v>
      </c>
      <c r="X1661" s="383"/>
    </row>
    <row r="1662" spans="1:24" ht="15" customHeight="1">
      <c r="A1662" s="111" t="s">
        <v>23</v>
      </c>
      <c r="B1662" s="282" t="s">
        <v>2875</v>
      </c>
      <c r="C1662" s="378" t="s">
        <v>2890</v>
      </c>
      <c r="D1662" s="14" t="s">
        <v>26</v>
      </c>
      <c r="E1662" s="112" t="s">
        <v>27</v>
      </c>
      <c r="F1662" s="112" t="s">
        <v>829</v>
      </c>
      <c r="G1662" s="112" t="s">
        <v>116</v>
      </c>
      <c r="H1662" s="282" t="s">
        <v>30</v>
      </c>
      <c r="I1662" s="282" t="s">
        <v>31</v>
      </c>
      <c r="J1662" s="282" t="s">
        <v>32</v>
      </c>
      <c r="K1662" s="379">
        <v>16600</v>
      </c>
      <c r="L1662" s="284" t="s">
        <v>33</v>
      </c>
      <c r="M1662" s="272">
        <v>0.05</v>
      </c>
      <c r="N1662" s="380">
        <f t="shared" si="92"/>
        <v>830</v>
      </c>
      <c r="O1662" s="117">
        <f>N1662*[1]TC!$C$3</f>
        <v>19090</v>
      </c>
      <c r="P1662" s="287" t="s">
        <v>1670</v>
      </c>
      <c r="Q1662" s="287" t="s">
        <v>34</v>
      </c>
      <c r="R1662" s="381">
        <f t="shared" si="93"/>
        <v>15770</v>
      </c>
      <c r="S1662" s="289">
        <f>R1662*[1]TC!$C$3</f>
        <v>362710</v>
      </c>
      <c r="T1662" s="382">
        <f>[1]TC!$F$5</f>
        <v>1500</v>
      </c>
      <c r="U1662" s="289">
        <f>T1662*[1]TC!$C$3</f>
        <v>34500</v>
      </c>
      <c r="V1662" s="282" t="s">
        <v>2879</v>
      </c>
      <c r="W1662" s="377" t="s">
        <v>36</v>
      </c>
      <c r="X1662" s="383"/>
    </row>
    <row r="1663" spans="1:24" ht="15" customHeight="1">
      <c r="A1663" s="111" t="s">
        <v>23</v>
      </c>
      <c r="B1663" s="282" t="s">
        <v>2875</v>
      </c>
      <c r="C1663" s="378" t="s">
        <v>1523</v>
      </c>
      <c r="D1663" s="14" t="s">
        <v>26</v>
      </c>
      <c r="E1663" s="97" t="s">
        <v>27</v>
      </c>
      <c r="F1663" s="112" t="s">
        <v>829</v>
      </c>
      <c r="G1663" s="112" t="s">
        <v>116</v>
      </c>
      <c r="H1663" s="282" t="s">
        <v>30</v>
      </c>
      <c r="I1663" s="282" t="s">
        <v>31</v>
      </c>
      <c r="J1663" s="282" t="s">
        <v>32</v>
      </c>
      <c r="K1663" s="379">
        <v>18500</v>
      </c>
      <c r="L1663" s="284" t="s">
        <v>33</v>
      </c>
      <c r="M1663" s="272">
        <v>0.05</v>
      </c>
      <c r="N1663" s="380">
        <f t="shared" si="92"/>
        <v>925</v>
      </c>
      <c r="O1663" s="117">
        <f>N1663*[1]TC!$C$3</f>
        <v>21275</v>
      </c>
      <c r="P1663" s="287" t="s">
        <v>1670</v>
      </c>
      <c r="Q1663" s="287" t="s">
        <v>34</v>
      </c>
      <c r="R1663" s="381">
        <f t="shared" si="93"/>
        <v>17575</v>
      </c>
      <c r="S1663" s="289">
        <f>R1663*[1]TC!$C$3</f>
        <v>404225</v>
      </c>
      <c r="T1663" s="382">
        <f>[1]TC!$F$5</f>
        <v>1500</v>
      </c>
      <c r="U1663" s="289">
        <f>T1663*[1]TC!$C$3</f>
        <v>34500</v>
      </c>
      <c r="V1663" s="282" t="s">
        <v>2879</v>
      </c>
      <c r="W1663" s="377" t="s">
        <v>36</v>
      </c>
      <c r="X1663" s="383"/>
    </row>
    <row r="1664" spans="1:24" ht="15" customHeight="1">
      <c r="A1664" s="111" t="s">
        <v>23</v>
      </c>
      <c r="B1664" s="112" t="s">
        <v>2875</v>
      </c>
      <c r="C1664" s="378" t="s">
        <v>2891</v>
      </c>
      <c r="D1664" s="14" t="s">
        <v>26</v>
      </c>
      <c r="E1664" s="112" t="s">
        <v>27</v>
      </c>
      <c r="F1664" s="112" t="s">
        <v>829</v>
      </c>
      <c r="G1664" s="112" t="s">
        <v>116</v>
      </c>
      <c r="H1664" s="282" t="s">
        <v>30</v>
      </c>
      <c r="I1664" s="282" t="s">
        <v>31</v>
      </c>
      <c r="J1664" s="282" t="s">
        <v>32</v>
      </c>
      <c r="K1664" s="379">
        <v>19850</v>
      </c>
      <c r="L1664" s="284" t="s">
        <v>33</v>
      </c>
      <c r="M1664" s="272">
        <v>0.05</v>
      </c>
      <c r="N1664" s="380">
        <f t="shared" si="92"/>
        <v>992.5</v>
      </c>
      <c r="O1664" s="117">
        <f>N1664*[1]TC!$C$3</f>
        <v>22827.5</v>
      </c>
      <c r="P1664" s="287" t="s">
        <v>1670</v>
      </c>
      <c r="Q1664" s="287" t="s">
        <v>34</v>
      </c>
      <c r="R1664" s="381">
        <f t="shared" si="93"/>
        <v>18857.5</v>
      </c>
      <c r="S1664" s="289">
        <f>R1664*[1]TC!$C$3</f>
        <v>433722.5</v>
      </c>
      <c r="T1664" s="382">
        <f>[1]TC!$F$5</f>
        <v>1500</v>
      </c>
      <c r="U1664" s="289">
        <f>T1664*[1]TC!$C$3</f>
        <v>34500</v>
      </c>
      <c r="V1664" s="282" t="s">
        <v>2879</v>
      </c>
      <c r="W1664" s="377" t="s">
        <v>36</v>
      </c>
      <c r="X1664" s="241"/>
    </row>
    <row r="1665" spans="1:24" ht="15" customHeight="1">
      <c r="A1665" s="111" t="s">
        <v>23</v>
      </c>
      <c r="B1665" s="282" t="s">
        <v>2875</v>
      </c>
      <c r="C1665" s="378" t="s">
        <v>2892</v>
      </c>
      <c r="D1665" s="14" t="s">
        <v>26</v>
      </c>
      <c r="E1665" s="112" t="s">
        <v>232</v>
      </c>
      <c r="F1665" s="112" t="s">
        <v>108</v>
      </c>
      <c r="G1665" s="112" t="s">
        <v>147</v>
      </c>
      <c r="H1665" s="282" t="s">
        <v>30</v>
      </c>
      <c r="I1665" s="282" t="s">
        <v>31</v>
      </c>
      <c r="J1665" s="282" t="s">
        <v>32</v>
      </c>
      <c r="K1665" s="379">
        <v>3175</v>
      </c>
      <c r="L1665" s="284" t="s">
        <v>33</v>
      </c>
      <c r="M1665" s="272">
        <v>0.05</v>
      </c>
      <c r="N1665" s="380">
        <f t="shared" si="92"/>
        <v>158.75</v>
      </c>
      <c r="O1665" s="117">
        <f>N1665*[1]TC!$C$3</f>
        <v>3651.25</v>
      </c>
      <c r="P1665" s="287" t="s">
        <v>34</v>
      </c>
      <c r="Q1665" s="287" t="s">
        <v>34</v>
      </c>
      <c r="R1665" s="381">
        <f t="shared" si="93"/>
        <v>3016.25</v>
      </c>
      <c r="S1665" s="289">
        <f>R1665*[1]TC!$C$3</f>
        <v>69373.75</v>
      </c>
      <c r="T1665" s="382">
        <v>0</v>
      </c>
      <c r="U1665" s="289">
        <f>T1665*[1]TC!$C$3</f>
        <v>0</v>
      </c>
      <c r="V1665" s="282" t="s">
        <v>2879</v>
      </c>
      <c r="W1665" s="377" t="s">
        <v>36</v>
      </c>
      <c r="X1665" s="241"/>
    </row>
    <row r="1666" spans="1:24" ht="15" customHeight="1">
      <c r="A1666" s="111" t="s">
        <v>23</v>
      </c>
      <c r="B1666" s="282" t="s">
        <v>2875</v>
      </c>
      <c r="C1666" s="378" t="s">
        <v>2893</v>
      </c>
      <c r="D1666" s="14" t="s">
        <v>26</v>
      </c>
      <c r="E1666" s="112" t="s">
        <v>27</v>
      </c>
      <c r="F1666" s="112" t="s">
        <v>108</v>
      </c>
      <c r="G1666" s="112" t="s">
        <v>653</v>
      </c>
      <c r="H1666" s="282" t="s">
        <v>30</v>
      </c>
      <c r="I1666" s="282" t="s">
        <v>31</v>
      </c>
      <c r="J1666" s="282" t="s">
        <v>32</v>
      </c>
      <c r="K1666" s="379">
        <v>18500</v>
      </c>
      <c r="L1666" s="284" t="s">
        <v>33</v>
      </c>
      <c r="M1666" s="272">
        <v>0.05</v>
      </c>
      <c r="N1666" s="380">
        <f t="shared" si="92"/>
        <v>925</v>
      </c>
      <c r="O1666" s="117">
        <f>N1666*[1]TC!$C$3</f>
        <v>21275</v>
      </c>
      <c r="P1666" s="287" t="s">
        <v>1670</v>
      </c>
      <c r="Q1666" s="287" t="s">
        <v>34</v>
      </c>
      <c r="R1666" s="381">
        <f t="shared" si="93"/>
        <v>17575</v>
      </c>
      <c r="S1666" s="289">
        <f>R1666*[1]TC!$C$3</f>
        <v>404225</v>
      </c>
      <c r="T1666" s="382">
        <f>[1]TC!$F$5</f>
        <v>1500</v>
      </c>
      <c r="U1666" s="289">
        <f>T1666*[1]TC!$C$3</f>
        <v>34500</v>
      </c>
      <c r="V1666" s="282" t="s">
        <v>2879</v>
      </c>
      <c r="W1666" s="377" t="s">
        <v>36</v>
      </c>
      <c r="X1666" s="241"/>
    </row>
    <row r="1667" spans="1:24" ht="15" customHeight="1">
      <c r="A1667" s="111" t="s">
        <v>23</v>
      </c>
      <c r="B1667" s="282" t="s">
        <v>2875</v>
      </c>
      <c r="C1667" s="378" t="s">
        <v>2894</v>
      </c>
      <c r="D1667" s="14" t="s">
        <v>26</v>
      </c>
      <c r="E1667" s="112" t="s">
        <v>27</v>
      </c>
      <c r="F1667" s="112" t="s">
        <v>108</v>
      </c>
      <c r="G1667" s="112" t="s">
        <v>147</v>
      </c>
      <c r="H1667" s="282" t="s">
        <v>30</v>
      </c>
      <c r="I1667" s="282" t="s">
        <v>31</v>
      </c>
      <c r="J1667" s="282" t="s">
        <v>32</v>
      </c>
      <c r="K1667" s="379">
        <v>8300</v>
      </c>
      <c r="L1667" s="284" t="s">
        <v>33</v>
      </c>
      <c r="M1667" s="272">
        <v>0.05</v>
      </c>
      <c r="N1667" s="380">
        <f t="shared" si="92"/>
        <v>415</v>
      </c>
      <c r="O1667" s="117">
        <f>N1667*[1]TC!$C$3</f>
        <v>9545</v>
      </c>
      <c r="P1667" s="287" t="s">
        <v>1670</v>
      </c>
      <c r="Q1667" s="287" t="s">
        <v>34</v>
      </c>
      <c r="R1667" s="381">
        <f t="shared" si="93"/>
        <v>7885</v>
      </c>
      <c r="S1667" s="289">
        <f>R1667*[1]TC!$C$3</f>
        <v>181355</v>
      </c>
      <c r="T1667" s="382">
        <f>[1]TC!$F$5</f>
        <v>1500</v>
      </c>
      <c r="U1667" s="289">
        <f>T1667*[1]TC!$C$3</f>
        <v>34500</v>
      </c>
      <c r="V1667" s="282" t="s">
        <v>2879</v>
      </c>
      <c r="W1667" s="377" t="s">
        <v>36</v>
      </c>
      <c r="X1667" s="339"/>
    </row>
    <row r="1668" spans="1:24" ht="15" customHeight="1">
      <c r="A1668" s="111" t="s">
        <v>23</v>
      </c>
      <c r="B1668" s="112" t="s">
        <v>2875</v>
      </c>
      <c r="C1668" s="378" t="s">
        <v>2895</v>
      </c>
      <c r="D1668" s="14" t="s">
        <v>26</v>
      </c>
      <c r="E1668" s="112" t="s">
        <v>27</v>
      </c>
      <c r="F1668" s="112" t="s">
        <v>116</v>
      </c>
      <c r="G1668" s="112" t="s">
        <v>117</v>
      </c>
      <c r="H1668" s="282" t="s">
        <v>30</v>
      </c>
      <c r="I1668" s="282" t="s">
        <v>31</v>
      </c>
      <c r="J1668" s="282" t="s">
        <v>32</v>
      </c>
      <c r="K1668" s="379">
        <v>25000</v>
      </c>
      <c r="L1668" s="284" t="s">
        <v>33</v>
      </c>
      <c r="M1668" s="272">
        <v>0.05</v>
      </c>
      <c r="N1668" s="380">
        <f t="shared" si="92"/>
        <v>1250</v>
      </c>
      <c r="O1668" s="117">
        <f>N1668*[1]TC!$C$3</f>
        <v>28750</v>
      </c>
      <c r="P1668" s="287" t="s">
        <v>1670</v>
      </c>
      <c r="Q1668" s="287" t="s">
        <v>34</v>
      </c>
      <c r="R1668" s="381">
        <f t="shared" si="93"/>
        <v>23750</v>
      </c>
      <c r="S1668" s="289">
        <f>R1668*[1]TC!$C$3</f>
        <v>546250</v>
      </c>
      <c r="T1668" s="382">
        <f>[1]TC!$F$5</f>
        <v>1500</v>
      </c>
      <c r="U1668" s="289">
        <f>T1668*[1]TC!$C$3</f>
        <v>34500</v>
      </c>
      <c r="V1668" s="282" t="s">
        <v>2879</v>
      </c>
      <c r="W1668" s="377" t="s">
        <v>36</v>
      </c>
      <c r="X1668" s="38"/>
    </row>
    <row r="1669" spans="1:24" ht="15" customHeight="1">
      <c r="A1669" s="111" t="s">
        <v>23</v>
      </c>
      <c r="B1669" s="282" t="s">
        <v>2875</v>
      </c>
      <c r="C1669" s="378" t="s">
        <v>2896</v>
      </c>
      <c r="D1669" s="14" t="s">
        <v>26</v>
      </c>
      <c r="E1669" s="112" t="s">
        <v>27</v>
      </c>
      <c r="F1669" s="112" t="s">
        <v>116</v>
      </c>
      <c r="G1669" s="112" t="s">
        <v>117</v>
      </c>
      <c r="H1669" s="282" t="s">
        <v>30</v>
      </c>
      <c r="I1669" s="282" t="s">
        <v>31</v>
      </c>
      <c r="J1669" s="282" t="s">
        <v>32</v>
      </c>
      <c r="K1669" s="379">
        <v>25000</v>
      </c>
      <c r="L1669" s="284" t="s">
        <v>33</v>
      </c>
      <c r="M1669" s="272">
        <v>0.05</v>
      </c>
      <c r="N1669" s="380">
        <f t="shared" si="92"/>
        <v>1250</v>
      </c>
      <c r="O1669" s="117">
        <f>N1669*[1]TC!$C$3</f>
        <v>28750</v>
      </c>
      <c r="P1669" s="287" t="s">
        <v>1670</v>
      </c>
      <c r="Q1669" s="287" t="s">
        <v>34</v>
      </c>
      <c r="R1669" s="381">
        <f t="shared" si="93"/>
        <v>23750</v>
      </c>
      <c r="S1669" s="289">
        <f>R1669*[1]TC!$C$3</f>
        <v>546250</v>
      </c>
      <c r="T1669" s="382">
        <f>[1]TC!$F$5</f>
        <v>1500</v>
      </c>
      <c r="U1669" s="289">
        <f>T1669*[1]TC!$C$3</f>
        <v>34500</v>
      </c>
      <c r="V1669" s="282" t="s">
        <v>2879</v>
      </c>
      <c r="W1669" s="377" t="s">
        <v>36</v>
      </c>
      <c r="X1669" s="38"/>
    </row>
    <row r="1670" spans="1:24" ht="15" customHeight="1">
      <c r="A1670" s="111" t="s">
        <v>23</v>
      </c>
      <c r="B1670" s="112" t="s">
        <v>2875</v>
      </c>
      <c r="C1670" s="378" t="s">
        <v>2897</v>
      </c>
      <c r="D1670" s="14" t="s">
        <v>26</v>
      </c>
      <c r="E1670" s="97" t="s">
        <v>27</v>
      </c>
      <c r="F1670" s="112" t="s">
        <v>506</v>
      </c>
      <c r="G1670" s="112" t="s">
        <v>457</v>
      </c>
      <c r="H1670" s="282" t="s">
        <v>30</v>
      </c>
      <c r="I1670" s="282" t="s">
        <v>31</v>
      </c>
      <c r="J1670" s="282" t="s">
        <v>32</v>
      </c>
      <c r="K1670" s="379">
        <v>22000</v>
      </c>
      <c r="L1670" s="284" t="s">
        <v>33</v>
      </c>
      <c r="M1670" s="272">
        <v>0.05</v>
      </c>
      <c r="N1670" s="380">
        <f t="shared" si="92"/>
        <v>1100</v>
      </c>
      <c r="O1670" s="117">
        <f>N1670*[1]TC!$C$3</f>
        <v>25300</v>
      </c>
      <c r="P1670" s="287" t="s">
        <v>1670</v>
      </c>
      <c r="Q1670" s="287" t="s">
        <v>34</v>
      </c>
      <c r="R1670" s="381">
        <f t="shared" si="93"/>
        <v>20900</v>
      </c>
      <c r="S1670" s="289">
        <f>R1670*[1]TC!$C$3</f>
        <v>480700</v>
      </c>
      <c r="T1670" s="382">
        <f>[1]TC!$F$5</f>
        <v>1500</v>
      </c>
      <c r="U1670" s="289">
        <f>T1670*[1]TC!$C$3</f>
        <v>34500</v>
      </c>
      <c r="V1670" s="282" t="s">
        <v>2886</v>
      </c>
      <c r="W1670" s="377" t="s">
        <v>36</v>
      </c>
      <c r="X1670" s="38"/>
    </row>
    <row r="1671" spans="1:24" ht="15" customHeight="1">
      <c r="A1671" s="111" t="s">
        <v>23</v>
      </c>
      <c r="B1671" s="282" t="s">
        <v>2875</v>
      </c>
      <c r="C1671" s="378" t="s">
        <v>2898</v>
      </c>
      <c r="D1671" s="14" t="s">
        <v>26</v>
      </c>
      <c r="E1671" s="112" t="s">
        <v>27</v>
      </c>
      <c r="F1671" s="112" t="s">
        <v>998</v>
      </c>
      <c r="G1671" s="112" t="s">
        <v>120</v>
      </c>
      <c r="H1671" s="282" t="s">
        <v>30</v>
      </c>
      <c r="I1671" s="282" t="s">
        <v>31</v>
      </c>
      <c r="J1671" s="282" t="s">
        <v>32</v>
      </c>
      <c r="K1671" s="379">
        <v>22000</v>
      </c>
      <c r="L1671" s="284" t="s">
        <v>33</v>
      </c>
      <c r="M1671" s="272">
        <v>0.05</v>
      </c>
      <c r="N1671" s="380">
        <f t="shared" si="92"/>
        <v>1100</v>
      </c>
      <c r="O1671" s="117">
        <f>N1671*[1]TC!$C$3</f>
        <v>25300</v>
      </c>
      <c r="P1671" s="287" t="s">
        <v>1670</v>
      </c>
      <c r="Q1671" s="287" t="s">
        <v>34</v>
      </c>
      <c r="R1671" s="381">
        <f t="shared" si="93"/>
        <v>20900</v>
      </c>
      <c r="S1671" s="289">
        <f>R1671*[1]TC!$C$3</f>
        <v>480700</v>
      </c>
      <c r="T1671" s="382">
        <f>[1]TC!$F$5</f>
        <v>1500</v>
      </c>
      <c r="U1671" s="289">
        <f>T1671*[1]TC!$C$3</f>
        <v>34500</v>
      </c>
      <c r="V1671" s="282" t="s">
        <v>2886</v>
      </c>
      <c r="W1671" s="377" t="s">
        <v>36</v>
      </c>
      <c r="X1671" s="38"/>
    </row>
    <row r="1672" spans="1:24" ht="15" customHeight="1">
      <c r="A1672" s="111" t="s">
        <v>23</v>
      </c>
      <c r="B1672" s="112" t="s">
        <v>2875</v>
      </c>
      <c r="C1672" s="385" t="s">
        <v>2899</v>
      </c>
      <c r="D1672" s="14" t="s">
        <v>26</v>
      </c>
      <c r="E1672" s="112" t="s">
        <v>27</v>
      </c>
      <c r="F1672" s="112" t="s">
        <v>389</v>
      </c>
      <c r="G1672" s="112" t="s">
        <v>519</v>
      </c>
      <c r="H1672" s="282" t="s">
        <v>30</v>
      </c>
      <c r="I1672" s="282" t="s">
        <v>31</v>
      </c>
      <c r="J1672" s="282" t="s">
        <v>32</v>
      </c>
      <c r="K1672" s="379">
        <v>20700</v>
      </c>
      <c r="L1672" s="284" t="s">
        <v>33</v>
      </c>
      <c r="M1672" s="272">
        <v>0.05</v>
      </c>
      <c r="N1672" s="380">
        <f t="shared" si="92"/>
        <v>1035</v>
      </c>
      <c r="O1672" s="117">
        <f>N1672*[1]TC!$C$3</f>
        <v>23805</v>
      </c>
      <c r="P1672" s="287" t="s">
        <v>1670</v>
      </c>
      <c r="Q1672" s="287" t="s">
        <v>34</v>
      </c>
      <c r="R1672" s="381">
        <f t="shared" si="93"/>
        <v>19665</v>
      </c>
      <c r="S1672" s="289">
        <f>R1672*[1]TC!$C$3</f>
        <v>452295</v>
      </c>
      <c r="T1672" s="382">
        <f>[1]TC!$F$5</f>
        <v>1500</v>
      </c>
      <c r="U1672" s="289">
        <f>T1672*[1]TC!$C$3</f>
        <v>34500</v>
      </c>
      <c r="V1672" s="282" t="s">
        <v>2879</v>
      </c>
      <c r="W1672" s="377" t="s">
        <v>36</v>
      </c>
      <c r="X1672" s="38"/>
    </row>
    <row r="1673" spans="1:24" ht="15" customHeight="1">
      <c r="A1673" s="111" t="s">
        <v>23</v>
      </c>
      <c r="B1673" s="112" t="s">
        <v>2875</v>
      </c>
      <c r="C1673" s="385" t="s">
        <v>2900</v>
      </c>
      <c r="D1673" s="14" t="s">
        <v>26</v>
      </c>
      <c r="E1673" s="112" t="s">
        <v>27</v>
      </c>
      <c r="F1673" s="112" t="s">
        <v>127</v>
      </c>
      <c r="G1673" s="112" t="s">
        <v>128</v>
      </c>
      <c r="H1673" s="282" t="s">
        <v>30</v>
      </c>
      <c r="I1673" s="282" t="s">
        <v>31</v>
      </c>
      <c r="J1673" s="282" t="s">
        <v>32</v>
      </c>
      <c r="K1673" s="379">
        <v>22000</v>
      </c>
      <c r="L1673" s="284" t="s">
        <v>33</v>
      </c>
      <c r="M1673" s="272">
        <v>0.05</v>
      </c>
      <c r="N1673" s="380">
        <f t="shared" si="92"/>
        <v>1100</v>
      </c>
      <c r="O1673" s="117">
        <f>N1673*[1]TC!$C$3</f>
        <v>25300</v>
      </c>
      <c r="P1673" s="287" t="s">
        <v>1670</v>
      </c>
      <c r="Q1673" s="287" t="s">
        <v>34</v>
      </c>
      <c r="R1673" s="381">
        <f t="shared" si="93"/>
        <v>20900</v>
      </c>
      <c r="S1673" s="289">
        <f>R1673*[1]TC!$C$3</f>
        <v>480700</v>
      </c>
      <c r="T1673" s="382">
        <f>[1]TC!$F$5</f>
        <v>1500</v>
      </c>
      <c r="U1673" s="289">
        <f>T1673*[1]TC!$C$3</f>
        <v>34500</v>
      </c>
      <c r="V1673" s="282" t="s">
        <v>2886</v>
      </c>
      <c r="W1673" s="377" t="s">
        <v>36</v>
      </c>
      <c r="X1673" s="38"/>
    </row>
    <row r="1674" spans="1:24" ht="15" customHeight="1">
      <c r="A1674" s="111" t="s">
        <v>23</v>
      </c>
      <c r="B1674" s="282" t="s">
        <v>2875</v>
      </c>
      <c r="C1674" s="378" t="s">
        <v>2901</v>
      </c>
      <c r="D1674" s="14" t="s">
        <v>26</v>
      </c>
      <c r="E1674" s="97" t="s">
        <v>27</v>
      </c>
      <c r="F1674" s="112" t="s">
        <v>2704</v>
      </c>
      <c r="G1674" s="112" t="s">
        <v>133</v>
      </c>
      <c r="H1674" s="282" t="s">
        <v>30</v>
      </c>
      <c r="I1674" s="282" t="s">
        <v>31</v>
      </c>
      <c r="J1674" s="282" t="s">
        <v>32</v>
      </c>
      <c r="K1674" s="379">
        <v>22000</v>
      </c>
      <c r="L1674" s="284" t="s">
        <v>33</v>
      </c>
      <c r="M1674" s="272">
        <v>0.05</v>
      </c>
      <c r="N1674" s="380">
        <f t="shared" si="92"/>
        <v>1100</v>
      </c>
      <c r="O1674" s="117">
        <f>N1674*[1]TC!$C$3</f>
        <v>25300</v>
      </c>
      <c r="P1674" s="287" t="s">
        <v>1670</v>
      </c>
      <c r="Q1674" s="287" t="s">
        <v>34</v>
      </c>
      <c r="R1674" s="381">
        <f t="shared" si="93"/>
        <v>20900</v>
      </c>
      <c r="S1674" s="289">
        <f>R1674*[1]TC!$C$3</f>
        <v>480700</v>
      </c>
      <c r="T1674" s="382">
        <f>[1]TC!$F$5</f>
        <v>1500</v>
      </c>
      <c r="U1674" s="289">
        <f>T1674*[1]TC!$C$3</f>
        <v>34500</v>
      </c>
      <c r="V1674" s="282" t="s">
        <v>2879</v>
      </c>
      <c r="W1674" s="377" t="s">
        <v>36</v>
      </c>
      <c r="X1674" s="38"/>
    </row>
    <row r="1675" spans="1:24" ht="15" customHeight="1">
      <c r="A1675" s="111" t="s">
        <v>23</v>
      </c>
      <c r="B1675" s="112" t="s">
        <v>2875</v>
      </c>
      <c r="C1675" s="378" t="s">
        <v>2902</v>
      </c>
      <c r="D1675" s="14" t="s">
        <v>26</v>
      </c>
      <c r="E1675" s="112" t="s">
        <v>27</v>
      </c>
      <c r="F1675" s="112" t="s">
        <v>135</v>
      </c>
      <c r="G1675" s="112" t="s">
        <v>105</v>
      </c>
      <c r="H1675" s="282" t="s">
        <v>30</v>
      </c>
      <c r="I1675" s="282" t="s">
        <v>31</v>
      </c>
      <c r="J1675" s="282" t="s">
        <v>32</v>
      </c>
      <c r="K1675" s="379">
        <v>22000</v>
      </c>
      <c r="L1675" s="284" t="s">
        <v>33</v>
      </c>
      <c r="M1675" s="272">
        <v>0.05</v>
      </c>
      <c r="N1675" s="380">
        <f t="shared" si="92"/>
        <v>1100</v>
      </c>
      <c r="O1675" s="117">
        <f>N1675*[1]TC!$C$3</f>
        <v>25300</v>
      </c>
      <c r="P1675" s="287" t="s">
        <v>1670</v>
      </c>
      <c r="Q1675" s="287" t="s">
        <v>34</v>
      </c>
      <c r="R1675" s="381">
        <f t="shared" si="93"/>
        <v>20900</v>
      </c>
      <c r="S1675" s="289">
        <f>R1675*[1]TC!$C$3</f>
        <v>480700</v>
      </c>
      <c r="T1675" s="382">
        <f>[1]TC!$F$5</f>
        <v>1500</v>
      </c>
      <c r="U1675" s="289">
        <f>T1675*[1]TC!$C$3</f>
        <v>34500</v>
      </c>
      <c r="V1675" s="282" t="s">
        <v>2879</v>
      </c>
      <c r="W1675" s="377" t="s">
        <v>36</v>
      </c>
      <c r="X1675" s="38"/>
    </row>
    <row r="1676" spans="1:24" ht="15" customHeight="1">
      <c r="A1676" s="111" t="s">
        <v>23</v>
      </c>
      <c r="B1676" s="112" t="s">
        <v>2875</v>
      </c>
      <c r="C1676" s="378" t="s">
        <v>2903</v>
      </c>
      <c r="D1676" s="14" t="s">
        <v>26</v>
      </c>
      <c r="E1676" s="97" t="s">
        <v>27</v>
      </c>
      <c r="F1676" s="112" t="s">
        <v>127</v>
      </c>
      <c r="G1676" s="112" t="s">
        <v>128</v>
      </c>
      <c r="H1676" s="282" t="s">
        <v>30</v>
      </c>
      <c r="I1676" s="282" t="s">
        <v>31</v>
      </c>
      <c r="J1676" s="282" t="s">
        <v>32</v>
      </c>
      <c r="K1676" s="379">
        <v>22000</v>
      </c>
      <c r="L1676" s="284" t="s">
        <v>33</v>
      </c>
      <c r="M1676" s="272">
        <v>0.05</v>
      </c>
      <c r="N1676" s="380">
        <f t="shared" si="92"/>
        <v>1100</v>
      </c>
      <c r="O1676" s="117">
        <f>N1676*[1]TC!$C$3</f>
        <v>25300</v>
      </c>
      <c r="P1676" s="287" t="s">
        <v>1670</v>
      </c>
      <c r="Q1676" s="287" t="s">
        <v>34</v>
      </c>
      <c r="R1676" s="381">
        <f t="shared" si="93"/>
        <v>20900</v>
      </c>
      <c r="S1676" s="289">
        <f>R1676*[1]TC!$C$3</f>
        <v>480700</v>
      </c>
      <c r="T1676" s="382">
        <f>[1]TC!$F$5</f>
        <v>1500</v>
      </c>
      <c r="U1676" s="289">
        <f>T1676*[1]TC!$C$3</f>
        <v>34500</v>
      </c>
      <c r="V1676" s="282" t="s">
        <v>2879</v>
      </c>
      <c r="W1676" s="377" t="s">
        <v>36</v>
      </c>
      <c r="X1676" s="38"/>
    </row>
    <row r="1677" spans="1:24" ht="15" customHeight="1">
      <c r="A1677" s="111" t="s">
        <v>23</v>
      </c>
      <c r="B1677" s="282" t="s">
        <v>2875</v>
      </c>
      <c r="C1677" s="378" t="s">
        <v>2904</v>
      </c>
      <c r="D1677" s="14" t="s">
        <v>26</v>
      </c>
      <c r="E1677" s="112" t="s">
        <v>27</v>
      </c>
      <c r="F1677" s="112" t="s">
        <v>96</v>
      </c>
      <c r="G1677" s="112" t="s">
        <v>120</v>
      </c>
      <c r="H1677" s="282" t="s">
        <v>30</v>
      </c>
      <c r="I1677" s="282" t="s">
        <v>31</v>
      </c>
      <c r="J1677" s="282" t="s">
        <v>32</v>
      </c>
      <c r="K1677" s="379">
        <v>18500</v>
      </c>
      <c r="L1677" s="284" t="s">
        <v>33</v>
      </c>
      <c r="M1677" s="272">
        <v>0.05</v>
      </c>
      <c r="N1677" s="380">
        <f t="shared" si="92"/>
        <v>925</v>
      </c>
      <c r="O1677" s="117">
        <f>N1677*[1]TC!$C$3</f>
        <v>21275</v>
      </c>
      <c r="P1677" s="287" t="s">
        <v>1670</v>
      </c>
      <c r="Q1677" s="287" t="s">
        <v>34</v>
      </c>
      <c r="R1677" s="381">
        <f t="shared" si="93"/>
        <v>17575</v>
      </c>
      <c r="S1677" s="289">
        <f>R1677*[1]TC!$C$3</f>
        <v>404225</v>
      </c>
      <c r="T1677" s="382">
        <f>[1]TC!$F$5</f>
        <v>1500</v>
      </c>
      <c r="U1677" s="289">
        <f>T1677*[1]TC!$C$3</f>
        <v>34500</v>
      </c>
      <c r="V1677" s="282" t="s">
        <v>2879</v>
      </c>
      <c r="W1677" s="377" t="s">
        <v>36</v>
      </c>
      <c r="X1677" s="38"/>
    </row>
    <row r="1678" spans="1:24" ht="15" customHeight="1">
      <c r="A1678" s="111" t="s">
        <v>23</v>
      </c>
      <c r="B1678" s="112" t="s">
        <v>2875</v>
      </c>
      <c r="C1678" s="378" t="s">
        <v>2905</v>
      </c>
      <c r="D1678" s="14" t="s">
        <v>26</v>
      </c>
      <c r="E1678" s="97" t="s">
        <v>27</v>
      </c>
      <c r="F1678" s="112" t="s">
        <v>133</v>
      </c>
      <c r="G1678" s="112" t="s">
        <v>1528</v>
      </c>
      <c r="H1678" s="282" t="s">
        <v>30</v>
      </c>
      <c r="I1678" s="282" t="s">
        <v>31</v>
      </c>
      <c r="J1678" s="282" t="s">
        <v>32</v>
      </c>
      <c r="K1678" s="379">
        <v>22000</v>
      </c>
      <c r="L1678" s="284" t="s">
        <v>33</v>
      </c>
      <c r="M1678" s="272">
        <v>0.05</v>
      </c>
      <c r="N1678" s="380">
        <f t="shared" si="92"/>
        <v>1100</v>
      </c>
      <c r="O1678" s="117">
        <f>N1678*[1]TC!$C$3</f>
        <v>25300</v>
      </c>
      <c r="P1678" s="287" t="s">
        <v>1670</v>
      </c>
      <c r="Q1678" s="287" t="s">
        <v>34</v>
      </c>
      <c r="R1678" s="381">
        <f t="shared" si="93"/>
        <v>20900</v>
      </c>
      <c r="S1678" s="289">
        <f>R1678*[1]TC!$C$3</f>
        <v>480700</v>
      </c>
      <c r="T1678" s="382">
        <f>[1]TC!$F$5</f>
        <v>1500</v>
      </c>
      <c r="U1678" s="289">
        <f>T1678*[1]TC!$C$3</f>
        <v>34500</v>
      </c>
      <c r="V1678" s="282" t="s">
        <v>2879</v>
      </c>
      <c r="W1678" s="377" t="s">
        <v>36</v>
      </c>
      <c r="X1678" s="386"/>
    </row>
    <row r="1679" spans="1:24" ht="15" customHeight="1">
      <c r="A1679" s="111" t="s">
        <v>23</v>
      </c>
      <c r="B1679" s="112" t="s">
        <v>2875</v>
      </c>
      <c r="C1679" s="378" t="s">
        <v>2906</v>
      </c>
      <c r="D1679" s="14" t="s">
        <v>26</v>
      </c>
      <c r="E1679" s="97" t="s">
        <v>27</v>
      </c>
      <c r="F1679" s="112" t="s">
        <v>105</v>
      </c>
      <c r="G1679" s="112" t="s">
        <v>120</v>
      </c>
      <c r="H1679" s="282" t="s">
        <v>30</v>
      </c>
      <c r="I1679" s="282" t="s">
        <v>31</v>
      </c>
      <c r="J1679" s="282" t="s">
        <v>32</v>
      </c>
      <c r="K1679" s="379">
        <v>20000</v>
      </c>
      <c r="L1679" s="284" t="s">
        <v>33</v>
      </c>
      <c r="M1679" s="272">
        <v>0.05</v>
      </c>
      <c r="N1679" s="380">
        <f t="shared" si="92"/>
        <v>1000</v>
      </c>
      <c r="O1679" s="117">
        <f>N1679*[1]TC!$C$3</f>
        <v>23000</v>
      </c>
      <c r="P1679" s="287" t="s">
        <v>1670</v>
      </c>
      <c r="Q1679" s="287" t="s">
        <v>34</v>
      </c>
      <c r="R1679" s="381">
        <f t="shared" si="93"/>
        <v>19000</v>
      </c>
      <c r="S1679" s="289">
        <f>R1679*[1]TC!$C$3</f>
        <v>437000</v>
      </c>
      <c r="T1679" s="382">
        <f>[1]TC!$F$5</f>
        <v>1500</v>
      </c>
      <c r="U1679" s="289">
        <f>T1679*[1]TC!$C$3</f>
        <v>34500</v>
      </c>
      <c r="V1679" s="282" t="s">
        <v>2879</v>
      </c>
      <c r="W1679" s="377" t="s">
        <v>36</v>
      </c>
      <c r="X1679" s="38"/>
    </row>
    <row r="1680" spans="1:24" ht="15" customHeight="1">
      <c r="A1680" s="111" t="s">
        <v>23</v>
      </c>
      <c r="B1680" s="282" t="s">
        <v>2875</v>
      </c>
      <c r="C1680" s="378" t="s">
        <v>2907</v>
      </c>
      <c r="D1680" s="14" t="s">
        <v>26</v>
      </c>
      <c r="E1680" s="97" t="s">
        <v>27</v>
      </c>
      <c r="F1680" s="112" t="s">
        <v>1541</v>
      </c>
      <c r="G1680" s="112" t="s">
        <v>1541</v>
      </c>
      <c r="H1680" s="282" t="s">
        <v>30</v>
      </c>
      <c r="I1680" s="282" t="s">
        <v>31</v>
      </c>
      <c r="J1680" s="282" t="s">
        <v>32</v>
      </c>
      <c r="K1680" s="379">
        <v>9250</v>
      </c>
      <c r="L1680" s="284" t="s">
        <v>33</v>
      </c>
      <c r="M1680" s="272">
        <v>0.05</v>
      </c>
      <c r="N1680" s="380">
        <f t="shared" si="92"/>
        <v>462.5</v>
      </c>
      <c r="O1680" s="117">
        <f>N1680*[1]TC!$C$3</f>
        <v>10637.5</v>
      </c>
      <c r="P1680" s="287" t="s">
        <v>1670</v>
      </c>
      <c r="Q1680" s="287" t="s">
        <v>34</v>
      </c>
      <c r="R1680" s="381">
        <f t="shared" si="93"/>
        <v>8787.5</v>
      </c>
      <c r="S1680" s="289">
        <f>R1680*[1]TC!$C$3</f>
        <v>202112.5</v>
      </c>
      <c r="T1680" s="382">
        <f>[1]TC!$F$5</f>
        <v>1500</v>
      </c>
      <c r="U1680" s="289">
        <f>T1680*[1]TC!$C$3</f>
        <v>34500</v>
      </c>
      <c r="V1680" s="282" t="s">
        <v>2879</v>
      </c>
      <c r="W1680" s="377" t="s">
        <v>36</v>
      </c>
      <c r="X1680" s="38"/>
    </row>
    <row r="1681" spans="1:24" ht="15" customHeight="1">
      <c r="A1681" s="111" t="s">
        <v>23</v>
      </c>
      <c r="B1681" s="112" t="s">
        <v>2875</v>
      </c>
      <c r="C1681" s="378" t="s">
        <v>2908</v>
      </c>
      <c r="D1681" s="14" t="s">
        <v>26</v>
      </c>
      <c r="E1681" s="112" t="s">
        <v>27</v>
      </c>
      <c r="F1681" s="112" t="s">
        <v>1541</v>
      </c>
      <c r="G1681" s="112" t="s">
        <v>1541</v>
      </c>
      <c r="H1681" s="282" t="s">
        <v>30</v>
      </c>
      <c r="I1681" s="282" t="s">
        <v>31</v>
      </c>
      <c r="J1681" s="282" t="s">
        <v>32</v>
      </c>
      <c r="K1681" s="379">
        <v>18500</v>
      </c>
      <c r="L1681" s="284" t="s">
        <v>33</v>
      </c>
      <c r="M1681" s="272">
        <v>0.05</v>
      </c>
      <c r="N1681" s="380">
        <f t="shared" si="92"/>
        <v>925</v>
      </c>
      <c r="O1681" s="117">
        <f>N1681*[1]TC!$C$3</f>
        <v>21275</v>
      </c>
      <c r="P1681" s="287" t="s">
        <v>1670</v>
      </c>
      <c r="Q1681" s="287" t="s">
        <v>34</v>
      </c>
      <c r="R1681" s="381">
        <f t="shared" si="93"/>
        <v>17575</v>
      </c>
      <c r="S1681" s="289">
        <f>R1681*[1]TC!$C$3</f>
        <v>404225</v>
      </c>
      <c r="T1681" s="382">
        <f>[1]TC!$F$5</f>
        <v>1500</v>
      </c>
      <c r="U1681" s="289">
        <f>T1681*[1]TC!$C$3</f>
        <v>34500</v>
      </c>
      <c r="V1681" s="282" t="s">
        <v>2879</v>
      </c>
      <c r="W1681" s="377" t="s">
        <v>36</v>
      </c>
      <c r="X1681" s="38"/>
    </row>
    <row r="1682" spans="1:24" ht="15" customHeight="1">
      <c r="A1682" s="111" t="s">
        <v>23</v>
      </c>
      <c r="B1682" s="282" t="s">
        <v>2875</v>
      </c>
      <c r="C1682" s="378" t="s">
        <v>2909</v>
      </c>
      <c r="D1682" s="14" t="s">
        <v>26</v>
      </c>
      <c r="E1682" s="112" t="s">
        <v>27</v>
      </c>
      <c r="F1682" s="112" t="s">
        <v>28</v>
      </c>
      <c r="G1682" s="112" t="s">
        <v>506</v>
      </c>
      <c r="H1682" s="282" t="s">
        <v>30</v>
      </c>
      <c r="I1682" s="282" t="s">
        <v>31</v>
      </c>
      <c r="J1682" s="282" t="s">
        <v>32</v>
      </c>
      <c r="K1682" s="379">
        <v>20000</v>
      </c>
      <c r="L1682" s="284" t="s">
        <v>33</v>
      </c>
      <c r="M1682" s="272">
        <v>0.05</v>
      </c>
      <c r="N1682" s="380">
        <f t="shared" si="92"/>
        <v>1000</v>
      </c>
      <c r="O1682" s="117">
        <f>N1682*[1]TC!$C$3</f>
        <v>23000</v>
      </c>
      <c r="P1682" s="287" t="s">
        <v>1670</v>
      </c>
      <c r="Q1682" s="287" t="s">
        <v>34</v>
      </c>
      <c r="R1682" s="381">
        <f t="shared" si="93"/>
        <v>19000</v>
      </c>
      <c r="S1682" s="289">
        <f>R1682*[1]TC!$C$3</f>
        <v>437000</v>
      </c>
      <c r="T1682" s="382">
        <f>[1]TC!$F$5</f>
        <v>1500</v>
      </c>
      <c r="U1682" s="289">
        <f>T1682*[1]TC!$C$3</f>
        <v>34500</v>
      </c>
      <c r="V1682" s="282" t="s">
        <v>2879</v>
      </c>
      <c r="W1682" s="377" t="s">
        <v>36</v>
      </c>
      <c r="X1682" s="383"/>
    </row>
    <row r="1683" spans="1:24" ht="15" customHeight="1">
      <c r="A1683" s="111" t="s">
        <v>23</v>
      </c>
      <c r="B1683" s="112" t="s">
        <v>2875</v>
      </c>
      <c r="C1683" s="378" t="s">
        <v>2910</v>
      </c>
      <c r="D1683" s="14" t="s">
        <v>26</v>
      </c>
      <c r="E1683" s="112" t="s">
        <v>27</v>
      </c>
      <c r="F1683" s="112" t="s">
        <v>147</v>
      </c>
      <c r="G1683" s="112" t="s">
        <v>170</v>
      </c>
      <c r="H1683" s="282" t="s">
        <v>30</v>
      </c>
      <c r="I1683" s="282" t="s">
        <v>31</v>
      </c>
      <c r="J1683" s="282" t="s">
        <v>32</v>
      </c>
      <c r="K1683" s="379">
        <v>16600</v>
      </c>
      <c r="L1683" s="284" t="s">
        <v>33</v>
      </c>
      <c r="M1683" s="272">
        <v>0.05</v>
      </c>
      <c r="N1683" s="380">
        <f t="shared" si="92"/>
        <v>830</v>
      </c>
      <c r="O1683" s="117">
        <f>N1683*[1]TC!$C$3</f>
        <v>19090</v>
      </c>
      <c r="P1683" s="287" t="s">
        <v>1670</v>
      </c>
      <c r="Q1683" s="287" t="s">
        <v>34</v>
      </c>
      <c r="R1683" s="381">
        <f t="shared" si="93"/>
        <v>15770</v>
      </c>
      <c r="S1683" s="289">
        <f>R1683*[1]TC!$C$3</f>
        <v>362710</v>
      </c>
      <c r="T1683" s="382">
        <f>[1]TC!$F$5</f>
        <v>1500</v>
      </c>
      <c r="U1683" s="289">
        <f>T1683*[1]TC!$C$3</f>
        <v>34500</v>
      </c>
      <c r="V1683" s="282" t="s">
        <v>2886</v>
      </c>
      <c r="W1683" s="377" t="s">
        <v>36</v>
      </c>
      <c r="X1683" s="241"/>
    </row>
    <row r="1684" spans="1:24" ht="15" customHeight="1">
      <c r="A1684" s="111" t="s">
        <v>23</v>
      </c>
      <c r="B1684" s="112" t="s">
        <v>2875</v>
      </c>
      <c r="C1684" s="378" t="s">
        <v>2911</v>
      </c>
      <c r="D1684" s="14" t="s">
        <v>26</v>
      </c>
      <c r="E1684" s="112" t="s">
        <v>27</v>
      </c>
      <c r="F1684" s="112" t="s">
        <v>170</v>
      </c>
      <c r="G1684" s="112" t="s">
        <v>147</v>
      </c>
      <c r="H1684" s="282" t="s">
        <v>30</v>
      </c>
      <c r="I1684" s="282" t="s">
        <v>31</v>
      </c>
      <c r="J1684" s="282" t="s">
        <v>32</v>
      </c>
      <c r="K1684" s="384">
        <v>18500</v>
      </c>
      <c r="L1684" s="284" t="s">
        <v>33</v>
      </c>
      <c r="M1684" s="272">
        <v>0.05</v>
      </c>
      <c r="N1684" s="380">
        <f t="shared" si="92"/>
        <v>925</v>
      </c>
      <c r="O1684" s="117">
        <f>N1684*[1]TC!$C$3</f>
        <v>21275</v>
      </c>
      <c r="P1684" s="287" t="s">
        <v>1670</v>
      </c>
      <c r="Q1684" s="287" t="s">
        <v>34</v>
      </c>
      <c r="R1684" s="381">
        <f t="shared" si="93"/>
        <v>17575</v>
      </c>
      <c r="S1684" s="289">
        <f>R1684*[1]TC!$C$3</f>
        <v>404225</v>
      </c>
      <c r="T1684" s="382">
        <f>[1]TC!$F$5</f>
        <v>1500</v>
      </c>
      <c r="U1684" s="289">
        <f>T1684*[1]TC!$C$3</f>
        <v>34500</v>
      </c>
      <c r="V1684" s="282" t="s">
        <v>2886</v>
      </c>
      <c r="W1684" s="377" t="s">
        <v>36</v>
      </c>
      <c r="X1684" s="241"/>
    </row>
    <row r="1685" spans="1:24" ht="15" customHeight="1">
      <c r="A1685" s="111" t="s">
        <v>23</v>
      </c>
      <c r="B1685" s="282" t="s">
        <v>2875</v>
      </c>
      <c r="C1685" s="378" t="s">
        <v>2912</v>
      </c>
      <c r="D1685" s="14" t="s">
        <v>26</v>
      </c>
      <c r="E1685" s="112" t="s">
        <v>27</v>
      </c>
      <c r="F1685" s="112" t="s">
        <v>158</v>
      </c>
      <c r="G1685" s="112" t="s">
        <v>29</v>
      </c>
      <c r="H1685" s="282" t="s">
        <v>30</v>
      </c>
      <c r="I1685" s="282" t="s">
        <v>31</v>
      </c>
      <c r="J1685" s="282" t="s">
        <v>32</v>
      </c>
      <c r="K1685" s="379">
        <v>20000</v>
      </c>
      <c r="L1685" s="284" t="s">
        <v>33</v>
      </c>
      <c r="M1685" s="272">
        <v>0.05</v>
      </c>
      <c r="N1685" s="380">
        <f t="shared" si="92"/>
        <v>1000</v>
      </c>
      <c r="O1685" s="117">
        <f>N1685*[1]TC!$C$3</f>
        <v>23000</v>
      </c>
      <c r="P1685" s="287" t="s">
        <v>1670</v>
      </c>
      <c r="Q1685" s="287" t="s">
        <v>34</v>
      </c>
      <c r="R1685" s="381">
        <f t="shared" si="93"/>
        <v>19000</v>
      </c>
      <c r="S1685" s="289">
        <f>R1685*[1]TC!$C$3</f>
        <v>437000</v>
      </c>
      <c r="T1685" s="382">
        <f>[1]TC!$F$5</f>
        <v>1500</v>
      </c>
      <c r="U1685" s="289">
        <f>T1685*[1]TC!$C$3</f>
        <v>34500</v>
      </c>
      <c r="V1685" s="282" t="s">
        <v>2879</v>
      </c>
      <c r="W1685" s="377" t="s">
        <v>36</v>
      </c>
      <c r="X1685" s="241"/>
    </row>
    <row r="1686" spans="1:24" ht="15" customHeight="1">
      <c r="A1686" s="111" t="s">
        <v>23</v>
      </c>
      <c r="B1686" s="112" t="s">
        <v>2875</v>
      </c>
      <c r="C1686" s="378" t="s">
        <v>2913</v>
      </c>
      <c r="D1686" s="14" t="s">
        <v>26</v>
      </c>
      <c r="E1686" s="112" t="s">
        <v>27</v>
      </c>
      <c r="F1686" s="112" t="s">
        <v>829</v>
      </c>
      <c r="G1686" s="112" t="s">
        <v>72</v>
      </c>
      <c r="H1686" s="282" t="s">
        <v>30</v>
      </c>
      <c r="I1686" s="282" t="s">
        <v>31</v>
      </c>
      <c r="J1686" s="282" t="s">
        <v>32</v>
      </c>
      <c r="K1686" s="379">
        <v>16600</v>
      </c>
      <c r="L1686" s="284" t="s">
        <v>33</v>
      </c>
      <c r="M1686" s="272">
        <v>0.05</v>
      </c>
      <c r="N1686" s="380">
        <f t="shared" si="92"/>
        <v>830</v>
      </c>
      <c r="O1686" s="117">
        <f>N1686*[1]TC!$C$3</f>
        <v>19090</v>
      </c>
      <c r="P1686" s="287" t="s">
        <v>1670</v>
      </c>
      <c r="Q1686" s="287" t="s">
        <v>34</v>
      </c>
      <c r="R1686" s="381">
        <f t="shared" si="93"/>
        <v>15770</v>
      </c>
      <c r="S1686" s="289">
        <f>R1686*[1]TC!$C$3</f>
        <v>362710</v>
      </c>
      <c r="T1686" s="382">
        <f>[1]TC!$F$5</f>
        <v>1500</v>
      </c>
      <c r="U1686" s="289">
        <f>T1686*[1]TC!$C$3</f>
        <v>34500</v>
      </c>
      <c r="V1686" s="282" t="s">
        <v>2879</v>
      </c>
      <c r="W1686" s="377" t="s">
        <v>36</v>
      </c>
      <c r="X1686" s="241"/>
    </row>
    <row r="1687" spans="1:24" ht="15" customHeight="1">
      <c r="A1687" s="111" t="s">
        <v>23</v>
      </c>
      <c r="B1687" s="112" t="s">
        <v>2875</v>
      </c>
      <c r="C1687" s="378" t="s">
        <v>2914</v>
      </c>
      <c r="D1687" s="14" t="s">
        <v>26</v>
      </c>
      <c r="E1687" s="112" t="s">
        <v>27</v>
      </c>
      <c r="F1687" s="112" t="s">
        <v>42</v>
      </c>
      <c r="G1687" s="112" t="s">
        <v>164</v>
      </c>
      <c r="H1687" s="282" t="s">
        <v>30</v>
      </c>
      <c r="I1687" s="282" t="s">
        <v>31</v>
      </c>
      <c r="J1687" s="282" t="s">
        <v>32</v>
      </c>
      <c r="K1687" s="379">
        <v>18500</v>
      </c>
      <c r="L1687" s="284" t="s">
        <v>33</v>
      </c>
      <c r="M1687" s="272">
        <v>0.05</v>
      </c>
      <c r="N1687" s="380">
        <f t="shared" si="92"/>
        <v>925</v>
      </c>
      <c r="O1687" s="117">
        <f>N1687*[1]TC!$C$3</f>
        <v>21275</v>
      </c>
      <c r="P1687" s="287" t="s">
        <v>1670</v>
      </c>
      <c r="Q1687" s="287" t="s">
        <v>34</v>
      </c>
      <c r="R1687" s="381">
        <f t="shared" si="93"/>
        <v>17575</v>
      </c>
      <c r="S1687" s="289">
        <f>R1687*[1]TC!$C$3</f>
        <v>404225</v>
      </c>
      <c r="T1687" s="382">
        <f>[1]TC!$F$5</f>
        <v>1500</v>
      </c>
      <c r="U1687" s="289">
        <f>T1687*[1]TC!$C$3</f>
        <v>34500</v>
      </c>
      <c r="V1687" s="282" t="s">
        <v>2879</v>
      </c>
      <c r="W1687" s="377" t="s">
        <v>36</v>
      </c>
      <c r="X1687" s="241"/>
    </row>
    <row r="1688" spans="1:24" ht="15" customHeight="1">
      <c r="A1688" s="111" t="s">
        <v>23</v>
      </c>
      <c r="B1688" s="112" t="s">
        <v>2875</v>
      </c>
      <c r="C1688" s="378" t="s">
        <v>2915</v>
      </c>
      <c r="D1688" s="14" t="s">
        <v>26</v>
      </c>
      <c r="E1688" s="97" t="s">
        <v>27</v>
      </c>
      <c r="F1688" s="112" t="s">
        <v>42</v>
      </c>
      <c r="G1688" s="112" t="s">
        <v>73</v>
      </c>
      <c r="H1688" s="282" t="s">
        <v>30</v>
      </c>
      <c r="I1688" s="282" t="s">
        <v>31</v>
      </c>
      <c r="J1688" s="282" t="s">
        <v>32</v>
      </c>
      <c r="K1688" s="379">
        <v>16600</v>
      </c>
      <c r="L1688" s="284" t="s">
        <v>33</v>
      </c>
      <c r="M1688" s="272">
        <v>0.05</v>
      </c>
      <c r="N1688" s="380">
        <f t="shared" si="92"/>
        <v>830</v>
      </c>
      <c r="O1688" s="117">
        <f>N1688*[1]TC!$C$3</f>
        <v>19090</v>
      </c>
      <c r="P1688" s="287" t="s">
        <v>1670</v>
      </c>
      <c r="Q1688" s="287" t="s">
        <v>34</v>
      </c>
      <c r="R1688" s="381">
        <f t="shared" si="93"/>
        <v>15770</v>
      </c>
      <c r="S1688" s="289">
        <f>R1688*[1]TC!$C$3</f>
        <v>362710</v>
      </c>
      <c r="T1688" s="382">
        <f>[1]TC!$F$5</f>
        <v>1500</v>
      </c>
      <c r="U1688" s="289">
        <f>T1688*[1]TC!$C$3</f>
        <v>34500</v>
      </c>
      <c r="V1688" s="282" t="s">
        <v>2879</v>
      </c>
      <c r="W1688" s="377" t="s">
        <v>36</v>
      </c>
      <c r="X1688" s="241"/>
    </row>
    <row r="1689" spans="1:24" ht="15" customHeight="1">
      <c r="A1689" s="111" t="s">
        <v>23</v>
      </c>
      <c r="B1689" s="112" t="s">
        <v>2875</v>
      </c>
      <c r="C1689" s="378" t="s">
        <v>2916</v>
      </c>
      <c r="D1689" s="14" t="s">
        <v>26</v>
      </c>
      <c r="E1689" s="97" t="s">
        <v>27</v>
      </c>
      <c r="F1689" s="112" t="s">
        <v>72</v>
      </c>
      <c r="G1689" s="112" t="s">
        <v>164</v>
      </c>
      <c r="H1689" s="282" t="s">
        <v>30</v>
      </c>
      <c r="I1689" s="282" t="s">
        <v>31</v>
      </c>
      <c r="J1689" s="282" t="s">
        <v>32</v>
      </c>
      <c r="K1689" s="379">
        <v>8675</v>
      </c>
      <c r="L1689" s="284" t="s">
        <v>33</v>
      </c>
      <c r="M1689" s="272">
        <v>0.05</v>
      </c>
      <c r="N1689" s="380">
        <f t="shared" si="92"/>
        <v>433.75</v>
      </c>
      <c r="O1689" s="117">
        <f>N1689*[1]TC!$C$3</f>
        <v>9976.25</v>
      </c>
      <c r="P1689" s="287" t="s">
        <v>1670</v>
      </c>
      <c r="Q1689" s="287" t="s">
        <v>34</v>
      </c>
      <c r="R1689" s="381">
        <f t="shared" si="93"/>
        <v>8241.25</v>
      </c>
      <c r="S1689" s="289">
        <f>R1689*[1]TC!$C$3</f>
        <v>189548.75</v>
      </c>
      <c r="T1689" s="382">
        <f>[1]TC!$F$5</f>
        <v>1500</v>
      </c>
      <c r="U1689" s="289">
        <f>T1689*[1]TC!$C$3</f>
        <v>34500</v>
      </c>
      <c r="V1689" s="282" t="s">
        <v>2879</v>
      </c>
      <c r="W1689" s="377" t="s">
        <v>36</v>
      </c>
      <c r="X1689" s="38"/>
    </row>
    <row r="1690" spans="1:24" ht="15" customHeight="1">
      <c r="A1690" s="111" t="s">
        <v>23</v>
      </c>
      <c r="B1690" s="282" t="s">
        <v>2875</v>
      </c>
      <c r="C1690" s="378" t="s">
        <v>2917</v>
      </c>
      <c r="D1690" s="14" t="s">
        <v>26</v>
      </c>
      <c r="E1690" s="97" t="s">
        <v>27</v>
      </c>
      <c r="F1690" s="112" t="s">
        <v>653</v>
      </c>
      <c r="G1690" s="112" t="s">
        <v>153</v>
      </c>
      <c r="H1690" s="282" t="s">
        <v>30</v>
      </c>
      <c r="I1690" s="282" t="s">
        <v>31</v>
      </c>
      <c r="J1690" s="282" t="s">
        <v>32</v>
      </c>
      <c r="K1690" s="379">
        <v>7500</v>
      </c>
      <c r="L1690" s="284" t="s">
        <v>33</v>
      </c>
      <c r="M1690" s="272">
        <v>0.05</v>
      </c>
      <c r="N1690" s="380">
        <f t="shared" si="92"/>
        <v>375</v>
      </c>
      <c r="O1690" s="117">
        <f>N1690*[1]TC!$C$3</f>
        <v>8625</v>
      </c>
      <c r="P1690" s="287" t="s">
        <v>1670</v>
      </c>
      <c r="Q1690" s="287" t="s">
        <v>34</v>
      </c>
      <c r="R1690" s="381">
        <f t="shared" si="93"/>
        <v>7125</v>
      </c>
      <c r="S1690" s="289">
        <f>R1690*[1]TC!$C$3</f>
        <v>163875</v>
      </c>
      <c r="T1690" s="382">
        <f>[1]TC!$F$5</f>
        <v>1500</v>
      </c>
      <c r="U1690" s="289">
        <f>T1690*[1]TC!$C$3</f>
        <v>34500</v>
      </c>
      <c r="V1690" s="282" t="s">
        <v>2879</v>
      </c>
      <c r="W1690" s="377" t="s">
        <v>36</v>
      </c>
      <c r="X1690" s="38"/>
    </row>
    <row r="1691" spans="1:24" ht="15" customHeight="1">
      <c r="A1691" s="111" t="s">
        <v>23</v>
      </c>
      <c r="B1691" s="282" t="s">
        <v>2875</v>
      </c>
      <c r="C1691" s="378" t="s">
        <v>2918</v>
      </c>
      <c r="D1691" s="14" t="s">
        <v>26</v>
      </c>
      <c r="E1691" s="112" t="s">
        <v>27</v>
      </c>
      <c r="F1691" s="112" t="s">
        <v>164</v>
      </c>
      <c r="G1691" s="112" t="s">
        <v>42</v>
      </c>
      <c r="H1691" s="282" t="s">
        <v>30</v>
      </c>
      <c r="I1691" s="282" t="s">
        <v>31</v>
      </c>
      <c r="J1691" s="282" t="s">
        <v>32</v>
      </c>
      <c r="K1691" s="379">
        <v>18500</v>
      </c>
      <c r="L1691" s="284" t="s">
        <v>33</v>
      </c>
      <c r="M1691" s="272">
        <v>0.05</v>
      </c>
      <c r="N1691" s="380">
        <f t="shared" si="92"/>
        <v>925</v>
      </c>
      <c r="O1691" s="117">
        <f>N1691*[1]TC!$C$3</f>
        <v>21275</v>
      </c>
      <c r="P1691" s="287" t="s">
        <v>1670</v>
      </c>
      <c r="Q1691" s="287" t="s">
        <v>34</v>
      </c>
      <c r="R1691" s="381">
        <f t="shared" si="93"/>
        <v>17575</v>
      </c>
      <c r="S1691" s="289">
        <f>R1691*[1]TC!$C$3</f>
        <v>404225</v>
      </c>
      <c r="T1691" s="382">
        <f>[1]TC!$F$5</f>
        <v>1500</v>
      </c>
      <c r="U1691" s="289">
        <f>T1691*[1]TC!$C$3</f>
        <v>34500</v>
      </c>
      <c r="V1691" s="282" t="s">
        <v>2879</v>
      </c>
      <c r="W1691" s="377" t="s">
        <v>36</v>
      </c>
      <c r="X1691" s="241"/>
    </row>
    <row r="1692" spans="1:24" ht="15.75" customHeight="1">
      <c r="A1692" s="14" t="s">
        <v>23</v>
      </c>
      <c r="B1692" s="15" t="s">
        <v>2875</v>
      </c>
      <c r="C1692" s="16" t="s">
        <v>2919</v>
      </c>
      <c r="D1692" s="14" t="s">
        <v>26</v>
      </c>
      <c r="E1692" s="14" t="s">
        <v>27</v>
      </c>
      <c r="F1692" s="14" t="s">
        <v>164</v>
      </c>
      <c r="G1692" s="14" t="s">
        <v>72</v>
      </c>
      <c r="H1692" s="15" t="s">
        <v>30</v>
      </c>
      <c r="I1692" s="15" t="s">
        <v>31</v>
      </c>
      <c r="J1692" s="15" t="s">
        <v>32</v>
      </c>
      <c r="K1692" s="18">
        <v>18500</v>
      </c>
      <c r="L1692" s="19" t="s">
        <v>33</v>
      </c>
      <c r="M1692" s="20">
        <v>0.05</v>
      </c>
      <c r="N1692" s="45">
        <f t="shared" si="92"/>
        <v>925</v>
      </c>
      <c r="O1692" s="22">
        <f>N1692*[1]TC!$C$3</f>
        <v>21275</v>
      </c>
      <c r="P1692" s="24" t="s">
        <v>1670</v>
      </c>
      <c r="Q1692" s="24" t="s">
        <v>34</v>
      </c>
      <c r="R1692" s="387">
        <f t="shared" si="93"/>
        <v>17575</v>
      </c>
      <c r="S1692" s="26">
        <f>R1692*[1]TC!$C$3</f>
        <v>404225</v>
      </c>
      <c r="T1692" s="25">
        <f>[1]TC!$F$5</f>
        <v>1500</v>
      </c>
      <c r="U1692" s="26">
        <f>T1692*[1]TC!$C$3</f>
        <v>34500</v>
      </c>
      <c r="V1692" s="15" t="s">
        <v>2879</v>
      </c>
      <c r="W1692" s="28" t="s">
        <v>36</v>
      </c>
      <c r="X1692" s="351"/>
    </row>
    <row r="1693" spans="1:24" ht="15" customHeight="1">
      <c r="A1693" s="14" t="s">
        <v>23</v>
      </c>
      <c r="B1693" s="15" t="s">
        <v>2875</v>
      </c>
      <c r="C1693" s="16" t="s">
        <v>2920</v>
      </c>
      <c r="D1693" s="14" t="s">
        <v>26</v>
      </c>
      <c r="E1693" s="14" t="s">
        <v>27</v>
      </c>
      <c r="F1693" s="14" t="s">
        <v>208</v>
      </c>
      <c r="G1693" s="14" t="s">
        <v>411</v>
      </c>
      <c r="H1693" s="15" t="s">
        <v>30</v>
      </c>
      <c r="I1693" s="15" t="s">
        <v>31</v>
      </c>
      <c r="J1693" s="15" t="s">
        <v>32</v>
      </c>
      <c r="K1693" s="18">
        <v>18500</v>
      </c>
      <c r="L1693" s="19" t="s">
        <v>33</v>
      </c>
      <c r="M1693" s="20">
        <v>0.05</v>
      </c>
      <c r="N1693" s="45">
        <f t="shared" si="92"/>
        <v>925</v>
      </c>
      <c r="O1693" s="22">
        <f>N1693*[1]TC!$C$3</f>
        <v>21275</v>
      </c>
      <c r="P1693" s="24" t="s">
        <v>1670</v>
      </c>
      <c r="Q1693" s="24" t="s">
        <v>34</v>
      </c>
      <c r="R1693" s="387">
        <f t="shared" si="93"/>
        <v>17575</v>
      </c>
      <c r="S1693" s="26">
        <f>R1693*[1]TC!$C$3</f>
        <v>404225</v>
      </c>
      <c r="T1693" s="25">
        <f>[1]TC!$F$5</f>
        <v>1500</v>
      </c>
      <c r="U1693" s="26">
        <f>T1693*[1]TC!$C$3</f>
        <v>34500</v>
      </c>
      <c r="V1693" s="15" t="s">
        <v>2879</v>
      </c>
      <c r="W1693" s="28" t="s">
        <v>36</v>
      </c>
      <c r="X1693" s="354"/>
    </row>
    <row r="1694" spans="1:24" ht="15" customHeight="1">
      <c r="A1694" s="14" t="s">
        <v>23</v>
      </c>
      <c r="B1694" s="15" t="s">
        <v>2875</v>
      </c>
      <c r="C1694" s="16" t="s">
        <v>2921</v>
      </c>
      <c r="D1694" s="14" t="s">
        <v>26</v>
      </c>
      <c r="E1694" s="14" t="s">
        <v>27</v>
      </c>
      <c r="F1694" s="14" t="s">
        <v>42</v>
      </c>
      <c r="G1694" s="14" t="s">
        <v>164</v>
      </c>
      <c r="H1694" s="15" t="s">
        <v>30</v>
      </c>
      <c r="I1694" s="15" t="s">
        <v>31</v>
      </c>
      <c r="J1694" s="15" t="s">
        <v>32</v>
      </c>
      <c r="K1694" s="18">
        <v>18500</v>
      </c>
      <c r="L1694" s="19" t="s">
        <v>33</v>
      </c>
      <c r="M1694" s="20">
        <v>0.05</v>
      </c>
      <c r="N1694" s="45">
        <f t="shared" si="92"/>
        <v>925</v>
      </c>
      <c r="O1694" s="22">
        <f>N1694*[1]TC!$C$3</f>
        <v>21275</v>
      </c>
      <c r="P1694" s="24" t="s">
        <v>1670</v>
      </c>
      <c r="Q1694" s="24" t="s">
        <v>34</v>
      </c>
      <c r="R1694" s="387">
        <f t="shared" si="93"/>
        <v>17575</v>
      </c>
      <c r="S1694" s="26">
        <f>R1694*[1]TC!$C$3</f>
        <v>404225</v>
      </c>
      <c r="T1694" s="25">
        <f>[1]TC!$F$5</f>
        <v>1500</v>
      </c>
      <c r="U1694" s="26">
        <f>T1694*[1]TC!$C$3</f>
        <v>34500</v>
      </c>
      <c r="V1694" s="15" t="s">
        <v>2879</v>
      </c>
      <c r="W1694" s="28" t="s">
        <v>36</v>
      </c>
      <c r="X1694" s="348"/>
    </row>
    <row r="1695" spans="1:24" ht="15" customHeight="1">
      <c r="A1695" s="14" t="s">
        <v>23</v>
      </c>
      <c r="B1695" s="15" t="s">
        <v>2875</v>
      </c>
      <c r="C1695" s="16" t="s">
        <v>2922</v>
      </c>
      <c r="D1695" s="14" t="s">
        <v>26</v>
      </c>
      <c r="E1695" s="14" t="s">
        <v>27</v>
      </c>
      <c r="F1695" s="14" t="s">
        <v>29</v>
      </c>
      <c r="G1695" s="14" t="s">
        <v>164</v>
      </c>
      <c r="H1695" s="15" t="s">
        <v>30</v>
      </c>
      <c r="I1695" s="15" t="s">
        <v>31</v>
      </c>
      <c r="J1695" s="15" t="s">
        <v>32</v>
      </c>
      <c r="K1695" s="18">
        <v>20000</v>
      </c>
      <c r="L1695" s="19" t="s">
        <v>33</v>
      </c>
      <c r="M1695" s="20">
        <v>0.05</v>
      </c>
      <c r="N1695" s="45">
        <f t="shared" si="92"/>
        <v>1000</v>
      </c>
      <c r="O1695" s="22">
        <f>N1695*[1]TC!$C$3</f>
        <v>23000</v>
      </c>
      <c r="P1695" s="24" t="s">
        <v>1670</v>
      </c>
      <c r="Q1695" s="24" t="s">
        <v>34</v>
      </c>
      <c r="R1695" s="387">
        <f t="shared" si="93"/>
        <v>19000</v>
      </c>
      <c r="S1695" s="26">
        <f>R1695*[1]TC!$C$3</f>
        <v>437000</v>
      </c>
      <c r="T1695" s="25">
        <f>[1]TC!$F$5</f>
        <v>1500</v>
      </c>
      <c r="U1695" s="26">
        <f>T1695*[1]TC!$C$3</f>
        <v>34500</v>
      </c>
      <c r="V1695" s="15" t="s">
        <v>2879</v>
      </c>
      <c r="W1695" s="28" t="s">
        <v>36</v>
      </c>
      <c r="X1695" s="388"/>
    </row>
    <row r="1696" spans="1:24" ht="15" customHeight="1">
      <c r="A1696" s="14" t="s">
        <v>23</v>
      </c>
      <c r="B1696" s="15" t="s">
        <v>2875</v>
      </c>
      <c r="C1696" s="16" t="s">
        <v>2923</v>
      </c>
      <c r="D1696" s="14" t="s">
        <v>362</v>
      </c>
      <c r="E1696" s="14" t="s">
        <v>27</v>
      </c>
      <c r="F1696" s="14" t="s">
        <v>653</v>
      </c>
      <c r="G1696" s="14" t="s">
        <v>77</v>
      </c>
      <c r="H1696" s="14" t="s">
        <v>30</v>
      </c>
      <c r="I1696" s="15" t="s">
        <v>31</v>
      </c>
      <c r="J1696" s="15" t="s">
        <v>31</v>
      </c>
      <c r="K1696" s="150">
        <v>15900</v>
      </c>
      <c r="L1696" s="19" t="s">
        <v>2924</v>
      </c>
      <c r="M1696" s="20">
        <v>0.05</v>
      </c>
      <c r="N1696" s="206"/>
      <c r="O1696" s="22"/>
      <c r="P1696" s="24" t="s">
        <v>1670</v>
      </c>
      <c r="Q1696" s="24" t="s">
        <v>34</v>
      </c>
      <c r="R1696" s="15"/>
      <c r="S1696" s="26"/>
      <c r="T1696" s="15"/>
      <c r="U1696" s="26"/>
      <c r="V1696" s="15" t="s">
        <v>2925</v>
      </c>
      <c r="W1696" s="28"/>
      <c r="X1696" s="388"/>
    </row>
    <row r="1697" spans="1:24" ht="15" customHeight="1">
      <c r="A1697" s="14" t="s">
        <v>23</v>
      </c>
      <c r="B1697" s="14" t="s">
        <v>2875</v>
      </c>
      <c r="C1697" s="16" t="s">
        <v>2926</v>
      </c>
      <c r="D1697" s="14" t="s">
        <v>26</v>
      </c>
      <c r="E1697" s="14" t="s">
        <v>27</v>
      </c>
      <c r="F1697" s="14" t="s">
        <v>170</v>
      </c>
      <c r="G1697" s="14" t="s">
        <v>147</v>
      </c>
      <c r="H1697" s="15" t="s">
        <v>30</v>
      </c>
      <c r="I1697" s="15" t="s">
        <v>31</v>
      </c>
      <c r="J1697" s="15" t="s">
        <v>32</v>
      </c>
      <c r="K1697" s="31">
        <v>8300</v>
      </c>
      <c r="L1697" s="19" t="s">
        <v>33</v>
      </c>
      <c r="M1697" s="20">
        <v>0.05</v>
      </c>
      <c r="N1697" s="45">
        <f t="shared" ref="N1697:N1703" si="94">K1697*M1697</f>
        <v>415</v>
      </c>
      <c r="O1697" s="22">
        <f>N1697*[1]TC!$C$3</f>
        <v>9545</v>
      </c>
      <c r="P1697" s="24" t="s">
        <v>1670</v>
      </c>
      <c r="Q1697" s="24" t="s">
        <v>34</v>
      </c>
      <c r="R1697" s="387">
        <f t="shared" ref="R1697:R1703" si="95">K1697-N1697</f>
        <v>7885</v>
      </c>
      <c r="S1697" s="26">
        <f>R1697*[1]TC!$C$3</f>
        <v>181355</v>
      </c>
      <c r="T1697" s="25">
        <f>[1]TC!$F$5</f>
        <v>1500</v>
      </c>
      <c r="U1697" s="26">
        <f>T1697*[1]TC!$C$3</f>
        <v>34500</v>
      </c>
      <c r="V1697" s="15" t="s">
        <v>2927</v>
      </c>
      <c r="W1697" s="28" t="s">
        <v>36</v>
      </c>
      <c r="X1697" s="348"/>
    </row>
    <row r="1698" spans="1:24" ht="15" customHeight="1">
      <c r="A1698" s="14" t="s">
        <v>23</v>
      </c>
      <c r="B1698" s="15" t="s">
        <v>2875</v>
      </c>
      <c r="C1698" s="16" t="s">
        <v>2928</v>
      </c>
      <c r="D1698" s="14" t="s">
        <v>26</v>
      </c>
      <c r="E1698" s="14" t="s">
        <v>27</v>
      </c>
      <c r="F1698" s="14" t="s">
        <v>170</v>
      </c>
      <c r="G1698" s="14" t="s">
        <v>147</v>
      </c>
      <c r="H1698" s="15" t="s">
        <v>30</v>
      </c>
      <c r="I1698" s="15" t="s">
        <v>31</v>
      </c>
      <c r="J1698" s="15" t="s">
        <v>32</v>
      </c>
      <c r="K1698" s="31">
        <v>6160</v>
      </c>
      <c r="L1698" s="19" t="s">
        <v>33</v>
      </c>
      <c r="M1698" s="20">
        <v>0.05</v>
      </c>
      <c r="N1698" s="45">
        <f t="shared" si="94"/>
        <v>308</v>
      </c>
      <c r="O1698" s="22">
        <f>N1698*[1]TC!$C$3</f>
        <v>7084</v>
      </c>
      <c r="P1698" s="24" t="s">
        <v>1670</v>
      </c>
      <c r="Q1698" s="24" t="s">
        <v>34</v>
      </c>
      <c r="R1698" s="387">
        <f t="shared" si="95"/>
        <v>5852</v>
      </c>
      <c r="S1698" s="26">
        <f>R1698*[1]TC!$C$3</f>
        <v>134596</v>
      </c>
      <c r="T1698" s="25">
        <f>[1]TC!$F$5</f>
        <v>1500</v>
      </c>
      <c r="U1698" s="26">
        <f>T1698*[1]TC!$C$3</f>
        <v>34500</v>
      </c>
      <c r="V1698" s="15" t="s">
        <v>2927</v>
      </c>
      <c r="W1698" s="28" t="s">
        <v>36</v>
      </c>
      <c r="X1698" s="348"/>
    </row>
    <row r="1699" spans="1:24" ht="15" customHeight="1">
      <c r="A1699" s="14" t="s">
        <v>23</v>
      </c>
      <c r="B1699" s="15" t="s">
        <v>2875</v>
      </c>
      <c r="C1699" s="16" t="s">
        <v>2929</v>
      </c>
      <c r="D1699" s="14" t="s">
        <v>26</v>
      </c>
      <c r="E1699" s="14" t="s">
        <v>27</v>
      </c>
      <c r="F1699" s="14" t="s">
        <v>153</v>
      </c>
      <c r="G1699" s="14" t="s">
        <v>653</v>
      </c>
      <c r="H1699" s="15" t="s">
        <v>30</v>
      </c>
      <c r="I1699" s="15" t="s">
        <v>31</v>
      </c>
      <c r="J1699" s="15" t="s">
        <v>32</v>
      </c>
      <c r="K1699" s="18">
        <v>16600</v>
      </c>
      <c r="L1699" s="19" t="s">
        <v>33</v>
      </c>
      <c r="M1699" s="20">
        <v>0.05</v>
      </c>
      <c r="N1699" s="45">
        <f t="shared" si="94"/>
        <v>830</v>
      </c>
      <c r="O1699" s="22">
        <f>N1699*[1]TC!$C$3</f>
        <v>19090</v>
      </c>
      <c r="P1699" s="24" t="s">
        <v>1670</v>
      </c>
      <c r="Q1699" s="24" t="s">
        <v>34</v>
      </c>
      <c r="R1699" s="387">
        <f t="shared" si="95"/>
        <v>15770</v>
      </c>
      <c r="S1699" s="26">
        <f>R1699*[1]TC!$C$3</f>
        <v>362710</v>
      </c>
      <c r="T1699" s="25">
        <f>[1]TC!$F$5</f>
        <v>1500</v>
      </c>
      <c r="U1699" s="26">
        <f>T1699*[1]TC!$C$3</f>
        <v>34500</v>
      </c>
      <c r="V1699" s="15" t="s">
        <v>2886</v>
      </c>
      <c r="W1699" s="28" t="s">
        <v>36</v>
      </c>
      <c r="X1699" s="348"/>
    </row>
    <row r="1700" spans="1:24" ht="15" customHeight="1">
      <c r="A1700" s="14" t="s">
        <v>23</v>
      </c>
      <c r="B1700" s="15" t="s">
        <v>2875</v>
      </c>
      <c r="C1700" s="16" t="s">
        <v>2930</v>
      </c>
      <c r="D1700" s="14" t="s">
        <v>26</v>
      </c>
      <c r="E1700" s="14" t="s">
        <v>27</v>
      </c>
      <c r="F1700" s="14" t="s">
        <v>350</v>
      </c>
      <c r="G1700" s="14" t="s">
        <v>29</v>
      </c>
      <c r="H1700" s="15" t="s">
        <v>30</v>
      </c>
      <c r="I1700" s="15" t="s">
        <v>31</v>
      </c>
      <c r="J1700" s="15" t="s">
        <v>32</v>
      </c>
      <c r="K1700" s="18">
        <v>20000</v>
      </c>
      <c r="L1700" s="19" t="s">
        <v>33</v>
      </c>
      <c r="M1700" s="20">
        <v>0.05</v>
      </c>
      <c r="N1700" s="45">
        <f t="shared" si="94"/>
        <v>1000</v>
      </c>
      <c r="O1700" s="22">
        <f>N1700*[1]TC!$C$3</f>
        <v>23000</v>
      </c>
      <c r="P1700" s="24" t="s">
        <v>1670</v>
      </c>
      <c r="Q1700" s="24" t="s">
        <v>34</v>
      </c>
      <c r="R1700" s="387">
        <f t="shared" si="95"/>
        <v>19000</v>
      </c>
      <c r="S1700" s="26">
        <f>R1700*[1]TC!$C$3</f>
        <v>437000</v>
      </c>
      <c r="T1700" s="25">
        <f>[1]TC!$F$5</f>
        <v>1500</v>
      </c>
      <c r="U1700" s="26">
        <f>T1700*[1]TC!$C$3</f>
        <v>34500</v>
      </c>
      <c r="V1700" s="15" t="s">
        <v>2927</v>
      </c>
      <c r="W1700" s="28" t="s">
        <v>36</v>
      </c>
      <c r="X1700" s="241"/>
    </row>
    <row r="1701" spans="1:24" ht="15" customHeight="1">
      <c r="A1701" s="14" t="s">
        <v>23</v>
      </c>
      <c r="B1701" s="15" t="s">
        <v>2875</v>
      </c>
      <c r="C1701" s="16" t="s">
        <v>2931</v>
      </c>
      <c r="D1701" s="14" t="s">
        <v>26</v>
      </c>
      <c r="E1701" s="14" t="s">
        <v>27</v>
      </c>
      <c r="F1701" s="14" t="s">
        <v>153</v>
      </c>
      <c r="G1701" s="14" t="s">
        <v>147</v>
      </c>
      <c r="H1701" s="15" t="s">
        <v>30</v>
      </c>
      <c r="I1701" s="15" t="s">
        <v>31</v>
      </c>
      <c r="J1701" s="15" t="s">
        <v>32</v>
      </c>
      <c r="K1701" s="18">
        <v>16600</v>
      </c>
      <c r="L1701" s="19" t="s">
        <v>33</v>
      </c>
      <c r="M1701" s="20">
        <v>0.05</v>
      </c>
      <c r="N1701" s="45">
        <f t="shared" si="94"/>
        <v>830</v>
      </c>
      <c r="O1701" s="22">
        <f>N1701*[1]TC!$C$3</f>
        <v>19090</v>
      </c>
      <c r="P1701" s="24" t="s">
        <v>1670</v>
      </c>
      <c r="Q1701" s="24" t="s">
        <v>34</v>
      </c>
      <c r="R1701" s="387">
        <f t="shared" si="95"/>
        <v>15770</v>
      </c>
      <c r="S1701" s="26">
        <f>R1701*[1]TC!$C$3</f>
        <v>362710</v>
      </c>
      <c r="T1701" s="25">
        <f>[1]TC!$F$5</f>
        <v>1500</v>
      </c>
      <c r="U1701" s="26">
        <f>T1701*[1]TC!$C$3</f>
        <v>34500</v>
      </c>
      <c r="V1701" s="15" t="s">
        <v>2927</v>
      </c>
      <c r="W1701" s="28" t="s">
        <v>36</v>
      </c>
      <c r="X1701" s="241"/>
    </row>
    <row r="1702" spans="1:24" ht="15" customHeight="1">
      <c r="A1702" s="14" t="s">
        <v>23</v>
      </c>
      <c r="B1702" s="14" t="s">
        <v>2875</v>
      </c>
      <c r="C1702" s="16" t="s">
        <v>2932</v>
      </c>
      <c r="D1702" s="14" t="s">
        <v>26</v>
      </c>
      <c r="E1702" s="14" t="s">
        <v>27</v>
      </c>
      <c r="F1702" s="14" t="s">
        <v>77</v>
      </c>
      <c r="G1702" s="14" t="s">
        <v>653</v>
      </c>
      <c r="H1702" s="15" t="s">
        <v>30</v>
      </c>
      <c r="I1702" s="15" t="s">
        <v>31</v>
      </c>
      <c r="J1702" s="15" t="s">
        <v>32</v>
      </c>
      <c r="K1702" s="18">
        <v>19500</v>
      </c>
      <c r="L1702" s="19" t="s">
        <v>33</v>
      </c>
      <c r="M1702" s="20">
        <v>0.05</v>
      </c>
      <c r="N1702" s="45">
        <f t="shared" si="94"/>
        <v>975</v>
      </c>
      <c r="O1702" s="22">
        <f>N1702*[1]TC!$C$3</f>
        <v>22425</v>
      </c>
      <c r="P1702" s="24" t="s">
        <v>1670</v>
      </c>
      <c r="Q1702" s="24" t="s">
        <v>34</v>
      </c>
      <c r="R1702" s="387">
        <f t="shared" si="95"/>
        <v>18525</v>
      </c>
      <c r="S1702" s="26">
        <f>R1702*[1]TC!$C$3</f>
        <v>426075</v>
      </c>
      <c r="T1702" s="25">
        <f>[1]TC!$F$5</f>
        <v>1500</v>
      </c>
      <c r="U1702" s="26">
        <f>T1702*[1]TC!$C$3</f>
        <v>34500</v>
      </c>
      <c r="V1702" s="15" t="s">
        <v>2886</v>
      </c>
      <c r="W1702" s="28" t="s">
        <v>36</v>
      </c>
      <c r="X1702" s="241"/>
    </row>
    <row r="1703" spans="1:24" ht="15" customHeight="1">
      <c r="A1703" s="14" t="s">
        <v>23</v>
      </c>
      <c r="B1703" s="14" t="s">
        <v>2875</v>
      </c>
      <c r="C1703" s="16" t="s">
        <v>2933</v>
      </c>
      <c r="D1703" s="14" t="s">
        <v>26</v>
      </c>
      <c r="E1703" s="14" t="s">
        <v>27</v>
      </c>
      <c r="F1703" s="14" t="s">
        <v>77</v>
      </c>
      <c r="G1703" s="14" t="s">
        <v>653</v>
      </c>
      <c r="H1703" s="15" t="s">
        <v>30</v>
      </c>
      <c r="I1703" s="15" t="s">
        <v>31</v>
      </c>
      <c r="J1703" s="15" t="s">
        <v>32</v>
      </c>
      <c r="K1703" s="18">
        <v>17450</v>
      </c>
      <c r="L1703" s="19" t="s">
        <v>33</v>
      </c>
      <c r="M1703" s="20">
        <v>0.05</v>
      </c>
      <c r="N1703" s="45">
        <f t="shared" si="94"/>
        <v>872.5</v>
      </c>
      <c r="O1703" s="22">
        <f>N1703*[1]TC!$C$3</f>
        <v>20067.5</v>
      </c>
      <c r="P1703" s="24" t="s">
        <v>1670</v>
      </c>
      <c r="Q1703" s="24" t="s">
        <v>34</v>
      </c>
      <c r="R1703" s="387">
        <f t="shared" si="95"/>
        <v>16577.5</v>
      </c>
      <c r="S1703" s="26">
        <f>R1703*[1]TC!$C$3</f>
        <v>381282.5</v>
      </c>
      <c r="T1703" s="25">
        <f>[1]TC!$F$5</f>
        <v>1500</v>
      </c>
      <c r="U1703" s="26">
        <f>T1703*[1]TC!$C$3</f>
        <v>34500</v>
      </c>
      <c r="V1703" s="15" t="s">
        <v>2879</v>
      </c>
      <c r="W1703" s="28" t="s">
        <v>36</v>
      </c>
      <c r="X1703" s="241"/>
    </row>
    <row r="1704" spans="1:24" ht="15" customHeight="1">
      <c r="A1704" s="14" t="s">
        <v>23</v>
      </c>
      <c r="B1704" s="14" t="s">
        <v>2934</v>
      </c>
      <c r="C1704" s="51" t="s">
        <v>2935</v>
      </c>
      <c r="D1704" s="14" t="s">
        <v>362</v>
      </c>
      <c r="E1704" s="14" t="s">
        <v>27</v>
      </c>
      <c r="F1704" s="14" t="s">
        <v>29</v>
      </c>
      <c r="G1704" s="14" t="s">
        <v>56</v>
      </c>
      <c r="H1704" s="14" t="s">
        <v>771</v>
      </c>
      <c r="I1704" s="15" t="s">
        <v>31</v>
      </c>
      <c r="J1704" s="15" t="s">
        <v>31</v>
      </c>
      <c r="K1704" s="150">
        <v>17100</v>
      </c>
      <c r="L1704" s="19" t="s">
        <v>2924</v>
      </c>
      <c r="M1704" s="20">
        <v>0.1</v>
      </c>
      <c r="N1704" s="206"/>
      <c r="O1704" s="22"/>
      <c r="P1704" s="24" t="s">
        <v>1670</v>
      </c>
      <c r="Q1704" s="24" t="s">
        <v>34</v>
      </c>
      <c r="R1704" s="15"/>
      <c r="S1704" s="26"/>
      <c r="T1704" s="15"/>
      <c r="U1704" s="26"/>
      <c r="V1704" s="15" t="s">
        <v>2936</v>
      </c>
      <c r="W1704" s="28"/>
      <c r="X1704" s="241"/>
    </row>
    <row r="1705" spans="1:24" ht="15" customHeight="1">
      <c r="A1705" s="14" t="s">
        <v>23</v>
      </c>
      <c r="B1705" s="14" t="s">
        <v>2934</v>
      </c>
      <c r="C1705" s="16" t="s">
        <v>2935</v>
      </c>
      <c r="D1705" s="14" t="s">
        <v>26</v>
      </c>
      <c r="E1705" s="14" t="s">
        <v>27</v>
      </c>
      <c r="F1705" s="14" t="s">
        <v>29</v>
      </c>
      <c r="G1705" s="14" t="s">
        <v>56</v>
      </c>
      <c r="H1705" s="15" t="s">
        <v>30</v>
      </c>
      <c r="I1705" s="15" t="s">
        <v>31</v>
      </c>
      <c r="J1705" s="15" t="s">
        <v>32</v>
      </c>
      <c r="K1705" s="18">
        <v>25000</v>
      </c>
      <c r="L1705" s="19" t="s">
        <v>33</v>
      </c>
      <c r="M1705" s="20">
        <v>0.1</v>
      </c>
      <c r="N1705" s="45">
        <f>K1705*M1705</f>
        <v>2500</v>
      </c>
      <c r="O1705" s="22">
        <f>N1705*[1]TC!$C$3</f>
        <v>57500</v>
      </c>
      <c r="P1705" s="24" t="s">
        <v>1670</v>
      </c>
      <c r="Q1705" s="24" t="s">
        <v>34</v>
      </c>
      <c r="R1705" s="387">
        <f>K1705-N1705</f>
        <v>22500</v>
      </c>
      <c r="S1705" s="26">
        <f>R1705*[1]TC!$C$3</f>
        <v>517500</v>
      </c>
      <c r="T1705" s="25">
        <f>[1]TC!$F$5</f>
        <v>1500</v>
      </c>
      <c r="U1705" s="26">
        <f>T1705*[1]TC!$C$3</f>
        <v>34500</v>
      </c>
      <c r="V1705" s="15" t="s">
        <v>2927</v>
      </c>
      <c r="W1705" s="28" t="s">
        <v>36</v>
      </c>
      <c r="X1705" s="241"/>
    </row>
    <row r="1706" spans="1:24" ht="15" customHeight="1">
      <c r="A1706" s="14" t="s">
        <v>23</v>
      </c>
      <c r="B1706" s="14" t="s">
        <v>2934</v>
      </c>
      <c r="C1706" s="16" t="s">
        <v>2937</v>
      </c>
      <c r="D1706" s="14" t="s">
        <v>26</v>
      </c>
      <c r="E1706" s="14" t="s">
        <v>27</v>
      </c>
      <c r="F1706" s="14" t="s">
        <v>1509</v>
      </c>
      <c r="G1706" s="14" t="s">
        <v>167</v>
      </c>
      <c r="H1706" s="15" t="s">
        <v>30</v>
      </c>
      <c r="I1706" s="15" t="s">
        <v>31</v>
      </c>
      <c r="J1706" s="15" t="s">
        <v>32</v>
      </c>
      <c r="K1706" s="18">
        <v>18400</v>
      </c>
      <c r="L1706" s="19" t="s">
        <v>33</v>
      </c>
      <c r="M1706" s="20">
        <v>0.1</v>
      </c>
      <c r="N1706" s="45">
        <f>K1706*M1706</f>
        <v>1840</v>
      </c>
      <c r="O1706" s="22">
        <f>N1706*[1]TC!$C$3</f>
        <v>42320</v>
      </c>
      <c r="P1706" s="24" t="s">
        <v>1670</v>
      </c>
      <c r="Q1706" s="24" t="s">
        <v>34</v>
      </c>
      <c r="R1706" s="387">
        <f>K1706-N1706</f>
        <v>16560</v>
      </c>
      <c r="S1706" s="26">
        <f>R1706*[1]TC!$C$3</f>
        <v>380880</v>
      </c>
      <c r="T1706" s="25">
        <f>[1]TC!$F$5</f>
        <v>1500</v>
      </c>
      <c r="U1706" s="26">
        <f>T1706*[1]TC!$C$3</f>
        <v>34500</v>
      </c>
      <c r="V1706" s="15" t="s">
        <v>2927</v>
      </c>
      <c r="W1706" s="28" t="s">
        <v>36</v>
      </c>
      <c r="X1706" s="337"/>
    </row>
    <row r="1707" spans="1:24" ht="15" customHeight="1">
      <c r="A1707" s="14" t="s">
        <v>23</v>
      </c>
      <c r="B1707" s="14" t="s">
        <v>2934</v>
      </c>
      <c r="C1707" s="16" t="s">
        <v>2938</v>
      </c>
      <c r="D1707" s="14" t="s">
        <v>362</v>
      </c>
      <c r="E1707" s="14" t="s">
        <v>27</v>
      </c>
      <c r="F1707" s="14" t="s">
        <v>1509</v>
      </c>
      <c r="G1707" s="14" t="s">
        <v>167</v>
      </c>
      <c r="H1707" s="15" t="s">
        <v>30</v>
      </c>
      <c r="I1707" s="15" t="s">
        <v>31</v>
      </c>
      <c r="J1707" s="15" t="s">
        <v>31</v>
      </c>
      <c r="K1707" s="42">
        <v>17100</v>
      </c>
      <c r="L1707" s="19" t="s">
        <v>33</v>
      </c>
      <c r="M1707" s="20">
        <v>0.1</v>
      </c>
      <c r="N1707" s="236">
        <f>K1707*M1707</f>
        <v>1710</v>
      </c>
      <c r="O1707" s="22">
        <f>N1707*[1]TC!$C$3</f>
        <v>39330</v>
      </c>
      <c r="P1707" s="24" t="s">
        <v>1670</v>
      </c>
      <c r="Q1707" s="24" t="s">
        <v>34</v>
      </c>
      <c r="R1707" s="237">
        <f>K1707-N1707</f>
        <v>15390</v>
      </c>
      <c r="S1707" s="26">
        <f>R1707*[1]TC!$C$3</f>
        <v>353970</v>
      </c>
      <c r="T1707" s="25">
        <f>[1]TC!$F$5</f>
        <v>1500</v>
      </c>
      <c r="U1707" s="26">
        <f>T1707*[1]TC!$C$3</f>
        <v>34500</v>
      </c>
      <c r="V1707" s="15" t="s">
        <v>2936</v>
      </c>
      <c r="W1707" s="28"/>
      <c r="X1707" s="337"/>
    </row>
    <row r="1708" spans="1:24" ht="15" customHeight="1">
      <c r="A1708" s="14" t="s">
        <v>23</v>
      </c>
      <c r="B1708" s="14" t="s">
        <v>2934</v>
      </c>
      <c r="C1708" s="16" t="s">
        <v>2939</v>
      </c>
      <c r="D1708" s="14" t="s">
        <v>362</v>
      </c>
      <c r="E1708" s="14" t="s">
        <v>27</v>
      </c>
      <c r="F1708" s="14" t="s">
        <v>177</v>
      </c>
      <c r="G1708" s="14" t="s">
        <v>62</v>
      </c>
      <c r="H1708" s="14" t="s">
        <v>771</v>
      </c>
      <c r="I1708" s="15" t="s">
        <v>31</v>
      </c>
      <c r="J1708" s="15" t="s">
        <v>31</v>
      </c>
      <c r="K1708" s="150">
        <v>17100</v>
      </c>
      <c r="L1708" s="19" t="s">
        <v>2924</v>
      </c>
      <c r="M1708" s="20">
        <v>0.1</v>
      </c>
      <c r="N1708" s="206"/>
      <c r="O1708" s="22"/>
      <c r="P1708" s="24" t="s">
        <v>1670</v>
      </c>
      <c r="Q1708" s="24" t="s">
        <v>34</v>
      </c>
      <c r="R1708" s="15"/>
      <c r="S1708" s="26"/>
      <c r="T1708" s="15"/>
      <c r="U1708" s="26"/>
      <c r="V1708" s="15" t="s">
        <v>2936</v>
      </c>
      <c r="W1708" s="28"/>
      <c r="X1708" s="241"/>
    </row>
    <row r="1709" spans="1:24" ht="15" customHeight="1">
      <c r="A1709" s="14" t="s">
        <v>23</v>
      </c>
      <c r="B1709" s="14" t="s">
        <v>2934</v>
      </c>
      <c r="C1709" s="16" t="s">
        <v>2940</v>
      </c>
      <c r="D1709" s="14" t="s">
        <v>362</v>
      </c>
      <c r="E1709" s="14" t="s">
        <v>27</v>
      </c>
      <c r="F1709" s="14" t="s">
        <v>402</v>
      </c>
      <c r="G1709" s="14" t="s">
        <v>170</v>
      </c>
      <c r="H1709" s="15" t="s">
        <v>30</v>
      </c>
      <c r="I1709" s="15" t="s">
        <v>31</v>
      </c>
      <c r="J1709" s="15" t="s">
        <v>31</v>
      </c>
      <c r="K1709" s="42">
        <v>21700</v>
      </c>
      <c r="L1709" s="19" t="s">
        <v>33</v>
      </c>
      <c r="M1709" s="20">
        <v>0.1</v>
      </c>
      <c r="N1709" s="236">
        <f t="shared" ref="N1709:N1726" si="96">K1709*M1709</f>
        <v>2170</v>
      </c>
      <c r="O1709" s="22">
        <f>N1709*[1]TC!$C$3</f>
        <v>49910</v>
      </c>
      <c r="P1709" s="24" t="s">
        <v>1670</v>
      </c>
      <c r="Q1709" s="24" t="s">
        <v>34</v>
      </c>
      <c r="R1709" s="237">
        <f t="shared" ref="R1709:R1726" si="97">K1709-N1709</f>
        <v>19530</v>
      </c>
      <c r="S1709" s="26">
        <f>R1709*[1]TC!$C$3</f>
        <v>449190</v>
      </c>
      <c r="T1709" s="25">
        <f>[1]TC!$F$5</f>
        <v>1500</v>
      </c>
      <c r="U1709" s="26">
        <f>T1709*[1]TC!$C$3</f>
        <v>34500</v>
      </c>
      <c r="V1709" s="15" t="s">
        <v>2941</v>
      </c>
      <c r="W1709" s="28"/>
      <c r="X1709" s="389"/>
    </row>
    <row r="1710" spans="1:24" ht="15" customHeight="1">
      <c r="A1710" s="14" t="s">
        <v>23</v>
      </c>
      <c r="B1710" s="14" t="s">
        <v>2934</v>
      </c>
      <c r="C1710" s="16" t="s">
        <v>2942</v>
      </c>
      <c r="D1710" s="14" t="s">
        <v>362</v>
      </c>
      <c r="E1710" s="14" t="s">
        <v>27</v>
      </c>
      <c r="F1710" s="14" t="s">
        <v>402</v>
      </c>
      <c r="G1710" s="14" t="s">
        <v>170</v>
      </c>
      <c r="H1710" s="15" t="s">
        <v>30</v>
      </c>
      <c r="I1710" s="15" t="s">
        <v>31</v>
      </c>
      <c r="J1710" s="15" t="s">
        <v>31</v>
      </c>
      <c r="K1710" s="42">
        <v>21700</v>
      </c>
      <c r="L1710" s="19" t="s">
        <v>33</v>
      </c>
      <c r="M1710" s="20">
        <v>0.1</v>
      </c>
      <c r="N1710" s="236">
        <f t="shared" si="96"/>
        <v>2170</v>
      </c>
      <c r="O1710" s="22">
        <f>N1710*[1]TC!$C$3</f>
        <v>49910</v>
      </c>
      <c r="P1710" s="24" t="s">
        <v>1670</v>
      </c>
      <c r="Q1710" s="24" t="s">
        <v>34</v>
      </c>
      <c r="R1710" s="237">
        <f t="shared" si="97"/>
        <v>19530</v>
      </c>
      <c r="S1710" s="26">
        <f>R1710*[1]TC!$C$3</f>
        <v>449190</v>
      </c>
      <c r="T1710" s="25">
        <f>[1]TC!$F$5</f>
        <v>1500</v>
      </c>
      <c r="U1710" s="26">
        <f>T1710*[1]TC!$C$3</f>
        <v>34500</v>
      </c>
      <c r="V1710" s="15" t="s">
        <v>2943</v>
      </c>
      <c r="W1710" s="28"/>
      <c r="X1710" s="241"/>
    </row>
    <row r="1711" spans="1:24" ht="15" customHeight="1">
      <c r="A1711" s="14" t="s">
        <v>23</v>
      </c>
      <c r="B1711" s="14" t="s">
        <v>2934</v>
      </c>
      <c r="C1711" s="16" t="s">
        <v>2944</v>
      </c>
      <c r="D1711" s="14" t="s">
        <v>362</v>
      </c>
      <c r="E1711" s="14" t="s">
        <v>27</v>
      </c>
      <c r="F1711" s="14" t="s">
        <v>402</v>
      </c>
      <c r="G1711" s="14" t="s">
        <v>2070</v>
      </c>
      <c r="H1711" s="15" t="s">
        <v>30</v>
      </c>
      <c r="I1711" s="15" t="s">
        <v>31</v>
      </c>
      <c r="J1711" s="15" t="s">
        <v>31</v>
      </c>
      <c r="K1711" s="42">
        <v>21700</v>
      </c>
      <c r="L1711" s="19" t="s">
        <v>33</v>
      </c>
      <c r="M1711" s="20">
        <v>0.1</v>
      </c>
      <c r="N1711" s="236">
        <f t="shared" si="96"/>
        <v>2170</v>
      </c>
      <c r="O1711" s="22">
        <f>N1711*[1]TC!$C$3</f>
        <v>49910</v>
      </c>
      <c r="P1711" s="24" t="s">
        <v>1670</v>
      </c>
      <c r="Q1711" s="24" t="s">
        <v>34</v>
      </c>
      <c r="R1711" s="237">
        <f t="shared" si="97"/>
        <v>19530</v>
      </c>
      <c r="S1711" s="26">
        <f>R1711*[1]TC!$C$3</f>
        <v>449190</v>
      </c>
      <c r="T1711" s="25">
        <f>[1]TC!$F$5</f>
        <v>1500</v>
      </c>
      <c r="U1711" s="26">
        <f>T1711*[1]TC!$C$3</f>
        <v>34500</v>
      </c>
      <c r="V1711" s="15" t="s">
        <v>2943</v>
      </c>
      <c r="W1711" s="28"/>
      <c r="X1711" s="241"/>
    </row>
    <row r="1712" spans="1:24" ht="15" customHeight="1">
      <c r="A1712" s="14" t="s">
        <v>23</v>
      </c>
      <c r="B1712" s="14" t="s">
        <v>2934</v>
      </c>
      <c r="C1712" s="16" t="s">
        <v>2945</v>
      </c>
      <c r="D1712" s="14" t="s">
        <v>26</v>
      </c>
      <c r="E1712" s="14" t="s">
        <v>27</v>
      </c>
      <c r="F1712" s="14" t="s">
        <v>2070</v>
      </c>
      <c r="G1712" s="14" t="s">
        <v>402</v>
      </c>
      <c r="H1712" s="15" t="s">
        <v>30</v>
      </c>
      <c r="I1712" s="15" t="s">
        <v>31</v>
      </c>
      <c r="J1712" s="15" t="s">
        <v>32</v>
      </c>
      <c r="K1712" s="18">
        <v>20800</v>
      </c>
      <c r="L1712" s="19" t="s">
        <v>33</v>
      </c>
      <c r="M1712" s="20">
        <v>0.1</v>
      </c>
      <c r="N1712" s="45">
        <f t="shared" si="96"/>
        <v>2080</v>
      </c>
      <c r="O1712" s="22">
        <f>N1712*[1]TC!$C$3</f>
        <v>47840</v>
      </c>
      <c r="P1712" s="24" t="s">
        <v>1670</v>
      </c>
      <c r="Q1712" s="24" t="s">
        <v>34</v>
      </c>
      <c r="R1712" s="387">
        <f t="shared" si="97"/>
        <v>18720</v>
      </c>
      <c r="S1712" s="26">
        <f>R1712*[1]TC!$C$3</f>
        <v>430560</v>
      </c>
      <c r="T1712" s="25">
        <f>[1]TC!$F$5</f>
        <v>1500</v>
      </c>
      <c r="U1712" s="26">
        <f>T1712*[1]TC!$C$3</f>
        <v>34500</v>
      </c>
      <c r="V1712" s="15" t="s">
        <v>2927</v>
      </c>
      <c r="W1712" s="28" t="s">
        <v>36</v>
      </c>
      <c r="X1712" s="241"/>
    </row>
    <row r="1713" spans="1:24" ht="15" customHeight="1">
      <c r="A1713" s="14" t="s">
        <v>23</v>
      </c>
      <c r="B1713" s="14" t="s">
        <v>2934</v>
      </c>
      <c r="C1713" s="16" t="s">
        <v>2946</v>
      </c>
      <c r="D1713" s="14" t="s">
        <v>26</v>
      </c>
      <c r="E1713" s="14" t="s">
        <v>27</v>
      </c>
      <c r="F1713" s="14" t="s">
        <v>66</v>
      </c>
      <c r="G1713" s="14" t="s">
        <v>350</v>
      </c>
      <c r="H1713" s="15" t="s">
        <v>30</v>
      </c>
      <c r="I1713" s="15" t="s">
        <v>31</v>
      </c>
      <c r="J1713" s="15" t="s">
        <v>32</v>
      </c>
      <c r="K1713" s="18">
        <v>21700</v>
      </c>
      <c r="L1713" s="19" t="s">
        <v>33</v>
      </c>
      <c r="M1713" s="20">
        <v>0.1</v>
      </c>
      <c r="N1713" s="45">
        <f t="shared" si="96"/>
        <v>2170</v>
      </c>
      <c r="O1713" s="22">
        <f>N1713*[1]TC!$C$3</f>
        <v>49910</v>
      </c>
      <c r="P1713" s="24" t="s">
        <v>1670</v>
      </c>
      <c r="Q1713" s="24" t="s">
        <v>34</v>
      </c>
      <c r="R1713" s="387">
        <f t="shared" si="97"/>
        <v>19530</v>
      </c>
      <c r="S1713" s="26">
        <f>R1713*[1]TC!$C$3</f>
        <v>449190</v>
      </c>
      <c r="T1713" s="25">
        <f>[1]TC!$F$5</f>
        <v>1500</v>
      </c>
      <c r="U1713" s="26">
        <f>T1713*[1]TC!$C$3</f>
        <v>34500</v>
      </c>
      <c r="V1713" s="15" t="s">
        <v>2927</v>
      </c>
      <c r="W1713" s="28" t="s">
        <v>36</v>
      </c>
      <c r="X1713" s="246"/>
    </row>
    <row r="1714" spans="1:24" ht="15" customHeight="1">
      <c r="A1714" s="14" t="s">
        <v>23</v>
      </c>
      <c r="B1714" s="14" t="s">
        <v>2934</v>
      </c>
      <c r="C1714" s="16" t="s">
        <v>2947</v>
      </c>
      <c r="D1714" s="14" t="s">
        <v>26</v>
      </c>
      <c r="E1714" s="14" t="s">
        <v>27</v>
      </c>
      <c r="F1714" s="14" t="s">
        <v>1509</v>
      </c>
      <c r="G1714" s="14" t="s">
        <v>167</v>
      </c>
      <c r="H1714" s="15" t="s">
        <v>30</v>
      </c>
      <c r="I1714" s="15" t="s">
        <v>31</v>
      </c>
      <c r="J1714" s="15" t="s">
        <v>32</v>
      </c>
      <c r="K1714" s="18">
        <v>23000</v>
      </c>
      <c r="L1714" s="19" t="s">
        <v>33</v>
      </c>
      <c r="M1714" s="20">
        <v>0.1</v>
      </c>
      <c r="N1714" s="45">
        <f t="shared" si="96"/>
        <v>2300</v>
      </c>
      <c r="O1714" s="22">
        <f>N1714*[1]TC!$C$3</f>
        <v>52900</v>
      </c>
      <c r="P1714" s="24" t="s">
        <v>1670</v>
      </c>
      <c r="Q1714" s="24" t="s">
        <v>34</v>
      </c>
      <c r="R1714" s="387">
        <f t="shared" si="97"/>
        <v>20700</v>
      </c>
      <c r="S1714" s="26">
        <f>R1714*[1]TC!$C$3</f>
        <v>476100</v>
      </c>
      <c r="T1714" s="25">
        <f>[1]TC!$F$5</f>
        <v>1500</v>
      </c>
      <c r="U1714" s="26">
        <f>T1714*[1]TC!$C$3</f>
        <v>34500</v>
      </c>
      <c r="V1714" s="15" t="s">
        <v>2927</v>
      </c>
      <c r="W1714" s="28" t="s">
        <v>36</v>
      </c>
      <c r="X1714" s="246"/>
    </row>
    <row r="1715" spans="1:24" ht="15" customHeight="1">
      <c r="A1715" s="14" t="s">
        <v>23</v>
      </c>
      <c r="B1715" s="14" t="s">
        <v>2934</v>
      </c>
      <c r="C1715" s="16" t="s">
        <v>2948</v>
      </c>
      <c r="D1715" s="14" t="s">
        <v>26</v>
      </c>
      <c r="E1715" s="14" t="s">
        <v>27</v>
      </c>
      <c r="F1715" s="14" t="s">
        <v>402</v>
      </c>
      <c r="G1715" s="14" t="s">
        <v>147</v>
      </c>
      <c r="H1715" s="15" t="s">
        <v>30</v>
      </c>
      <c r="I1715" s="15" t="s">
        <v>31</v>
      </c>
      <c r="J1715" s="15" t="s">
        <v>32</v>
      </c>
      <c r="K1715" s="31">
        <v>18400</v>
      </c>
      <c r="L1715" s="19" t="s">
        <v>33</v>
      </c>
      <c r="M1715" s="20">
        <v>0.1</v>
      </c>
      <c r="N1715" s="45">
        <f t="shared" si="96"/>
        <v>1840</v>
      </c>
      <c r="O1715" s="22">
        <f>N1715*[1]TC!$C$3</f>
        <v>42320</v>
      </c>
      <c r="P1715" s="24" t="s">
        <v>1670</v>
      </c>
      <c r="Q1715" s="24" t="s">
        <v>34</v>
      </c>
      <c r="R1715" s="387">
        <f t="shared" si="97"/>
        <v>16560</v>
      </c>
      <c r="S1715" s="26">
        <f>R1715*[1]TC!$C$3</f>
        <v>380880</v>
      </c>
      <c r="T1715" s="25">
        <f>[1]TC!$F$5</f>
        <v>1500</v>
      </c>
      <c r="U1715" s="26">
        <f>T1715*[1]TC!$C$3</f>
        <v>34500</v>
      </c>
      <c r="V1715" s="15" t="s">
        <v>2927</v>
      </c>
      <c r="W1715" s="28" t="s">
        <v>36</v>
      </c>
      <c r="X1715" s="246"/>
    </row>
    <row r="1716" spans="1:24" ht="15" customHeight="1">
      <c r="A1716" s="14" t="s">
        <v>23</v>
      </c>
      <c r="B1716" s="14" t="s">
        <v>2934</v>
      </c>
      <c r="C1716" s="16" t="s">
        <v>2949</v>
      </c>
      <c r="D1716" s="14" t="s">
        <v>26</v>
      </c>
      <c r="E1716" s="14" t="s">
        <v>27</v>
      </c>
      <c r="F1716" s="14" t="s">
        <v>402</v>
      </c>
      <c r="G1716" s="14" t="s">
        <v>170</v>
      </c>
      <c r="H1716" s="15" t="s">
        <v>30</v>
      </c>
      <c r="I1716" s="15" t="s">
        <v>31</v>
      </c>
      <c r="J1716" s="15" t="s">
        <v>32</v>
      </c>
      <c r="K1716" s="31">
        <v>20200</v>
      </c>
      <c r="L1716" s="19" t="s">
        <v>33</v>
      </c>
      <c r="M1716" s="20">
        <v>0.1</v>
      </c>
      <c r="N1716" s="45">
        <f t="shared" si="96"/>
        <v>2020</v>
      </c>
      <c r="O1716" s="22">
        <f>N1716*[1]TC!$C$3</f>
        <v>46460</v>
      </c>
      <c r="P1716" s="24" t="s">
        <v>1670</v>
      </c>
      <c r="Q1716" s="24" t="s">
        <v>34</v>
      </c>
      <c r="R1716" s="387">
        <f t="shared" si="97"/>
        <v>18180</v>
      </c>
      <c r="S1716" s="26">
        <f>R1716*[1]TC!$C$3</f>
        <v>418140</v>
      </c>
      <c r="T1716" s="25">
        <f>[1]TC!$F$5</f>
        <v>1500</v>
      </c>
      <c r="U1716" s="26">
        <f>T1716*[1]TC!$C$3</f>
        <v>34500</v>
      </c>
      <c r="V1716" s="15" t="s">
        <v>2950</v>
      </c>
      <c r="W1716" s="28" t="s">
        <v>36</v>
      </c>
      <c r="X1716" s="241"/>
    </row>
    <row r="1717" spans="1:24" ht="15" customHeight="1">
      <c r="A1717" s="14" t="s">
        <v>23</v>
      </c>
      <c r="B1717" s="14" t="s">
        <v>2934</v>
      </c>
      <c r="C1717" s="16" t="s">
        <v>2951</v>
      </c>
      <c r="D1717" s="14" t="s">
        <v>26</v>
      </c>
      <c r="E1717" s="14" t="s">
        <v>27</v>
      </c>
      <c r="F1717" s="14" t="s">
        <v>402</v>
      </c>
      <c r="G1717" s="14" t="s">
        <v>2070</v>
      </c>
      <c r="H1717" s="15" t="s">
        <v>30</v>
      </c>
      <c r="I1717" s="15" t="s">
        <v>31</v>
      </c>
      <c r="J1717" s="15" t="s">
        <v>32</v>
      </c>
      <c r="K1717" s="31">
        <v>20200</v>
      </c>
      <c r="L1717" s="19" t="s">
        <v>33</v>
      </c>
      <c r="M1717" s="20">
        <v>0.1</v>
      </c>
      <c r="N1717" s="45">
        <f t="shared" si="96"/>
        <v>2020</v>
      </c>
      <c r="O1717" s="22">
        <f>N1717*[1]TC!$C$3</f>
        <v>46460</v>
      </c>
      <c r="P1717" s="24" t="s">
        <v>1670</v>
      </c>
      <c r="Q1717" s="24" t="s">
        <v>34</v>
      </c>
      <c r="R1717" s="387">
        <f t="shared" si="97"/>
        <v>18180</v>
      </c>
      <c r="S1717" s="26">
        <f>R1717*[1]TC!$C$3</f>
        <v>418140</v>
      </c>
      <c r="T1717" s="25">
        <f>[1]TC!$F$5</f>
        <v>1500</v>
      </c>
      <c r="U1717" s="26">
        <f>T1717*[1]TC!$C$3</f>
        <v>34500</v>
      </c>
      <c r="V1717" s="15" t="s">
        <v>2950</v>
      </c>
      <c r="W1717" s="28" t="s">
        <v>36</v>
      </c>
      <c r="X1717" s="351"/>
    </row>
    <row r="1718" spans="1:24" ht="15" customHeight="1">
      <c r="A1718" s="14" t="s">
        <v>23</v>
      </c>
      <c r="B1718" s="14" t="s">
        <v>2934</v>
      </c>
      <c r="C1718" s="16" t="s">
        <v>2952</v>
      </c>
      <c r="D1718" s="14" t="s">
        <v>26</v>
      </c>
      <c r="E1718" s="14" t="s">
        <v>27</v>
      </c>
      <c r="F1718" s="14" t="s">
        <v>167</v>
      </c>
      <c r="G1718" s="14" t="s">
        <v>1324</v>
      </c>
      <c r="H1718" s="15" t="s">
        <v>30</v>
      </c>
      <c r="I1718" s="15" t="s">
        <v>31</v>
      </c>
      <c r="J1718" s="15" t="s">
        <v>32</v>
      </c>
      <c r="K1718" s="18">
        <v>18400</v>
      </c>
      <c r="L1718" s="19" t="s">
        <v>33</v>
      </c>
      <c r="M1718" s="20">
        <v>0.1</v>
      </c>
      <c r="N1718" s="45">
        <f t="shared" si="96"/>
        <v>1840</v>
      </c>
      <c r="O1718" s="22">
        <f>N1718*[1]TC!$C$3</f>
        <v>42320</v>
      </c>
      <c r="P1718" s="24" t="s">
        <v>1670</v>
      </c>
      <c r="Q1718" s="24" t="s">
        <v>34</v>
      </c>
      <c r="R1718" s="387">
        <f t="shared" si="97"/>
        <v>16560</v>
      </c>
      <c r="S1718" s="26">
        <f>R1718*[1]TC!$C$3</f>
        <v>380880</v>
      </c>
      <c r="T1718" s="25">
        <f>[1]TC!$F$5</f>
        <v>1500</v>
      </c>
      <c r="U1718" s="26">
        <f>T1718*[1]TC!$C$3</f>
        <v>34500</v>
      </c>
      <c r="V1718" s="15" t="s">
        <v>2927</v>
      </c>
      <c r="W1718" s="28" t="s">
        <v>36</v>
      </c>
      <c r="X1718" s="351"/>
    </row>
    <row r="1719" spans="1:24" ht="15" customHeight="1">
      <c r="A1719" s="14" t="s">
        <v>23</v>
      </c>
      <c r="B1719" s="14" t="s">
        <v>2934</v>
      </c>
      <c r="C1719" s="16" t="s">
        <v>2953</v>
      </c>
      <c r="D1719" s="14" t="s">
        <v>26</v>
      </c>
      <c r="E1719" s="14" t="s">
        <v>27</v>
      </c>
      <c r="F1719" s="14" t="s">
        <v>2070</v>
      </c>
      <c r="G1719" s="14" t="s">
        <v>402</v>
      </c>
      <c r="H1719" s="15" t="s">
        <v>30</v>
      </c>
      <c r="I1719" s="15" t="s">
        <v>31</v>
      </c>
      <c r="J1719" s="15" t="s">
        <v>32</v>
      </c>
      <c r="K1719" s="18">
        <v>21700</v>
      </c>
      <c r="L1719" s="19" t="s">
        <v>33</v>
      </c>
      <c r="M1719" s="20">
        <v>0.1</v>
      </c>
      <c r="N1719" s="45">
        <f t="shared" si="96"/>
        <v>2170</v>
      </c>
      <c r="O1719" s="22">
        <f>N1719*[1]TC!$C$3</f>
        <v>49910</v>
      </c>
      <c r="P1719" s="24" t="s">
        <v>1670</v>
      </c>
      <c r="Q1719" s="24" t="s">
        <v>34</v>
      </c>
      <c r="R1719" s="387">
        <f t="shared" si="97"/>
        <v>19530</v>
      </c>
      <c r="S1719" s="26">
        <f>R1719*[1]TC!$C$3</f>
        <v>449190</v>
      </c>
      <c r="T1719" s="25">
        <f>[1]TC!$F$5</f>
        <v>1500</v>
      </c>
      <c r="U1719" s="26">
        <f>T1719*[1]TC!$C$3</f>
        <v>34500</v>
      </c>
      <c r="V1719" s="15" t="s">
        <v>2927</v>
      </c>
      <c r="W1719" s="28" t="s">
        <v>36</v>
      </c>
      <c r="X1719" s="351"/>
    </row>
    <row r="1720" spans="1:24" ht="15" customHeight="1">
      <c r="A1720" s="14" t="s">
        <v>23</v>
      </c>
      <c r="B1720" s="14" t="s">
        <v>2934</v>
      </c>
      <c r="C1720" s="16" t="s">
        <v>2954</v>
      </c>
      <c r="D1720" s="14" t="s">
        <v>26</v>
      </c>
      <c r="E1720" s="14" t="s">
        <v>27</v>
      </c>
      <c r="F1720" s="14" t="s">
        <v>208</v>
      </c>
      <c r="G1720" s="14" t="s">
        <v>67</v>
      </c>
      <c r="H1720" s="15" t="s">
        <v>30</v>
      </c>
      <c r="I1720" s="15" t="s">
        <v>31</v>
      </c>
      <c r="J1720" s="15" t="s">
        <v>32</v>
      </c>
      <c r="K1720" s="18">
        <v>17800</v>
      </c>
      <c r="L1720" s="19" t="s">
        <v>33</v>
      </c>
      <c r="M1720" s="20">
        <v>0.1</v>
      </c>
      <c r="N1720" s="45">
        <f t="shared" si="96"/>
        <v>1780</v>
      </c>
      <c r="O1720" s="22">
        <f>N1720*[1]TC!$C$3</f>
        <v>40940</v>
      </c>
      <c r="P1720" s="24" t="s">
        <v>1670</v>
      </c>
      <c r="Q1720" s="24" t="s">
        <v>34</v>
      </c>
      <c r="R1720" s="387">
        <f t="shared" si="97"/>
        <v>16020</v>
      </c>
      <c r="S1720" s="26">
        <f>R1720*[1]TC!$C$3</f>
        <v>368460</v>
      </c>
      <c r="T1720" s="25">
        <f>[1]TC!$F$5</f>
        <v>1500</v>
      </c>
      <c r="U1720" s="26">
        <f>T1720*[1]TC!$C$3</f>
        <v>34500</v>
      </c>
      <c r="V1720" s="15" t="s">
        <v>2950</v>
      </c>
      <c r="W1720" s="28" t="s">
        <v>36</v>
      </c>
      <c r="X1720" s="351"/>
    </row>
    <row r="1721" spans="1:24" ht="15" customHeight="1">
      <c r="A1721" s="14" t="s">
        <v>23</v>
      </c>
      <c r="B1721" s="14" t="s">
        <v>2934</v>
      </c>
      <c r="C1721" s="16" t="s">
        <v>2955</v>
      </c>
      <c r="D1721" s="14" t="s">
        <v>26</v>
      </c>
      <c r="E1721" s="14" t="s">
        <v>27</v>
      </c>
      <c r="F1721" s="14" t="s">
        <v>208</v>
      </c>
      <c r="G1721" s="14" t="s">
        <v>67</v>
      </c>
      <c r="H1721" s="15" t="s">
        <v>30</v>
      </c>
      <c r="I1721" s="15" t="s">
        <v>31</v>
      </c>
      <c r="J1721" s="15" t="s">
        <v>32</v>
      </c>
      <c r="K1721" s="18">
        <v>23000</v>
      </c>
      <c r="L1721" s="19" t="s">
        <v>33</v>
      </c>
      <c r="M1721" s="20">
        <v>0.1</v>
      </c>
      <c r="N1721" s="45">
        <f t="shared" si="96"/>
        <v>2300</v>
      </c>
      <c r="O1721" s="22">
        <f>N1721*[1]TC!$C$3</f>
        <v>52900</v>
      </c>
      <c r="P1721" s="24" t="s">
        <v>1670</v>
      </c>
      <c r="Q1721" s="24" t="s">
        <v>34</v>
      </c>
      <c r="R1721" s="387">
        <f t="shared" si="97"/>
        <v>20700</v>
      </c>
      <c r="S1721" s="26">
        <f>R1721*[1]TC!$C$3</f>
        <v>476100</v>
      </c>
      <c r="T1721" s="25">
        <f>[1]TC!$F$5</f>
        <v>1500</v>
      </c>
      <c r="U1721" s="26">
        <f>T1721*[1]TC!$C$3</f>
        <v>34500</v>
      </c>
      <c r="V1721" s="15" t="s">
        <v>2927</v>
      </c>
      <c r="W1721" s="28" t="s">
        <v>36</v>
      </c>
      <c r="X1721" s="351"/>
    </row>
    <row r="1722" spans="1:24" ht="15" customHeight="1">
      <c r="A1722" s="14" t="s">
        <v>23</v>
      </c>
      <c r="B1722" s="14" t="s">
        <v>2934</v>
      </c>
      <c r="C1722" s="16" t="s">
        <v>2956</v>
      </c>
      <c r="D1722" s="14" t="s">
        <v>26</v>
      </c>
      <c r="E1722" s="14" t="s">
        <v>27</v>
      </c>
      <c r="F1722" s="14" t="s">
        <v>653</v>
      </c>
      <c r="G1722" s="14" t="s">
        <v>153</v>
      </c>
      <c r="H1722" s="15" t="s">
        <v>30</v>
      </c>
      <c r="I1722" s="15" t="s">
        <v>31</v>
      </c>
      <c r="J1722" s="15" t="s">
        <v>32</v>
      </c>
      <c r="K1722" s="18">
        <v>17800</v>
      </c>
      <c r="L1722" s="19" t="s">
        <v>33</v>
      </c>
      <c r="M1722" s="20">
        <v>0.1</v>
      </c>
      <c r="N1722" s="45">
        <f t="shared" si="96"/>
        <v>1780</v>
      </c>
      <c r="O1722" s="22">
        <f>N1722*[1]TC!$C$3</f>
        <v>40940</v>
      </c>
      <c r="P1722" s="24" t="s">
        <v>1670</v>
      </c>
      <c r="Q1722" s="24" t="s">
        <v>34</v>
      </c>
      <c r="R1722" s="387">
        <f t="shared" si="97"/>
        <v>16020</v>
      </c>
      <c r="S1722" s="26">
        <f>R1722*[1]TC!$C$3</f>
        <v>368460</v>
      </c>
      <c r="T1722" s="25">
        <f>[1]TC!$F$5</f>
        <v>1500</v>
      </c>
      <c r="U1722" s="26">
        <f>T1722*[1]TC!$C$3</f>
        <v>34500</v>
      </c>
      <c r="V1722" s="15" t="s">
        <v>2927</v>
      </c>
      <c r="W1722" s="28" t="s">
        <v>36</v>
      </c>
      <c r="X1722" s="386"/>
    </row>
    <row r="1723" spans="1:24" ht="15" customHeight="1">
      <c r="A1723" s="14" t="s">
        <v>23</v>
      </c>
      <c r="B1723" s="14" t="s">
        <v>2934</v>
      </c>
      <c r="C1723" s="16" t="s">
        <v>2957</v>
      </c>
      <c r="D1723" s="14" t="s">
        <v>26</v>
      </c>
      <c r="E1723" s="14" t="s">
        <v>27</v>
      </c>
      <c r="F1723" s="14" t="s">
        <v>653</v>
      </c>
      <c r="G1723" s="14" t="s">
        <v>153</v>
      </c>
      <c r="H1723" s="15" t="s">
        <v>30</v>
      </c>
      <c r="I1723" s="15" t="s">
        <v>31</v>
      </c>
      <c r="J1723" s="15" t="s">
        <v>32</v>
      </c>
      <c r="K1723" s="18">
        <v>17800</v>
      </c>
      <c r="L1723" s="19" t="s">
        <v>33</v>
      </c>
      <c r="M1723" s="20">
        <v>0.1</v>
      </c>
      <c r="N1723" s="45">
        <f t="shared" si="96"/>
        <v>1780</v>
      </c>
      <c r="O1723" s="22">
        <f>N1723*[1]TC!$C$3</f>
        <v>40940</v>
      </c>
      <c r="P1723" s="24" t="s">
        <v>1670</v>
      </c>
      <c r="Q1723" s="24" t="s">
        <v>34</v>
      </c>
      <c r="R1723" s="387">
        <f t="shared" si="97"/>
        <v>16020</v>
      </c>
      <c r="S1723" s="26">
        <f>R1723*[1]TC!$C$3</f>
        <v>368460</v>
      </c>
      <c r="T1723" s="25">
        <f>[1]TC!$F$5</f>
        <v>1500</v>
      </c>
      <c r="U1723" s="26">
        <f>T1723*[1]TC!$C$3</f>
        <v>34500</v>
      </c>
      <c r="V1723" s="15" t="s">
        <v>2927</v>
      </c>
      <c r="W1723" s="28" t="s">
        <v>36</v>
      </c>
      <c r="X1723" s="351"/>
    </row>
    <row r="1724" spans="1:24" ht="15" customHeight="1">
      <c r="A1724" s="14" t="s">
        <v>23</v>
      </c>
      <c r="B1724" s="14" t="s">
        <v>2934</v>
      </c>
      <c r="C1724" s="16" t="s">
        <v>2958</v>
      </c>
      <c r="D1724" s="14" t="s">
        <v>26</v>
      </c>
      <c r="E1724" s="14" t="s">
        <v>27</v>
      </c>
      <c r="F1724" s="14" t="s">
        <v>653</v>
      </c>
      <c r="G1724" s="14" t="s">
        <v>153</v>
      </c>
      <c r="H1724" s="15" t="s">
        <v>30</v>
      </c>
      <c r="I1724" s="15" t="s">
        <v>31</v>
      </c>
      <c r="J1724" s="15" t="s">
        <v>32</v>
      </c>
      <c r="K1724" s="18">
        <v>17800</v>
      </c>
      <c r="L1724" s="19" t="s">
        <v>33</v>
      </c>
      <c r="M1724" s="20">
        <v>0.1</v>
      </c>
      <c r="N1724" s="45">
        <f t="shared" si="96"/>
        <v>1780</v>
      </c>
      <c r="O1724" s="22">
        <f>N1724*[1]TC!$C$3</f>
        <v>40940</v>
      </c>
      <c r="P1724" s="24" t="s">
        <v>1670</v>
      </c>
      <c r="Q1724" s="24" t="s">
        <v>34</v>
      </c>
      <c r="R1724" s="387">
        <f t="shared" si="97"/>
        <v>16020</v>
      </c>
      <c r="S1724" s="26">
        <f>R1724*[1]TC!$C$3</f>
        <v>368460</v>
      </c>
      <c r="T1724" s="25">
        <f>[1]TC!$F$5</f>
        <v>1500</v>
      </c>
      <c r="U1724" s="26">
        <f>T1724*[1]TC!$C$3</f>
        <v>34500</v>
      </c>
      <c r="V1724" s="15" t="s">
        <v>2927</v>
      </c>
      <c r="W1724" s="28" t="s">
        <v>36</v>
      </c>
      <c r="X1724" s="390"/>
    </row>
    <row r="1725" spans="1:24" ht="15" customHeight="1">
      <c r="A1725" s="14" t="s">
        <v>23</v>
      </c>
      <c r="B1725" s="14" t="s">
        <v>2934</v>
      </c>
      <c r="C1725" s="16" t="s">
        <v>2959</v>
      </c>
      <c r="D1725" s="14" t="s">
        <v>26</v>
      </c>
      <c r="E1725" s="14" t="s">
        <v>27</v>
      </c>
      <c r="F1725" s="14" t="s">
        <v>83</v>
      </c>
      <c r="G1725" s="14" t="s">
        <v>177</v>
      </c>
      <c r="H1725" s="15" t="s">
        <v>30</v>
      </c>
      <c r="I1725" s="15" t="s">
        <v>31</v>
      </c>
      <c r="J1725" s="15" t="s">
        <v>32</v>
      </c>
      <c r="K1725" s="18">
        <v>19700</v>
      </c>
      <c r="L1725" s="19" t="s">
        <v>33</v>
      </c>
      <c r="M1725" s="20">
        <v>0.1</v>
      </c>
      <c r="N1725" s="45">
        <f t="shared" si="96"/>
        <v>1970</v>
      </c>
      <c r="O1725" s="22">
        <f>N1725*[1]TC!$C$3</f>
        <v>45310</v>
      </c>
      <c r="P1725" s="24" t="s">
        <v>1670</v>
      </c>
      <c r="Q1725" s="24" t="s">
        <v>34</v>
      </c>
      <c r="R1725" s="387">
        <f t="shared" si="97"/>
        <v>17730</v>
      </c>
      <c r="S1725" s="26">
        <f>R1725*[1]TC!$C$3</f>
        <v>407790</v>
      </c>
      <c r="T1725" s="25">
        <f>[1]TC!$F$5</f>
        <v>1500</v>
      </c>
      <c r="U1725" s="26">
        <f>T1725*[1]TC!$C$3</f>
        <v>34500</v>
      </c>
      <c r="V1725" s="15" t="s">
        <v>2927</v>
      </c>
      <c r="W1725" s="28" t="s">
        <v>36</v>
      </c>
      <c r="X1725" s="199"/>
    </row>
    <row r="1726" spans="1:24" ht="15" customHeight="1">
      <c r="A1726" s="14" t="s">
        <v>23</v>
      </c>
      <c r="B1726" s="14" t="s">
        <v>2934</v>
      </c>
      <c r="C1726" s="16" t="s">
        <v>2960</v>
      </c>
      <c r="D1726" s="14" t="s">
        <v>26</v>
      </c>
      <c r="E1726" s="14" t="s">
        <v>27</v>
      </c>
      <c r="F1726" s="14" t="s">
        <v>83</v>
      </c>
      <c r="G1726" s="14" t="s">
        <v>76</v>
      </c>
      <c r="H1726" s="15" t="s">
        <v>30</v>
      </c>
      <c r="I1726" s="15" t="s">
        <v>31</v>
      </c>
      <c r="J1726" s="15" t="s">
        <v>32</v>
      </c>
      <c r="K1726" s="18">
        <v>19700</v>
      </c>
      <c r="L1726" s="19" t="s">
        <v>33</v>
      </c>
      <c r="M1726" s="20">
        <v>0.1</v>
      </c>
      <c r="N1726" s="45">
        <f t="shared" si="96"/>
        <v>1970</v>
      </c>
      <c r="O1726" s="22">
        <f>N1726*[1]TC!$C$3</f>
        <v>45310</v>
      </c>
      <c r="P1726" s="24" t="s">
        <v>1670</v>
      </c>
      <c r="Q1726" s="24" t="s">
        <v>34</v>
      </c>
      <c r="R1726" s="387">
        <f t="shared" si="97"/>
        <v>17730</v>
      </c>
      <c r="S1726" s="26">
        <f>R1726*[1]TC!$C$3</f>
        <v>407790</v>
      </c>
      <c r="T1726" s="25">
        <f>[1]TC!$F$5</f>
        <v>1500</v>
      </c>
      <c r="U1726" s="26">
        <f>T1726*[1]TC!$C$3</f>
        <v>34500</v>
      </c>
      <c r="V1726" s="15" t="s">
        <v>2927</v>
      </c>
      <c r="W1726" s="28" t="s">
        <v>36</v>
      </c>
      <c r="X1726" s="390"/>
    </row>
    <row r="1727" spans="1:24" ht="15" customHeight="1">
      <c r="A1727" s="14" t="s">
        <v>23</v>
      </c>
      <c r="B1727" s="14" t="s">
        <v>2934</v>
      </c>
      <c r="C1727" s="16" t="s">
        <v>2961</v>
      </c>
      <c r="D1727" s="14" t="s">
        <v>362</v>
      </c>
      <c r="E1727" s="14" t="s">
        <v>27</v>
      </c>
      <c r="F1727" s="14" t="s">
        <v>76</v>
      </c>
      <c r="G1727" s="14" t="s">
        <v>83</v>
      </c>
      <c r="H1727" s="14" t="s">
        <v>771</v>
      </c>
      <c r="I1727" s="15" t="s">
        <v>31</v>
      </c>
      <c r="J1727" s="15" t="s">
        <v>31</v>
      </c>
      <c r="K1727" s="150">
        <v>21700</v>
      </c>
      <c r="L1727" s="19" t="s">
        <v>2924</v>
      </c>
      <c r="M1727" s="20">
        <v>0.1</v>
      </c>
      <c r="N1727" s="206"/>
      <c r="O1727" s="22"/>
      <c r="P1727" s="24" t="s">
        <v>1670</v>
      </c>
      <c r="Q1727" s="24" t="s">
        <v>34</v>
      </c>
      <c r="R1727" s="15"/>
      <c r="S1727" s="26"/>
      <c r="T1727" s="15"/>
      <c r="U1727" s="26"/>
      <c r="V1727" s="15" t="s">
        <v>2925</v>
      </c>
      <c r="W1727" s="28"/>
      <c r="X1727" s="390"/>
    </row>
    <row r="1728" spans="1:24" ht="15" customHeight="1">
      <c r="A1728" s="14" t="s">
        <v>23</v>
      </c>
      <c r="B1728" s="14" t="s">
        <v>2934</v>
      </c>
      <c r="C1728" s="16" t="s">
        <v>2962</v>
      </c>
      <c r="D1728" s="14" t="s">
        <v>26</v>
      </c>
      <c r="E1728" s="14" t="s">
        <v>27</v>
      </c>
      <c r="F1728" s="14" t="s">
        <v>83</v>
      </c>
      <c r="G1728" s="14" t="s">
        <v>2535</v>
      </c>
      <c r="H1728" s="15" t="s">
        <v>30</v>
      </c>
      <c r="I1728" s="15" t="s">
        <v>31</v>
      </c>
      <c r="J1728" s="15" t="s">
        <v>32</v>
      </c>
      <c r="K1728" s="18">
        <v>23000</v>
      </c>
      <c r="L1728" s="19" t="s">
        <v>33</v>
      </c>
      <c r="M1728" s="20">
        <v>0.1</v>
      </c>
      <c r="N1728" s="45">
        <f>K1728*M1728</f>
        <v>2300</v>
      </c>
      <c r="O1728" s="22">
        <f>N1728*[1]TC!$C$3</f>
        <v>52900</v>
      </c>
      <c r="P1728" s="24" t="s">
        <v>1670</v>
      </c>
      <c r="Q1728" s="24" t="s">
        <v>34</v>
      </c>
      <c r="R1728" s="387">
        <f>K1728-N1728</f>
        <v>20700</v>
      </c>
      <c r="S1728" s="26">
        <f>R1728*[1]TC!$C$3</f>
        <v>476100</v>
      </c>
      <c r="T1728" s="25">
        <f>[1]TC!$F$5</f>
        <v>1500</v>
      </c>
      <c r="U1728" s="26">
        <f>T1728*[1]TC!$C$3</f>
        <v>34500</v>
      </c>
      <c r="V1728" s="15" t="s">
        <v>2927</v>
      </c>
      <c r="W1728" s="28" t="s">
        <v>36</v>
      </c>
      <c r="X1728" s="390"/>
    </row>
    <row r="1729" spans="1:24" ht="15" customHeight="1">
      <c r="A1729" s="14" t="s">
        <v>23</v>
      </c>
      <c r="B1729" s="14" t="s">
        <v>2934</v>
      </c>
      <c r="C1729" s="16" t="s">
        <v>2963</v>
      </c>
      <c r="D1729" s="14" t="s">
        <v>362</v>
      </c>
      <c r="E1729" s="14" t="s">
        <v>27</v>
      </c>
      <c r="F1729" s="14" t="s">
        <v>77</v>
      </c>
      <c r="G1729" s="14" t="s">
        <v>653</v>
      </c>
      <c r="H1729" s="14" t="s">
        <v>771</v>
      </c>
      <c r="I1729" s="15" t="s">
        <v>31</v>
      </c>
      <c r="J1729" s="15" t="s">
        <v>31</v>
      </c>
      <c r="K1729" s="150">
        <v>17100</v>
      </c>
      <c r="L1729" s="19" t="s">
        <v>2924</v>
      </c>
      <c r="M1729" s="20">
        <v>0.1</v>
      </c>
      <c r="N1729" s="206"/>
      <c r="O1729" s="22"/>
      <c r="P1729" s="24" t="s">
        <v>1670</v>
      </c>
      <c r="Q1729" s="24" t="s">
        <v>34</v>
      </c>
      <c r="R1729" s="15"/>
      <c r="S1729" s="26"/>
      <c r="T1729" s="15"/>
      <c r="U1729" s="26"/>
      <c r="V1729" s="15" t="s">
        <v>2943</v>
      </c>
      <c r="W1729" s="28"/>
      <c r="X1729" s="390"/>
    </row>
    <row r="1730" spans="1:24" ht="15" customHeight="1">
      <c r="A1730" s="14" t="s">
        <v>23</v>
      </c>
      <c r="B1730" s="14" t="s">
        <v>2934</v>
      </c>
      <c r="C1730" s="16" t="s">
        <v>2964</v>
      </c>
      <c r="D1730" s="14" t="s">
        <v>362</v>
      </c>
      <c r="E1730" s="14" t="s">
        <v>27</v>
      </c>
      <c r="F1730" s="14" t="s">
        <v>167</v>
      </c>
      <c r="G1730" s="14" t="s">
        <v>108</v>
      </c>
      <c r="H1730" s="14" t="s">
        <v>771</v>
      </c>
      <c r="I1730" s="15" t="s">
        <v>31</v>
      </c>
      <c r="J1730" s="15" t="s">
        <v>31</v>
      </c>
      <c r="K1730" s="150">
        <v>17100</v>
      </c>
      <c r="L1730" s="19" t="s">
        <v>2924</v>
      </c>
      <c r="M1730" s="20">
        <v>0.1</v>
      </c>
      <c r="N1730" s="206"/>
      <c r="O1730" s="22"/>
      <c r="P1730" s="24" t="s">
        <v>1670</v>
      </c>
      <c r="Q1730" s="24" t="s">
        <v>34</v>
      </c>
      <c r="R1730" s="15"/>
      <c r="S1730" s="26"/>
      <c r="T1730" s="15"/>
      <c r="U1730" s="26"/>
      <c r="V1730" s="15" t="s">
        <v>2943</v>
      </c>
      <c r="W1730" s="28"/>
      <c r="X1730" s="390"/>
    </row>
    <row r="1731" spans="1:24" ht="15" customHeight="1">
      <c r="A1731" s="14" t="s">
        <v>23</v>
      </c>
      <c r="B1731" s="14" t="s">
        <v>2934</v>
      </c>
      <c r="C1731" s="16" t="s">
        <v>2965</v>
      </c>
      <c r="D1731" s="14" t="s">
        <v>362</v>
      </c>
      <c r="E1731" s="14" t="s">
        <v>27</v>
      </c>
      <c r="F1731" s="14" t="s">
        <v>73</v>
      </c>
      <c r="G1731" s="14" t="s">
        <v>73</v>
      </c>
      <c r="H1731" s="14" t="s">
        <v>771</v>
      </c>
      <c r="I1731" s="15" t="s">
        <v>31</v>
      </c>
      <c r="J1731" s="15" t="s">
        <v>31</v>
      </c>
      <c r="K1731" s="150">
        <v>17100</v>
      </c>
      <c r="L1731" s="19" t="s">
        <v>2924</v>
      </c>
      <c r="M1731" s="20">
        <v>0.1</v>
      </c>
      <c r="N1731" s="206"/>
      <c r="O1731" s="22"/>
      <c r="P1731" s="24" t="s">
        <v>1670</v>
      </c>
      <c r="Q1731" s="24" t="s">
        <v>34</v>
      </c>
      <c r="R1731" s="15"/>
      <c r="S1731" s="26"/>
      <c r="T1731" s="15"/>
      <c r="U1731" s="26"/>
      <c r="V1731" s="15" t="s">
        <v>2943</v>
      </c>
      <c r="W1731" s="28"/>
      <c r="X1731" s="390"/>
    </row>
    <row r="1732" spans="1:24" ht="15" customHeight="1">
      <c r="A1732" s="14" t="s">
        <v>23</v>
      </c>
      <c r="B1732" s="14" t="s">
        <v>2934</v>
      </c>
      <c r="C1732" s="16" t="s">
        <v>2965</v>
      </c>
      <c r="D1732" s="14" t="s">
        <v>26</v>
      </c>
      <c r="E1732" s="14" t="s">
        <v>27</v>
      </c>
      <c r="F1732" s="14" t="s">
        <v>73</v>
      </c>
      <c r="G1732" s="14" t="s">
        <v>73</v>
      </c>
      <c r="H1732" s="15" t="s">
        <v>30</v>
      </c>
      <c r="I1732" s="15" t="s">
        <v>31</v>
      </c>
      <c r="J1732" s="15" t="s">
        <v>32</v>
      </c>
      <c r="K1732" s="18">
        <v>17200</v>
      </c>
      <c r="L1732" s="19" t="s">
        <v>33</v>
      </c>
      <c r="M1732" s="20">
        <v>0.1</v>
      </c>
      <c r="N1732" s="45">
        <f>K1732*M1732</f>
        <v>1720</v>
      </c>
      <c r="O1732" s="22">
        <f>N1732*[1]TC!$C$3</f>
        <v>39560</v>
      </c>
      <c r="P1732" s="24" t="s">
        <v>1670</v>
      </c>
      <c r="Q1732" s="24" t="s">
        <v>34</v>
      </c>
      <c r="R1732" s="387">
        <f>K1732-N1732</f>
        <v>15480</v>
      </c>
      <c r="S1732" s="26">
        <f>R1732*[1]TC!$C$3</f>
        <v>356040</v>
      </c>
      <c r="T1732" s="25">
        <f>[1]TC!$F$5</f>
        <v>1500</v>
      </c>
      <c r="U1732" s="26">
        <f>T1732*[1]TC!$C$3</f>
        <v>34500</v>
      </c>
      <c r="V1732" s="15" t="s">
        <v>2927</v>
      </c>
      <c r="W1732" s="28" t="s">
        <v>36</v>
      </c>
      <c r="X1732" s="390"/>
    </row>
    <row r="1733" spans="1:24" ht="15" customHeight="1">
      <c r="A1733" s="14" t="s">
        <v>23</v>
      </c>
      <c r="B1733" s="14" t="s">
        <v>2934</v>
      </c>
      <c r="C1733" s="16" t="s">
        <v>2966</v>
      </c>
      <c r="D1733" s="14" t="s">
        <v>26</v>
      </c>
      <c r="E1733" s="14" t="s">
        <v>27</v>
      </c>
      <c r="F1733" s="14" t="s">
        <v>2555</v>
      </c>
      <c r="G1733" s="14" t="s">
        <v>153</v>
      </c>
      <c r="H1733" s="15" t="s">
        <v>30</v>
      </c>
      <c r="I1733" s="15" t="s">
        <v>31</v>
      </c>
      <c r="J1733" s="15" t="s">
        <v>32</v>
      </c>
      <c r="K1733" s="18">
        <v>18400</v>
      </c>
      <c r="L1733" s="19" t="s">
        <v>33</v>
      </c>
      <c r="M1733" s="20">
        <v>0.1</v>
      </c>
      <c r="N1733" s="45">
        <f>K1733*M1733</f>
        <v>1840</v>
      </c>
      <c r="O1733" s="22">
        <f>N1733*[1]TC!$C$3</f>
        <v>42320</v>
      </c>
      <c r="P1733" s="24" t="s">
        <v>1670</v>
      </c>
      <c r="Q1733" s="24" t="s">
        <v>34</v>
      </c>
      <c r="R1733" s="387">
        <f>K1733-N1733</f>
        <v>16560</v>
      </c>
      <c r="S1733" s="26">
        <f>R1733*[1]TC!$C$3</f>
        <v>380880</v>
      </c>
      <c r="T1733" s="25">
        <f>[1]TC!$F$5</f>
        <v>1500</v>
      </c>
      <c r="U1733" s="26">
        <f>T1733*[1]TC!$C$3</f>
        <v>34500</v>
      </c>
      <c r="V1733" s="15" t="s">
        <v>2927</v>
      </c>
      <c r="W1733" s="28" t="s">
        <v>36</v>
      </c>
      <c r="X1733" s="390"/>
    </row>
    <row r="1734" spans="1:24" ht="15" customHeight="1">
      <c r="A1734" s="14" t="s">
        <v>23</v>
      </c>
      <c r="B1734" s="14" t="s">
        <v>2934</v>
      </c>
      <c r="C1734" s="16" t="s">
        <v>2967</v>
      </c>
      <c r="D1734" s="14" t="s">
        <v>26</v>
      </c>
      <c r="E1734" s="14" t="s">
        <v>27</v>
      </c>
      <c r="F1734" s="14" t="s">
        <v>2555</v>
      </c>
      <c r="G1734" s="14" t="s">
        <v>73</v>
      </c>
      <c r="H1734" s="15" t="s">
        <v>30</v>
      </c>
      <c r="I1734" s="15" t="s">
        <v>31</v>
      </c>
      <c r="J1734" s="15" t="s">
        <v>32</v>
      </c>
      <c r="K1734" s="18">
        <v>18400</v>
      </c>
      <c r="L1734" s="19" t="s">
        <v>33</v>
      </c>
      <c r="M1734" s="20">
        <v>0.1</v>
      </c>
      <c r="N1734" s="45">
        <f>K1734*M1734</f>
        <v>1840</v>
      </c>
      <c r="O1734" s="22">
        <f>N1734*[1]TC!$C$3</f>
        <v>42320</v>
      </c>
      <c r="P1734" s="24" t="s">
        <v>1670</v>
      </c>
      <c r="Q1734" s="24" t="s">
        <v>34</v>
      </c>
      <c r="R1734" s="387">
        <f>K1734-N1734</f>
        <v>16560</v>
      </c>
      <c r="S1734" s="26">
        <f>R1734*[1]TC!$C$3</f>
        <v>380880</v>
      </c>
      <c r="T1734" s="25">
        <f>[1]TC!$F$5</f>
        <v>1500</v>
      </c>
      <c r="U1734" s="26">
        <f>T1734*[1]TC!$C$3</f>
        <v>34500</v>
      </c>
      <c r="V1734" s="15" t="s">
        <v>2927</v>
      </c>
      <c r="W1734" s="28" t="s">
        <v>36</v>
      </c>
      <c r="X1734" s="391"/>
    </row>
    <row r="1735" spans="1:24" ht="15" customHeight="1">
      <c r="A1735" s="14" t="s">
        <v>23</v>
      </c>
      <c r="B1735" s="14" t="s">
        <v>2934</v>
      </c>
      <c r="C1735" s="16" t="s">
        <v>2968</v>
      </c>
      <c r="D1735" s="14" t="s">
        <v>26</v>
      </c>
      <c r="E1735" s="14" t="s">
        <v>27</v>
      </c>
      <c r="F1735" s="14" t="s">
        <v>208</v>
      </c>
      <c r="G1735" s="14" t="s">
        <v>56</v>
      </c>
      <c r="H1735" s="15" t="s">
        <v>30</v>
      </c>
      <c r="I1735" s="15" t="s">
        <v>31</v>
      </c>
      <c r="J1735" s="15" t="s">
        <v>32</v>
      </c>
      <c r="K1735" s="18">
        <v>17800</v>
      </c>
      <c r="L1735" s="19" t="s">
        <v>33</v>
      </c>
      <c r="M1735" s="20">
        <v>0.1</v>
      </c>
      <c r="N1735" s="45">
        <f>K1735*M1735</f>
        <v>1780</v>
      </c>
      <c r="O1735" s="22">
        <f>N1735*[1]TC!$C$3</f>
        <v>40940</v>
      </c>
      <c r="P1735" s="24" t="s">
        <v>1670</v>
      </c>
      <c r="Q1735" s="24" t="s">
        <v>34</v>
      </c>
      <c r="R1735" s="387">
        <f>K1735-N1735</f>
        <v>16020</v>
      </c>
      <c r="S1735" s="26">
        <f>R1735*[1]TC!$C$3</f>
        <v>368460</v>
      </c>
      <c r="T1735" s="25">
        <f>[1]TC!$F$5</f>
        <v>1500</v>
      </c>
      <c r="U1735" s="26">
        <f>T1735*[1]TC!$C$3</f>
        <v>34500</v>
      </c>
      <c r="V1735" s="15" t="s">
        <v>2927</v>
      </c>
      <c r="W1735" s="28" t="s">
        <v>36</v>
      </c>
      <c r="X1735" s="390"/>
    </row>
    <row r="1736" spans="1:24" ht="15" customHeight="1">
      <c r="A1736" s="14" t="s">
        <v>23</v>
      </c>
      <c r="B1736" s="14" t="s">
        <v>2934</v>
      </c>
      <c r="C1736" s="16" t="s">
        <v>2969</v>
      </c>
      <c r="D1736" s="14" t="s">
        <v>362</v>
      </c>
      <c r="E1736" s="14" t="s">
        <v>27</v>
      </c>
      <c r="F1736" s="14" t="s">
        <v>829</v>
      </c>
      <c r="G1736" s="14" t="s">
        <v>116</v>
      </c>
      <c r="H1736" s="14" t="s">
        <v>771</v>
      </c>
      <c r="I1736" s="15" t="s">
        <v>31</v>
      </c>
      <c r="J1736" s="15" t="s">
        <v>31</v>
      </c>
      <c r="K1736" s="150">
        <v>17100</v>
      </c>
      <c r="L1736" s="19" t="s">
        <v>2924</v>
      </c>
      <c r="M1736" s="20">
        <v>0.1</v>
      </c>
      <c r="N1736" s="206"/>
      <c r="O1736" s="22"/>
      <c r="P1736" s="24" t="s">
        <v>1670</v>
      </c>
      <c r="Q1736" s="24" t="s">
        <v>34</v>
      </c>
      <c r="R1736" s="15"/>
      <c r="S1736" s="26"/>
      <c r="T1736" s="15"/>
      <c r="U1736" s="26"/>
      <c r="V1736" s="15" t="s">
        <v>2943</v>
      </c>
      <c r="W1736" s="28"/>
      <c r="X1736" s="390"/>
    </row>
    <row r="1737" spans="1:24" ht="15" customHeight="1">
      <c r="A1737" s="14" t="s">
        <v>23</v>
      </c>
      <c r="B1737" s="14" t="s">
        <v>2934</v>
      </c>
      <c r="C1737" s="16" t="s">
        <v>2970</v>
      </c>
      <c r="D1737" s="14" t="s">
        <v>26</v>
      </c>
      <c r="E1737" s="14" t="s">
        <v>27</v>
      </c>
      <c r="F1737" s="14" t="s">
        <v>829</v>
      </c>
      <c r="G1737" s="14" t="s">
        <v>653</v>
      </c>
      <c r="H1737" s="15" t="s">
        <v>30</v>
      </c>
      <c r="I1737" s="15" t="s">
        <v>31</v>
      </c>
      <c r="J1737" s="15" t="s">
        <v>32</v>
      </c>
      <c r="K1737" s="18">
        <v>17800</v>
      </c>
      <c r="L1737" s="19" t="s">
        <v>33</v>
      </c>
      <c r="M1737" s="20">
        <v>0.1</v>
      </c>
      <c r="N1737" s="45">
        <f t="shared" ref="N1737:N1747" si="98">K1737*M1737</f>
        <v>1780</v>
      </c>
      <c r="O1737" s="22">
        <f>N1737*[1]TC!$C$3</f>
        <v>40940</v>
      </c>
      <c r="P1737" s="24" t="s">
        <v>1670</v>
      </c>
      <c r="Q1737" s="24" t="s">
        <v>34</v>
      </c>
      <c r="R1737" s="387">
        <f t="shared" ref="R1737:R1747" si="99">K1737-N1737</f>
        <v>16020</v>
      </c>
      <c r="S1737" s="26">
        <f>R1737*[1]TC!$C$3</f>
        <v>368460</v>
      </c>
      <c r="T1737" s="25">
        <f>[1]TC!$F$5</f>
        <v>1500</v>
      </c>
      <c r="U1737" s="26">
        <f>T1737*[1]TC!$C$3</f>
        <v>34500</v>
      </c>
      <c r="V1737" s="15" t="s">
        <v>2927</v>
      </c>
      <c r="W1737" s="28" t="s">
        <v>36</v>
      </c>
      <c r="X1737" s="390"/>
    </row>
    <row r="1738" spans="1:24" ht="15" customHeight="1">
      <c r="A1738" s="14" t="s">
        <v>23</v>
      </c>
      <c r="B1738" s="14" t="s">
        <v>2934</v>
      </c>
      <c r="C1738" s="16" t="s">
        <v>2969</v>
      </c>
      <c r="D1738" s="14" t="s">
        <v>26</v>
      </c>
      <c r="E1738" s="14" t="s">
        <v>27</v>
      </c>
      <c r="F1738" s="14" t="s">
        <v>829</v>
      </c>
      <c r="G1738" s="14" t="s">
        <v>116</v>
      </c>
      <c r="H1738" s="15" t="s">
        <v>30</v>
      </c>
      <c r="I1738" s="15" t="s">
        <v>31</v>
      </c>
      <c r="J1738" s="15" t="s">
        <v>32</v>
      </c>
      <c r="K1738" s="18">
        <v>17200</v>
      </c>
      <c r="L1738" s="19" t="s">
        <v>33</v>
      </c>
      <c r="M1738" s="20">
        <v>0.1</v>
      </c>
      <c r="N1738" s="45">
        <f t="shared" si="98"/>
        <v>1720</v>
      </c>
      <c r="O1738" s="22">
        <f>N1738*[1]TC!$C$3</f>
        <v>39560</v>
      </c>
      <c r="P1738" s="24" t="s">
        <v>1670</v>
      </c>
      <c r="Q1738" s="24" t="s">
        <v>34</v>
      </c>
      <c r="R1738" s="387">
        <f t="shared" si="99"/>
        <v>15480</v>
      </c>
      <c r="S1738" s="26">
        <f>R1738*[1]TC!$C$3</f>
        <v>356040</v>
      </c>
      <c r="T1738" s="25">
        <f>[1]TC!$F$5</f>
        <v>1500</v>
      </c>
      <c r="U1738" s="26">
        <f>T1738*[1]TC!$C$3</f>
        <v>34500</v>
      </c>
      <c r="V1738" s="15" t="s">
        <v>2927</v>
      </c>
      <c r="W1738" s="28" t="s">
        <v>36</v>
      </c>
      <c r="X1738" s="390"/>
    </row>
    <row r="1739" spans="1:24" ht="15" customHeight="1">
      <c r="A1739" s="14" t="s">
        <v>23</v>
      </c>
      <c r="B1739" s="14" t="s">
        <v>2934</v>
      </c>
      <c r="C1739" s="16" t="s">
        <v>2971</v>
      </c>
      <c r="D1739" s="14" t="s">
        <v>26</v>
      </c>
      <c r="E1739" s="14" t="s">
        <v>27</v>
      </c>
      <c r="F1739" s="14" t="s">
        <v>829</v>
      </c>
      <c r="G1739" s="14" t="s">
        <v>116</v>
      </c>
      <c r="H1739" s="15" t="s">
        <v>30</v>
      </c>
      <c r="I1739" s="15" t="s">
        <v>31</v>
      </c>
      <c r="J1739" s="15" t="s">
        <v>32</v>
      </c>
      <c r="K1739" s="18">
        <v>25000</v>
      </c>
      <c r="L1739" s="19" t="s">
        <v>33</v>
      </c>
      <c r="M1739" s="20">
        <v>0.1</v>
      </c>
      <c r="N1739" s="45">
        <f t="shared" si="98"/>
        <v>2500</v>
      </c>
      <c r="O1739" s="22">
        <f>N1739*[1]TC!$C$3</f>
        <v>57500</v>
      </c>
      <c r="P1739" s="24" t="s">
        <v>1670</v>
      </c>
      <c r="Q1739" s="24" t="s">
        <v>34</v>
      </c>
      <c r="R1739" s="387">
        <f t="shared" si="99"/>
        <v>22500</v>
      </c>
      <c r="S1739" s="26">
        <f>R1739*[1]TC!$C$3</f>
        <v>517500</v>
      </c>
      <c r="T1739" s="25">
        <f>[1]TC!$F$5</f>
        <v>1500</v>
      </c>
      <c r="U1739" s="26">
        <f>T1739*[1]TC!$C$3</f>
        <v>34500</v>
      </c>
      <c r="V1739" s="15" t="s">
        <v>2927</v>
      </c>
      <c r="W1739" s="28" t="s">
        <v>36</v>
      </c>
      <c r="X1739" s="390"/>
    </row>
    <row r="1740" spans="1:24" ht="15" customHeight="1">
      <c r="A1740" s="14" t="s">
        <v>23</v>
      </c>
      <c r="B1740" s="14" t="s">
        <v>2934</v>
      </c>
      <c r="C1740" s="16" t="s">
        <v>2972</v>
      </c>
      <c r="D1740" s="14" t="s">
        <v>26</v>
      </c>
      <c r="E1740" s="14" t="s">
        <v>27</v>
      </c>
      <c r="F1740" s="14" t="s">
        <v>829</v>
      </c>
      <c r="G1740" s="14" t="s">
        <v>116</v>
      </c>
      <c r="H1740" s="15" t="s">
        <v>30</v>
      </c>
      <c r="I1740" s="15" t="s">
        <v>31</v>
      </c>
      <c r="J1740" s="15" t="s">
        <v>32</v>
      </c>
      <c r="K1740" s="18">
        <v>25000</v>
      </c>
      <c r="L1740" s="19" t="s">
        <v>33</v>
      </c>
      <c r="M1740" s="20">
        <v>0.1</v>
      </c>
      <c r="N1740" s="45">
        <f t="shared" si="98"/>
        <v>2500</v>
      </c>
      <c r="O1740" s="22">
        <f>N1740*[1]TC!$C$3</f>
        <v>57500</v>
      </c>
      <c r="P1740" s="24" t="s">
        <v>1670</v>
      </c>
      <c r="Q1740" s="24" t="s">
        <v>34</v>
      </c>
      <c r="R1740" s="387">
        <f t="shared" si="99"/>
        <v>22500</v>
      </c>
      <c r="S1740" s="26">
        <f>R1740*[1]TC!$C$3</f>
        <v>517500</v>
      </c>
      <c r="T1740" s="25">
        <f>[1]TC!$F$5</f>
        <v>1500</v>
      </c>
      <c r="U1740" s="26">
        <f>T1740*[1]TC!$C$3</f>
        <v>34500</v>
      </c>
      <c r="V1740" s="15" t="s">
        <v>2927</v>
      </c>
      <c r="W1740" s="28" t="s">
        <v>36</v>
      </c>
      <c r="X1740" s="392"/>
    </row>
    <row r="1741" spans="1:24" ht="15" customHeight="1">
      <c r="A1741" s="14" t="s">
        <v>23</v>
      </c>
      <c r="B1741" s="14" t="s">
        <v>2934</v>
      </c>
      <c r="C1741" s="16" t="s">
        <v>2973</v>
      </c>
      <c r="D1741" s="14" t="s">
        <v>26</v>
      </c>
      <c r="E1741" s="14" t="s">
        <v>27</v>
      </c>
      <c r="F1741" s="14" t="s">
        <v>829</v>
      </c>
      <c r="G1741" s="14" t="s">
        <v>116</v>
      </c>
      <c r="H1741" s="15" t="s">
        <v>30</v>
      </c>
      <c r="I1741" s="15" t="s">
        <v>31</v>
      </c>
      <c r="J1741" s="15" t="s">
        <v>32</v>
      </c>
      <c r="K1741" s="18">
        <v>25000</v>
      </c>
      <c r="L1741" s="19" t="s">
        <v>33</v>
      </c>
      <c r="M1741" s="20">
        <v>0.1</v>
      </c>
      <c r="N1741" s="45">
        <f t="shared" si="98"/>
        <v>2500</v>
      </c>
      <c r="O1741" s="22">
        <f>N1741*[1]TC!$C$3</f>
        <v>57500</v>
      </c>
      <c r="P1741" s="24" t="s">
        <v>1670</v>
      </c>
      <c r="Q1741" s="24" t="s">
        <v>34</v>
      </c>
      <c r="R1741" s="387">
        <f t="shared" si="99"/>
        <v>22500</v>
      </c>
      <c r="S1741" s="26">
        <f>R1741*[1]TC!$C$3</f>
        <v>517500</v>
      </c>
      <c r="T1741" s="25">
        <f>[1]TC!$F$5</f>
        <v>1500</v>
      </c>
      <c r="U1741" s="26">
        <f>T1741*[1]TC!$C$3</f>
        <v>34500</v>
      </c>
      <c r="V1741" s="15" t="s">
        <v>2927</v>
      </c>
      <c r="W1741" s="28" t="s">
        <v>36</v>
      </c>
      <c r="X1741" s="390"/>
    </row>
    <row r="1742" spans="1:24" ht="15" customHeight="1">
      <c r="A1742" s="14" t="s">
        <v>23</v>
      </c>
      <c r="B1742" s="14" t="s">
        <v>2934</v>
      </c>
      <c r="C1742" s="16" t="s">
        <v>2974</v>
      </c>
      <c r="D1742" s="14" t="s">
        <v>26</v>
      </c>
      <c r="E1742" s="14" t="s">
        <v>27</v>
      </c>
      <c r="F1742" s="14" t="s">
        <v>829</v>
      </c>
      <c r="G1742" s="14" t="s">
        <v>73</v>
      </c>
      <c r="H1742" s="15" t="s">
        <v>30</v>
      </c>
      <c r="I1742" s="15" t="s">
        <v>31</v>
      </c>
      <c r="J1742" s="15" t="s">
        <v>32</v>
      </c>
      <c r="K1742" s="18">
        <v>17800</v>
      </c>
      <c r="L1742" s="19" t="s">
        <v>33</v>
      </c>
      <c r="M1742" s="20">
        <v>0.1</v>
      </c>
      <c r="N1742" s="45">
        <f t="shared" si="98"/>
        <v>1780</v>
      </c>
      <c r="O1742" s="22">
        <f>N1742*[1]TC!$C$3</f>
        <v>40940</v>
      </c>
      <c r="P1742" s="24" t="s">
        <v>1670</v>
      </c>
      <c r="Q1742" s="24" t="s">
        <v>34</v>
      </c>
      <c r="R1742" s="387">
        <f t="shared" si="99"/>
        <v>16020</v>
      </c>
      <c r="S1742" s="26">
        <f>R1742*[1]TC!$C$3</f>
        <v>368460</v>
      </c>
      <c r="T1742" s="25">
        <f>[1]TC!$F$5</f>
        <v>1500</v>
      </c>
      <c r="U1742" s="26">
        <f>T1742*[1]TC!$C$3</f>
        <v>34500</v>
      </c>
      <c r="V1742" s="15"/>
      <c r="W1742" s="28" t="s">
        <v>36</v>
      </c>
      <c r="X1742" s="390"/>
    </row>
    <row r="1743" spans="1:24" ht="15" customHeight="1">
      <c r="A1743" s="14" t="s">
        <v>23</v>
      </c>
      <c r="B1743" s="14" t="s">
        <v>2934</v>
      </c>
      <c r="C1743" s="16" t="s">
        <v>2975</v>
      </c>
      <c r="D1743" s="14" t="s">
        <v>26</v>
      </c>
      <c r="E1743" s="14" t="s">
        <v>27</v>
      </c>
      <c r="F1743" s="14" t="s">
        <v>108</v>
      </c>
      <c r="G1743" s="14" t="s">
        <v>648</v>
      </c>
      <c r="H1743" s="15" t="s">
        <v>30</v>
      </c>
      <c r="I1743" s="15" t="s">
        <v>31</v>
      </c>
      <c r="J1743" s="15" t="s">
        <v>32</v>
      </c>
      <c r="K1743" s="18">
        <v>17800</v>
      </c>
      <c r="L1743" s="19" t="s">
        <v>33</v>
      </c>
      <c r="M1743" s="20">
        <v>0.1</v>
      </c>
      <c r="N1743" s="45">
        <f t="shared" si="98"/>
        <v>1780</v>
      </c>
      <c r="O1743" s="22">
        <f>N1743*[1]TC!$C$3</f>
        <v>40940</v>
      </c>
      <c r="P1743" s="24" t="s">
        <v>1670</v>
      </c>
      <c r="Q1743" s="24" t="s">
        <v>34</v>
      </c>
      <c r="R1743" s="387">
        <f t="shared" si="99"/>
        <v>16020</v>
      </c>
      <c r="S1743" s="26">
        <f>R1743*[1]TC!$C$3</f>
        <v>368460</v>
      </c>
      <c r="T1743" s="25">
        <f>[1]TC!$F$5</f>
        <v>1500</v>
      </c>
      <c r="U1743" s="26">
        <f>T1743*[1]TC!$C$3</f>
        <v>34500</v>
      </c>
      <c r="V1743" s="15"/>
      <c r="W1743" s="28" t="s">
        <v>36</v>
      </c>
      <c r="X1743" s="390"/>
    </row>
    <row r="1744" spans="1:24" ht="15" customHeight="1">
      <c r="A1744" s="14" t="s">
        <v>23</v>
      </c>
      <c r="B1744" s="14" t="s">
        <v>2934</v>
      </c>
      <c r="C1744" s="16" t="s">
        <v>2976</v>
      </c>
      <c r="D1744" s="14" t="s">
        <v>26</v>
      </c>
      <c r="E1744" s="14" t="s">
        <v>27</v>
      </c>
      <c r="F1744" s="14" t="s">
        <v>1541</v>
      </c>
      <c r="G1744" s="14" t="s">
        <v>108</v>
      </c>
      <c r="H1744" s="15" t="s">
        <v>30</v>
      </c>
      <c r="I1744" s="15" t="s">
        <v>31</v>
      </c>
      <c r="J1744" s="15" t="s">
        <v>32</v>
      </c>
      <c r="K1744" s="18">
        <v>17800</v>
      </c>
      <c r="L1744" s="19" t="s">
        <v>33</v>
      </c>
      <c r="M1744" s="20">
        <v>0.1</v>
      </c>
      <c r="N1744" s="45">
        <f t="shared" si="98"/>
        <v>1780</v>
      </c>
      <c r="O1744" s="22">
        <f>N1744*[1]TC!$C$3</f>
        <v>40940</v>
      </c>
      <c r="P1744" s="24" t="s">
        <v>1670</v>
      </c>
      <c r="Q1744" s="24" t="s">
        <v>34</v>
      </c>
      <c r="R1744" s="387">
        <f t="shared" si="99"/>
        <v>16020</v>
      </c>
      <c r="S1744" s="26">
        <f>R1744*[1]TC!$C$3</f>
        <v>368460</v>
      </c>
      <c r="T1744" s="25">
        <f>[1]TC!$F$5</f>
        <v>1500</v>
      </c>
      <c r="U1744" s="26">
        <f>T1744*[1]TC!$C$3</f>
        <v>34500</v>
      </c>
      <c r="V1744" s="15" t="s">
        <v>2927</v>
      </c>
      <c r="W1744" s="28" t="s">
        <v>36</v>
      </c>
      <c r="X1744" s="390"/>
    </row>
    <row r="1745" spans="1:24" ht="15" customHeight="1">
      <c r="A1745" s="14" t="s">
        <v>23</v>
      </c>
      <c r="B1745" s="14" t="s">
        <v>2934</v>
      </c>
      <c r="C1745" s="16" t="s">
        <v>2977</v>
      </c>
      <c r="D1745" s="14" t="s">
        <v>26</v>
      </c>
      <c r="E1745" s="14" t="s">
        <v>27</v>
      </c>
      <c r="F1745" s="14" t="s">
        <v>147</v>
      </c>
      <c r="G1745" s="14" t="s">
        <v>108</v>
      </c>
      <c r="H1745" s="15" t="s">
        <v>30</v>
      </c>
      <c r="I1745" s="15" t="s">
        <v>31</v>
      </c>
      <c r="J1745" s="15" t="s">
        <v>32</v>
      </c>
      <c r="K1745" s="18">
        <v>17800</v>
      </c>
      <c r="L1745" s="19" t="s">
        <v>33</v>
      </c>
      <c r="M1745" s="20">
        <v>0.1</v>
      </c>
      <c r="N1745" s="45">
        <f t="shared" si="98"/>
        <v>1780</v>
      </c>
      <c r="O1745" s="22">
        <f>N1745*[1]TC!$C$3</f>
        <v>40940</v>
      </c>
      <c r="P1745" s="24" t="s">
        <v>1670</v>
      </c>
      <c r="Q1745" s="24" t="s">
        <v>34</v>
      </c>
      <c r="R1745" s="387">
        <f t="shared" si="99"/>
        <v>16020</v>
      </c>
      <c r="S1745" s="26">
        <f>R1745*[1]TC!$C$3</f>
        <v>368460</v>
      </c>
      <c r="T1745" s="25">
        <f>[1]TC!$F$5</f>
        <v>1500</v>
      </c>
      <c r="U1745" s="26">
        <f>T1745*[1]TC!$C$3</f>
        <v>34500</v>
      </c>
      <c r="V1745" s="15" t="s">
        <v>2927</v>
      </c>
      <c r="W1745" s="28" t="s">
        <v>36</v>
      </c>
      <c r="X1745" s="390"/>
    </row>
    <row r="1746" spans="1:24" ht="15" customHeight="1">
      <c r="A1746" s="14" t="s">
        <v>23</v>
      </c>
      <c r="B1746" s="14" t="s">
        <v>2934</v>
      </c>
      <c r="C1746" s="16" t="s">
        <v>2978</v>
      </c>
      <c r="D1746" s="14" t="s">
        <v>26</v>
      </c>
      <c r="E1746" s="14" t="s">
        <v>27</v>
      </c>
      <c r="F1746" s="14" t="s">
        <v>108</v>
      </c>
      <c r="G1746" s="14" t="s">
        <v>147</v>
      </c>
      <c r="H1746" s="15" t="s">
        <v>30</v>
      </c>
      <c r="I1746" s="15" t="s">
        <v>31</v>
      </c>
      <c r="J1746" s="15" t="s">
        <v>32</v>
      </c>
      <c r="K1746" s="18">
        <v>17800</v>
      </c>
      <c r="L1746" s="19" t="s">
        <v>33</v>
      </c>
      <c r="M1746" s="20">
        <v>0.1</v>
      </c>
      <c r="N1746" s="45">
        <f t="shared" si="98"/>
        <v>1780</v>
      </c>
      <c r="O1746" s="22">
        <f>N1746*[1]TC!$C$3</f>
        <v>40940</v>
      </c>
      <c r="P1746" s="24" t="s">
        <v>1670</v>
      </c>
      <c r="Q1746" s="24" t="s">
        <v>34</v>
      </c>
      <c r="R1746" s="387">
        <f t="shared" si="99"/>
        <v>16020</v>
      </c>
      <c r="S1746" s="26">
        <f>R1746*[1]TC!$C$3</f>
        <v>368460</v>
      </c>
      <c r="T1746" s="25">
        <f>[1]TC!$F$5</f>
        <v>1500</v>
      </c>
      <c r="U1746" s="26">
        <f>T1746*[1]TC!$C$3</f>
        <v>34500</v>
      </c>
      <c r="V1746" s="15" t="s">
        <v>2927</v>
      </c>
      <c r="W1746" s="28" t="s">
        <v>36</v>
      </c>
      <c r="X1746" s="390"/>
    </row>
    <row r="1747" spans="1:24" ht="15" customHeight="1">
      <c r="A1747" s="14" t="s">
        <v>23</v>
      </c>
      <c r="B1747" s="14" t="s">
        <v>2934</v>
      </c>
      <c r="C1747" s="16" t="s">
        <v>2979</v>
      </c>
      <c r="D1747" s="14" t="s">
        <v>26</v>
      </c>
      <c r="E1747" s="14" t="s">
        <v>27</v>
      </c>
      <c r="F1747" s="14" t="s">
        <v>108</v>
      </c>
      <c r="G1747" s="14" t="s">
        <v>120</v>
      </c>
      <c r="H1747" s="15" t="s">
        <v>30</v>
      </c>
      <c r="I1747" s="15" t="s">
        <v>31</v>
      </c>
      <c r="J1747" s="15" t="s">
        <v>32</v>
      </c>
      <c r="K1747" s="18">
        <v>17800</v>
      </c>
      <c r="L1747" s="19" t="s">
        <v>33</v>
      </c>
      <c r="M1747" s="20">
        <v>0.1</v>
      </c>
      <c r="N1747" s="45">
        <f t="shared" si="98"/>
        <v>1780</v>
      </c>
      <c r="O1747" s="22">
        <f>N1747*[1]TC!$C$3</f>
        <v>40940</v>
      </c>
      <c r="P1747" s="24" t="s">
        <v>1670</v>
      </c>
      <c r="Q1747" s="24" t="s">
        <v>34</v>
      </c>
      <c r="R1747" s="387">
        <f t="shared" si="99"/>
        <v>16020</v>
      </c>
      <c r="S1747" s="26">
        <f>R1747*[1]TC!$C$3</f>
        <v>368460</v>
      </c>
      <c r="T1747" s="25">
        <f>[1]TC!$F$5</f>
        <v>1500</v>
      </c>
      <c r="U1747" s="26">
        <f>T1747*[1]TC!$C$3</f>
        <v>34500</v>
      </c>
      <c r="V1747" s="15" t="s">
        <v>2927</v>
      </c>
      <c r="W1747" s="28" t="s">
        <v>36</v>
      </c>
      <c r="X1747" s="390"/>
    </row>
    <row r="1748" spans="1:24" ht="15" customHeight="1">
      <c r="A1748" s="14" t="s">
        <v>23</v>
      </c>
      <c r="B1748" s="14" t="s">
        <v>2934</v>
      </c>
      <c r="C1748" s="16" t="s">
        <v>2980</v>
      </c>
      <c r="D1748" s="14" t="s">
        <v>362</v>
      </c>
      <c r="E1748" s="14" t="s">
        <v>27</v>
      </c>
      <c r="F1748" s="14" t="s">
        <v>108</v>
      </c>
      <c r="G1748" s="14" t="s">
        <v>147</v>
      </c>
      <c r="H1748" s="14" t="s">
        <v>771</v>
      </c>
      <c r="I1748" s="15" t="s">
        <v>31</v>
      </c>
      <c r="J1748" s="15" t="s">
        <v>31</v>
      </c>
      <c r="K1748" s="150">
        <v>17100</v>
      </c>
      <c r="L1748" s="19" t="s">
        <v>2924</v>
      </c>
      <c r="M1748" s="20">
        <v>0.1</v>
      </c>
      <c r="N1748" s="206"/>
      <c r="O1748" s="22"/>
      <c r="P1748" s="24" t="s">
        <v>1670</v>
      </c>
      <c r="Q1748" s="24" t="s">
        <v>34</v>
      </c>
      <c r="R1748" s="15"/>
      <c r="S1748" s="26"/>
      <c r="T1748" s="15"/>
      <c r="U1748" s="26"/>
      <c r="V1748" s="15" t="s">
        <v>2943</v>
      </c>
      <c r="W1748" s="28"/>
      <c r="X1748" s="391"/>
    </row>
    <row r="1749" spans="1:24" ht="15" customHeight="1">
      <c r="A1749" s="14" t="s">
        <v>23</v>
      </c>
      <c r="B1749" s="14" t="s">
        <v>2934</v>
      </c>
      <c r="C1749" s="16" t="s">
        <v>2981</v>
      </c>
      <c r="D1749" s="14" t="s">
        <v>26</v>
      </c>
      <c r="E1749" s="14" t="s">
        <v>27</v>
      </c>
      <c r="F1749" s="14" t="s">
        <v>108</v>
      </c>
      <c r="G1749" s="14" t="s">
        <v>2535</v>
      </c>
      <c r="H1749" s="15" t="s">
        <v>30</v>
      </c>
      <c r="I1749" s="15" t="s">
        <v>31</v>
      </c>
      <c r="J1749" s="15" t="s">
        <v>32</v>
      </c>
      <c r="K1749" s="18">
        <v>17800</v>
      </c>
      <c r="L1749" s="19" t="s">
        <v>33</v>
      </c>
      <c r="M1749" s="20">
        <v>0.1</v>
      </c>
      <c r="N1749" s="45">
        <f>K1749*M1749</f>
        <v>1780</v>
      </c>
      <c r="O1749" s="22">
        <f>N1749*[1]TC!$C$3</f>
        <v>40940</v>
      </c>
      <c r="P1749" s="24" t="s">
        <v>1670</v>
      </c>
      <c r="Q1749" s="24" t="s">
        <v>34</v>
      </c>
      <c r="R1749" s="387">
        <f>K1749-N1749</f>
        <v>16020</v>
      </c>
      <c r="S1749" s="26">
        <f>R1749*[1]TC!$C$3</f>
        <v>368460</v>
      </c>
      <c r="T1749" s="25">
        <f>[1]TC!$F$5</f>
        <v>1500</v>
      </c>
      <c r="U1749" s="26">
        <f>T1749*[1]TC!$C$3</f>
        <v>34500</v>
      </c>
      <c r="V1749" s="15" t="s">
        <v>2927</v>
      </c>
      <c r="W1749" s="28" t="s">
        <v>36</v>
      </c>
      <c r="X1749" s="393"/>
    </row>
    <row r="1750" spans="1:24" ht="15" customHeight="1">
      <c r="A1750" s="14" t="s">
        <v>23</v>
      </c>
      <c r="B1750" s="14" t="s">
        <v>2934</v>
      </c>
      <c r="C1750" s="16" t="s">
        <v>2982</v>
      </c>
      <c r="D1750" s="14" t="s">
        <v>26</v>
      </c>
      <c r="E1750" s="14" t="s">
        <v>27</v>
      </c>
      <c r="F1750" s="14" t="s">
        <v>108</v>
      </c>
      <c r="G1750" s="14" t="s">
        <v>67</v>
      </c>
      <c r="H1750" s="15" t="s">
        <v>30</v>
      </c>
      <c r="I1750" s="15" t="s">
        <v>31</v>
      </c>
      <c r="J1750" s="15" t="s">
        <v>32</v>
      </c>
      <c r="K1750" s="18">
        <v>17800</v>
      </c>
      <c r="L1750" s="19" t="s">
        <v>33</v>
      </c>
      <c r="M1750" s="20">
        <v>0.1</v>
      </c>
      <c r="N1750" s="45">
        <f>K1750*M1750</f>
        <v>1780</v>
      </c>
      <c r="O1750" s="22">
        <f>N1750*[1]TC!$C$3</f>
        <v>40940</v>
      </c>
      <c r="P1750" s="24" t="s">
        <v>1670</v>
      </c>
      <c r="Q1750" s="24" t="s">
        <v>34</v>
      </c>
      <c r="R1750" s="387">
        <f>K1750-N1750</f>
        <v>16020</v>
      </c>
      <c r="S1750" s="26">
        <f>R1750*[1]TC!$C$3</f>
        <v>368460</v>
      </c>
      <c r="T1750" s="25">
        <f>[1]TC!$F$5</f>
        <v>1500</v>
      </c>
      <c r="U1750" s="26">
        <f>T1750*[1]TC!$C$3</f>
        <v>34500</v>
      </c>
      <c r="V1750" s="15" t="s">
        <v>2927</v>
      </c>
      <c r="W1750" s="28" t="s">
        <v>36</v>
      </c>
      <c r="X1750" s="390"/>
    </row>
    <row r="1751" spans="1:24" ht="15" customHeight="1">
      <c r="A1751" s="14" t="s">
        <v>23</v>
      </c>
      <c r="B1751" s="14" t="s">
        <v>2934</v>
      </c>
      <c r="C1751" s="16" t="s">
        <v>141</v>
      </c>
      <c r="D1751" s="14" t="s">
        <v>26</v>
      </c>
      <c r="E1751" s="14" t="s">
        <v>27</v>
      </c>
      <c r="F1751" s="14" t="s">
        <v>77</v>
      </c>
      <c r="G1751" s="14" t="s">
        <v>139</v>
      </c>
      <c r="H1751" s="15" t="s">
        <v>30</v>
      </c>
      <c r="I1751" s="15" t="s">
        <v>31</v>
      </c>
      <c r="J1751" s="15" t="s">
        <v>32</v>
      </c>
      <c r="K1751" s="18">
        <v>18400</v>
      </c>
      <c r="L1751" s="19" t="s">
        <v>33</v>
      </c>
      <c r="M1751" s="20">
        <v>0.1</v>
      </c>
      <c r="N1751" s="45">
        <f>K1751*M1751</f>
        <v>1840</v>
      </c>
      <c r="O1751" s="22">
        <f>N1751*[1]TC!$C$3</f>
        <v>42320</v>
      </c>
      <c r="P1751" s="24" t="s">
        <v>1670</v>
      </c>
      <c r="Q1751" s="24" t="s">
        <v>34</v>
      </c>
      <c r="R1751" s="387">
        <f>K1751-N1751</f>
        <v>16560</v>
      </c>
      <c r="S1751" s="26">
        <f>R1751*[1]TC!$C$3</f>
        <v>380880</v>
      </c>
      <c r="T1751" s="25">
        <f>[1]TC!$F$5</f>
        <v>1500</v>
      </c>
      <c r="U1751" s="26">
        <f>T1751*[1]TC!$C$3</f>
        <v>34500</v>
      </c>
      <c r="V1751" s="15" t="s">
        <v>2983</v>
      </c>
      <c r="W1751" s="28" t="s">
        <v>36</v>
      </c>
      <c r="X1751" s="390"/>
    </row>
    <row r="1752" spans="1:24" ht="15" customHeight="1">
      <c r="A1752" s="14" t="s">
        <v>23</v>
      </c>
      <c r="B1752" s="14" t="s">
        <v>2934</v>
      </c>
      <c r="C1752" s="16" t="s">
        <v>2984</v>
      </c>
      <c r="D1752" s="14" t="s">
        <v>26</v>
      </c>
      <c r="E1752" s="14" t="s">
        <v>27</v>
      </c>
      <c r="F1752" s="14" t="s">
        <v>2985</v>
      </c>
      <c r="G1752" s="14" t="s">
        <v>153</v>
      </c>
      <c r="H1752" s="15" t="s">
        <v>30</v>
      </c>
      <c r="I1752" s="15" t="s">
        <v>31</v>
      </c>
      <c r="J1752" s="15" t="s">
        <v>32</v>
      </c>
      <c r="K1752" s="18">
        <v>18400</v>
      </c>
      <c r="L1752" s="19" t="s">
        <v>33</v>
      </c>
      <c r="M1752" s="20">
        <v>0.1</v>
      </c>
      <c r="N1752" s="45">
        <f>K1752*M1752</f>
        <v>1840</v>
      </c>
      <c r="O1752" s="22">
        <f>N1752*[1]TC!$C$3</f>
        <v>42320</v>
      </c>
      <c r="P1752" s="24" t="s">
        <v>1670</v>
      </c>
      <c r="Q1752" s="24" t="s">
        <v>34</v>
      </c>
      <c r="R1752" s="387">
        <f>K1752-N1752</f>
        <v>16560</v>
      </c>
      <c r="S1752" s="26">
        <f>R1752*[1]TC!$C$3</f>
        <v>380880</v>
      </c>
      <c r="T1752" s="25">
        <f>[1]TC!$F$5</f>
        <v>1500</v>
      </c>
      <c r="U1752" s="26">
        <f>T1752*[1]TC!$C$3</f>
        <v>34500</v>
      </c>
      <c r="V1752" s="15" t="s">
        <v>2983</v>
      </c>
      <c r="W1752" s="28" t="s">
        <v>36</v>
      </c>
      <c r="X1752" s="390"/>
    </row>
    <row r="1753" spans="1:24" ht="15" customHeight="1">
      <c r="A1753" s="14" t="s">
        <v>23</v>
      </c>
      <c r="B1753" s="14" t="s">
        <v>2934</v>
      </c>
      <c r="C1753" s="16" t="s">
        <v>2984</v>
      </c>
      <c r="D1753" s="14" t="s">
        <v>362</v>
      </c>
      <c r="E1753" s="14" t="s">
        <v>27</v>
      </c>
      <c r="F1753" s="14" t="s">
        <v>2985</v>
      </c>
      <c r="G1753" s="14" t="s">
        <v>153</v>
      </c>
      <c r="H1753" s="14" t="s">
        <v>771</v>
      </c>
      <c r="I1753" s="15" t="s">
        <v>31</v>
      </c>
      <c r="J1753" s="15" t="s">
        <v>31</v>
      </c>
      <c r="K1753" s="150">
        <v>17100</v>
      </c>
      <c r="L1753" s="19" t="s">
        <v>2924</v>
      </c>
      <c r="M1753" s="20">
        <v>0.1</v>
      </c>
      <c r="N1753" s="206"/>
      <c r="O1753" s="22"/>
      <c r="P1753" s="24" t="s">
        <v>1670</v>
      </c>
      <c r="Q1753" s="24" t="s">
        <v>34</v>
      </c>
      <c r="R1753" s="15"/>
      <c r="S1753" s="26"/>
      <c r="T1753" s="15"/>
      <c r="U1753" s="26"/>
      <c r="V1753" s="15" t="s">
        <v>2943</v>
      </c>
      <c r="W1753" s="28"/>
      <c r="X1753" s="390"/>
    </row>
    <row r="1754" spans="1:24" ht="15" customHeight="1">
      <c r="A1754" s="14" t="s">
        <v>23</v>
      </c>
      <c r="B1754" s="14" t="s">
        <v>2934</v>
      </c>
      <c r="C1754" s="16" t="s">
        <v>2986</v>
      </c>
      <c r="D1754" s="14" t="s">
        <v>26</v>
      </c>
      <c r="E1754" s="14" t="s">
        <v>27</v>
      </c>
      <c r="F1754" s="14" t="s">
        <v>116</v>
      </c>
      <c r="G1754" s="14" t="s">
        <v>29</v>
      </c>
      <c r="H1754" s="15" t="s">
        <v>30</v>
      </c>
      <c r="I1754" s="15" t="s">
        <v>31</v>
      </c>
      <c r="J1754" s="15" t="s">
        <v>32</v>
      </c>
      <c r="K1754" s="18">
        <v>25000</v>
      </c>
      <c r="L1754" s="19" t="s">
        <v>33</v>
      </c>
      <c r="M1754" s="20">
        <v>0.1</v>
      </c>
      <c r="N1754" s="45">
        <f>K1754*M1754</f>
        <v>2500</v>
      </c>
      <c r="O1754" s="22">
        <f>N1754*[1]TC!$C$3</f>
        <v>57500</v>
      </c>
      <c r="P1754" s="24" t="s">
        <v>1670</v>
      </c>
      <c r="Q1754" s="24" t="s">
        <v>34</v>
      </c>
      <c r="R1754" s="387">
        <f>K1754-N1754</f>
        <v>22500</v>
      </c>
      <c r="S1754" s="26">
        <f>R1754*[1]TC!$C$3</f>
        <v>517500</v>
      </c>
      <c r="T1754" s="25">
        <f>[1]TC!$F$5</f>
        <v>1500</v>
      </c>
      <c r="U1754" s="26">
        <f>T1754*[1]TC!$C$3</f>
        <v>34500</v>
      </c>
      <c r="V1754" s="15" t="s">
        <v>36</v>
      </c>
      <c r="W1754" s="28" t="s">
        <v>36</v>
      </c>
      <c r="X1754" s="390"/>
    </row>
    <row r="1755" spans="1:24" ht="15" customHeight="1">
      <c r="A1755" s="14" t="s">
        <v>23</v>
      </c>
      <c r="B1755" s="14" t="s">
        <v>2934</v>
      </c>
      <c r="C1755" s="16" t="s">
        <v>2987</v>
      </c>
      <c r="D1755" s="14" t="s">
        <v>26</v>
      </c>
      <c r="E1755" s="14" t="s">
        <v>27</v>
      </c>
      <c r="F1755" s="14" t="s">
        <v>116</v>
      </c>
      <c r="G1755" s="14" t="s">
        <v>319</v>
      </c>
      <c r="H1755" s="15" t="s">
        <v>30</v>
      </c>
      <c r="I1755" s="15" t="s">
        <v>31</v>
      </c>
      <c r="J1755" s="15" t="s">
        <v>32</v>
      </c>
      <c r="K1755" s="18">
        <v>28800</v>
      </c>
      <c r="L1755" s="19" t="s">
        <v>33</v>
      </c>
      <c r="M1755" s="20">
        <v>0.1</v>
      </c>
      <c r="N1755" s="45">
        <f>K1755*M1755</f>
        <v>2880</v>
      </c>
      <c r="O1755" s="22">
        <f>N1755*[1]TC!$C$3</f>
        <v>66240</v>
      </c>
      <c r="P1755" s="24" t="s">
        <v>1670</v>
      </c>
      <c r="Q1755" s="24" t="s">
        <v>34</v>
      </c>
      <c r="R1755" s="387">
        <f>K1755-N1755</f>
        <v>25920</v>
      </c>
      <c r="S1755" s="26">
        <f>R1755*[1]TC!$C$3</f>
        <v>596160</v>
      </c>
      <c r="T1755" s="25">
        <f>[1]TC!$F$5</f>
        <v>1500</v>
      </c>
      <c r="U1755" s="26">
        <f>T1755*[1]TC!$C$3</f>
        <v>34500</v>
      </c>
      <c r="V1755" s="15" t="s">
        <v>36</v>
      </c>
      <c r="W1755" s="28" t="s">
        <v>36</v>
      </c>
      <c r="X1755" s="390"/>
    </row>
    <row r="1756" spans="1:24" ht="15" customHeight="1">
      <c r="A1756" s="14" t="s">
        <v>23</v>
      </c>
      <c r="B1756" s="14" t="s">
        <v>2934</v>
      </c>
      <c r="C1756" s="16" t="s">
        <v>2988</v>
      </c>
      <c r="D1756" s="14" t="s">
        <v>362</v>
      </c>
      <c r="E1756" s="14" t="s">
        <v>27</v>
      </c>
      <c r="F1756" s="14" t="s">
        <v>696</v>
      </c>
      <c r="G1756" s="14" t="s">
        <v>135</v>
      </c>
      <c r="H1756" s="15" t="s">
        <v>30</v>
      </c>
      <c r="I1756" s="15" t="s">
        <v>31</v>
      </c>
      <c r="J1756" s="15" t="s">
        <v>31</v>
      </c>
      <c r="K1756" s="150">
        <v>21700</v>
      </c>
      <c r="L1756" s="19" t="s">
        <v>33</v>
      </c>
      <c r="M1756" s="20">
        <v>0.1</v>
      </c>
      <c r="N1756" s="45">
        <f>K1756*M1756</f>
        <v>2170</v>
      </c>
      <c r="O1756" s="22">
        <f>N1756*[1]TC!$C$3</f>
        <v>49910</v>
      </c>
      <c r="P1756" s="24" t="s">
        <v>1670</v>
      </c>
      <c r="Q1756" s="24" t="s">
        <v>34</v>
      </c>
      <c r="R1756" s="387">
        <f>K1756-N1756</f>
        <v>19530</v>
      </c>
      <c r="S1756" s="26">
        <f>R1756*[1]TC!$C$3</f>
        <v>449190</v>
      </c>
      <c r="T1756" s="25">
        <f>[1]TC!$F$5</f>
        <v>1500</v>
      </c>
      <c r="U1756" s="26">
        <f>T1756*[1]TC!$C$3</f>
        <v>34500</v>
      </c>
      <c r="V1756" s="15" t="s">
        <v>2943</v>
      </c>
      <c r="W1756" s="28"/>
      <c r="X1756" s="199"/>
    </row>
    <row r="1757" spans="1:24" ht="15" customHeight="1">
      <c r="A1757" s="14" t="s">
        <v>23</v>
      </c>
      <c r="B1757" s="14" t="s">
        <v>2934</v>
      </c>
      <c r="C1757" s="16" t="s">
        <v>2989</v>
      </c>
      <c r="D1757" s="14" t="s">
        <v>362</v>
      </c>
      <c r="E1757" s="14" t="s">
        <v>27</v>
      </c>
      <c r="F1757" s="14" t="s">
        <v>1541</v>
      </c>
      <c r="G1757" s="14" t="s">
        <v>1541</v>
      </c>
      <c r="H1757" s="14" t="s">
        <v>771</v>
      </c>
      <c r="I1757" s="15" t="s">
        <v>31</v>
      </c>
      <c r="J1757" s="15" t="s">
        <v>31</v>
      </c>
      <c r="K1757" s="150">
        <v>21700</v>
      </c>
      <c r="L1757" s="19" t="s">
        <v>2924</v>
      </c>
      <c r="M1757" s="20">
        <v>0.1</v>
      </c>
      <c r="N1757" s="206"/>
      <c r="O1757" s="22"/>
      <c r="P1757" s="24" t="s">
        <v>1670</v>
      </c>
      <c r="Q1757" s="24" t="s">
        <v>34</v>
      </c>
      <c r="R1757" s="15"/>
      <c r="S1757" s="26"/>
      <c r="T1757" s="15"/>
      <c r="U1757" s="26"/>
      <c r="V1757" s="15" t="s">
        <v>2943</v>
      </c>
      <c r="W1757" s="28"/>
      <c r="X1757" s="390"/>
    </row>
    <row r="1758" spans="1:24" ht="15" customHeight="1">
      <c r="A1758" s="14" t="s">
        <v>23</v>
      </c>
      <c r="B1758" s="14" t="s">
        <v>2934</v>
      </c>
      <c r="C1758" s="16" t="s">
        <v>2990</v>
      </c>
      <c r="D1758" s="14" t="s">
        <v>362</v>
      </c>
      <c r="E1758" s="14" t="s">
        <v>27</v>
      </c>
      <c r="F1758" s="14" t="s">
        <v>696</v>
      </c>
      <c r="G1758" s="14" t="s">
        <v>135</v>
      </c>
      <c r="H1758" s="15" t="s">
        <v>1155</v>
      </c>
      <c r="I1758" s="15" t="s">
        <v>31</v>
      </c>
      <c r="J1758" s="15" t="s">
        <v>31</v>
      </c>
      <c r="K1758" s="150">
        <v>21700</v>
      </c>
      <c r="L1758" s="19" t="s">
        <v>33</v>
      </c>
      <c r="M1758" s="20">
        <v>0.1</v>
      </c>
      <c r="N1758" s="45">
        <f>K1758*M1758</f>
        <v>2170</v>
      </c>
      <c r="O1758" s="22">
        <f>N1758*[1]TC!$C$3</f>
        <v>49910</v>
      </c>
      <c r="P1758" s="24" t="s">
        <v>1670</v>
      </c>
      <c r="Q1758" s="24" t="s">
        <v>1370</v>
      </c>
      <c r="R1758" s="387">
        <f>K1758-N1758</f>
        <v>19530</v>
      </c>
      <c r="S1758" s="26">
        <f>R1758*[1]TC!$C$3</f>
        <v>449190</v>
      </c>
      <c r="T1758" s="25">
        <f>[1]TC!$F$5</f>
        <v>1500</v>
      </c>
      <c r="U1758" s="26">
        <f>T1758*[1]TC!$C$3</f>
        <v>34500</v>
      </c>
      <c r="V1758" s="15" t="s">
        <v>2943</v>
      </c>
      <c r="W1758" s="28"/>
      <c r="X1758" s="393"/>
    </row>
    <row r="1759" spans="1:24" ht="15" customHeight="1">
      <c r="A1759" s="14" t="s">
        <v>23</v>
      </c>
      <c r="B1759" s="14" t="s">
        <v>2934</v>
      </c>
      <c r="C1759" s="16" t="s">
        <v>2991</v>
      </c>
      <c r="D1759" s="14" t="s">
        <v>362</v>
      </c>
      <c r="E1759" s="14" t="s">
        <v>27</v>
      </c>
      <c r="F1759" s="14" t="s">
        <v>696</v>
      </c>
      <c r="G1759" s="14" t="s">
        <v>153</v>
      </c>
      <c r="H1759" s="15" t="s">
        <v>30</v>
      </c>
      <c r="I1759" s="15" t="s">
        <v>31</v>
      </c>
      <c r="J1759" s="15" t="s">
        <v>31</v>
      </c>
      <c r="K1759" s="150">
        <v>17100</v>
      </c>
      <c r="L1759" s="19" t="s">
        <v>33</v>
      </c>
      <c r="M1759" s="20">
        <v>0.1</v>
      </c>
      <c r="N1759" s="45">
        <f>K1759*M1759</f>
        <v>1710</v>
      </c>
      <c r="O1759" s="22">
        <f>N1759*[1]TC!$C$3</f>
        <v>39330</v>
      </c>
      <c r="P1759" s="24" t="s">
        <v>1670</v>
      </c>
      <c r="Q1759" s="24" t="s">
        <v>34</v>
      </c>
      <c r="R1759" s="387">
        <f>K1759-N1759</f>
        <v>15390</v>
      </c>
      <c r="S1759" s="26">
        <f>R1759*[1]TC!$C$3</f>
        <v>353970</v>
      </c>
      <c r="T1759" s="25">
        <f>[1]TC!$F$5</f>
        <v>1500</v>
      </c>
      <c r="U1759" s="26">
        <f>T1759*[1]TC!$C$3</f>
        <v>34500</v>
      </c>
      <c r="V1759" s="15" t="s">
        <v>2943</v>
      </c>
      <c r="W1759" s="28"/>
      <c r="X1759" s="390"/>
    </row>
    <row r="1760" spans="1:24" ht="15" customHeight="1">
      <c r="A1760" s="14" t="s">
        <v>23</v>
      </c>
      <c r="B1760" s="14" t="s">
        <v>2934</v>
      </c>
      <c r="C1760" s="16" t="s">
        <v>2992</v>
      </c>
      <c r="D1760" s="14" t="s">
        <v>362</v>
      </c>
      <c r="E1760" s="14" t="s">
        <v>27</v>
      </c>
      <c r="F1760" s="14" t="s">
        <v>167</v>
      </c>
      <c r="G1760" s="14" t="s">
        <v>653</v>
      </c>
      <c r="H1760" s="14" t="s">
        <v>771</v>
      </c>
      <c r="I1760" s="15" t="s">
        <v>31</v>
      </c>
      <c r="J1760" s="15" t="s">
        <v>31</v>
      </c>
      <c r="K1760" s="150">
        <v>17100</v>
      </c>
      <c r="L1760" s="19" t="s">
        <v>2924</v>
      </c>
      <c r="M1760" s="20">
        <v>0.1</v>
      </c>
      <c r="N1760" s="206"/>
      <c r="O1760" s="22"/>
      <c r="P1760" s="24" t="s">
        <v>1670</v>
      </c>
      <c r="Q1760" s="24" t="s">
        <v>34</v>
      </c>
      <c r="R1760" s="15"/>
      <c r="S1760" s="26"/>
      <c r="T1760" s="15"/>
      <c r="U1760" s="26"/>
      <c r="V1760" s="15" t="s">
        <v>2943</v>
      </c>
      <c r="W1760" s="28"/>
      <c r="X1760" s="390"/>
    </row>
    <row r="1761" spans="1:24" ht="15" customHeight="1">
      <c r="A1761" s="14" t="s">
        <v>23</v>
      </c>
      <c r="B1761" s="14" t="s">
        <v>2934</v>
      </c>
      <c r="C1761" s="16" t="s">
        <v>166</v>
      </c>
      <c r="D1761" s="14" t="s">
        <v>362</v>
      </c>
      <c r="E1761" s="14" t="s">
        <v>27</v>
      </c>
      <c r="F1761" s="14" t="s">
        <v>167</v>
      </c>
      <c r="G1761" s="14" t="s">
        <v>653</v>
      </c>
      <c r="H1761" s="14" t="s">
        <v>771</v>
      </c>
      <c r="I1761" s="15" t="s">
        <v>31</v>
      </c>
      <c r="J1761" s="15" t="s">
        <v>31</v>
      </c>
      <c r="K1761" s="150">
        <v>17100</v>
      </c>
      <c r="L1761" s="19" t="s">
        <v>2924</v>
      </c>
      <c r="M1761" s="20">
        <v>0.1</v>
      </c>
      <c r="N1761" s="206"/>
      <c r="O1761" s="22"/>
      <c r="P1761" s="24" t="s">
        <v>1670</v>
      </c>
      <c r="Q1761" s="24" t="s">
        <v>34</v>
      </c>
      <c r="R1761" s="15"/>
      <c r="S1761" s="26"/>
      <c r="T1761" s="15"/>
      <c r="U1761" s="26"/>
      <c r="V1761" s="15" t="s">
        <v>2943</v>
      </c>
      <c r="W1761" s="28"/>
      <c r="X1761" s="390"/>
    </row>
    <row r="1762" spans="1:24" ht="15" customHeight="1">
      <c r="A1762" s="14" t="s">
        <v>23</v>
      </c>
      <c r="B1762" s="14" t="s">
        <v>2934</v>
      </c>
      <c r="C1762" s="16" t="s">
        <v>2993</v>
      </c>
      <c r="D1762" s="14" t="s">
        <v>362</v>
      </c>
      <c r="E1762" s="14" t="s">
        <v>27</v>
      </c>
      <c r="F1762" s="14" t="s">
        <v>63</v>
      </c>
      <c r="G1762" s="14" t="s">
        <v>167</v>
      </c>
      <c r="H1762" s="14" t="s">
        <v>771</v>
      </c>
      <c r="I1762" s="15" t="s">
        <v>31</v>
      </c>
      <c r="J1762" s="15" t="s">
        <v>31</v>
      </c>
      <c r="K1762" s="150">
        <v>17100</v>
      </c>
      <c r="L1762" s="19" t="s">
        <v>2924</v>
      </c>
      <c r="M1762" s="20">
        <v>0.1</v>
      </c>
      <c r="N1762" s="206"/>
      <c r="O1762" s="22"/>
      <c r="P1762" s="24" t="s">
        <v>1670</v>
      </c>
      <c r="Q1762" s="24" t="s">
        <v>34</v>
      </c>
      <c r="R1762" s="15"/>
      <c r="S1762" s="26"/>
      <c r="T1762" s="15"/>
      <c r="U1762" s="26"/>
      <c r="V1762" s="15" t="s">
        <v>2943</v>
      </c>
      <c r="W1762" s="28"/>
      <c r="X1762" s="390"/>
    </row>
    <row r="1763" spans="1:24" ht="15" customHeight="1">
      <c r="A1763" s="14" t="s">
        <v>23</v>
      </c>
      <c r="B1763" s="14" t="s">
        <v>2934</v>
      </c>
      <c r="C1763" s="16" t="s">
        <v>166</v>
      </c>
      <c r="D1763" s="14" t="s">
        <v>26</v>
      </c>
      <c r="E1763" s="14" t="s">
        <v>27</v>
      </c>
      <c r="F1763" s="14" t="s">
        <v>167</v>
      </c>
      <c r="G1763" s="14" t="s">
        <v>1509</v>
      </c>
      <c r="H1763" s="15" t="s">
        <v>30</v>
      </c>
      <c r="I1763" s="15" t="s">
        <v>31</v>
      </c>
      <c r="J1763" s="15" t="s">
        <v>32</v>
      </c>
      <c r="K1763" s="18">
        <v>18400</v>
      </c>
      <c r="L1763" s="19" t="s">
        <v>33</v>
      </c>
      <c r="M1763" s="20">
        <v>0.1</v>
      </c>
      <c r="N1763" s="45">
        <f>K1763*M1763</f>
        <v>1840</v>
      </c>
      <c r="O1763" s="22">
        <f>N1763*[1]TC!$C$3</f>
        <v>42320</v>
      </c>
      <c r="P1763" s="24" t="s">
        <v>1670</v>
      </c>
      <c r="Q1763" s="24" t="s">
        <v>34</v>
      </c>
      <c r="R1763" s="387">
        <f>K1763-N1763</f>
        <v>16560</v>
      </c>
      <c r="S1763" s="26">
        <f>R1763*[1]TC!$C$3</f>
        <v>380880</v>
      </c>
      <c r="T1763" s="25">
        <f>[1]TC!$F$5</f>
        <v>1500</v>
      </c>
      <c r="U1763" s="26">
        <f>T1763*[1]TC!$C$3</f>
        <v>34500</v>
      </c>
      <c r="V1763" s="15" t="s">
        <v>2983</v>
      </c>
      <c r="W1763" s="28" t="s">
        <v>36</v>
      </c>
      <c r="X1763" s="390"/>
    </row>
    <row r="1764" spans="1:24" ht="15" customHeight="1">
      <c r="A1764" s="14" t="s">
        <v>23</v>
      </c>
      <c r="B1764" s="14" t="s">
        <v>2934</v>
      </c>
      <c r="C1764" s="16" t="s">
        <v>2964</v>
      </c>
      <c r="D1764" s="14" t="s">
        <v>26</v>
      </c>
      <c r="E1764" s="14" t="s">
        <v>27</v>
      </c>
      <c r="F1764" s="14" t="s">
        <v>167</v>
      </c>
      <c r="G1764" s="14" t="s">
        <v>653</v>
      </c>
      <c r="H1764" s="15" t="s">
        <v>30</v>
      </c>
      <c r="I1764" s="15" t="s">
        <v>31</v>
      </c>
      <c r="J1764" s="15" t="s">
        <v>32</v>
      </c>
      <c r="K1764" s="18">
        <v>18400</v>
      </c>
      <c r="L1764" s="19" t="s">
        <v>33</v>
      </c>
      <c r="M1764" s="20">
        <v>0.1</v>
      </c>
      <c r="N1764" s="45">
        <f>K1764*M1764</f>
        <v>1840</v>
      </c>
      <c r="O1764" s="22">
        <f>N1764*[1]TC!$C$3</f>
        <v>42320</v>
      </c>
      <c r="P1764" s="24" t="s">
        <v>1670</v>
      </c>
      <c r="Q1764" s="24" t="s">
        <v>34</v>
      </c>
      <c r="R1764" s="387">
        <f>K1764-N1764</f>
        <v>16560</v>
      </c>
      <c r="S1764" s="26">
        <f>R1764*[1]TC!$C$3</f>
        <v>380880</v>
      </c>
      <c r="T1764" s="25">
        <f>[1]TC!$F$5</f>
        <v>1500</v>
      </c>
      <c r="U1764" s="26">
        <f>T1764*[1]TC!$C$3</f>
        <v>34500</v>
      </c>
      <c r="V1764" s="15" t="s">
        <v>2983</v>
      </c>
      <c r="W1764" s="28" t="s">
        <v>36</v>
      </c>
      <c r="X1764" s="390"/>
    </row>
    <row r="1765" spans="1:24" ht="15" customHeight="1">
      <c r="A1765" s="14" t="s">
        <v>23</v>
      </c>
      <c r="B1765" s="14" t="s">
        <v>2934</v>
      </c>
      <c r="C1765" s="16" t="s">
        <v>2994</v>
      </c>
      <c r="D1765" s="14" t="s">
        <v>362</v>
      </c>
      <c r="E1765" s="14" t="s">
        <v>27</v>
      </c>
      <c r="F1765" s="14" t="s">
        <v>77</v>
      </c>
      <c r="G1765" s="14" t="s">
        <v>653</v>
      </c>
      <c r="H1765" s="14" t="s">
        <v>771</v>
      </c>
      <c r="I1765" s="15" t="s">
        <v>31</v>
      </c>
      <c r="J1765" s="15" t="s">
        <v>31</v>
      </c>
      <c r="K1765" s="150">
        <v>17100</v>
      </c>
      <c r="L1765" s="19" t="s">
        <v>2924</v>
      </c>
      <c r="M1765" s="20">
        <v>0.1</v>
      </c>
      <c r="N1765" s="206"/>
      <c r="O1765" s="22"/>
      <c r="P1765" s="24" t="s">
        <v>1670</v>
      </c>
      <c r="Q1765" s="24" t="s">
        <v>34</v>
      </c>
      <c r="R1765" s="15"/>
      <c r="S1765" s="26"/>
      <c r="T1765" s="15"/>
      <c r="U1765" s="26"/>
      <c r="V1765" s="15" t="s">
        <v>2943</v>
      </c>
      <c r="W1765" s="28"/>
      <c r="X1765" s="391"/>
    </row>
    <row r="1766" spans="1:24" ht="15" customHeight="1">
      <c r="A1766" s="14" t="s">
        <v>23</v>
      </c>
      <c r="B1766" s="14" t="s">
        <v>2934</v>
      </c>
      <c r="C1766" s="16" t="s">
        <v>2995</v>
      </c>
      <c r="D1766" s="14" t="s">
        <v>362</v>
      </c>
      <c r="E1766" s="14" t="s">
        <v>27</v>
      </c>
      <c r="F1766" s="14" t="s">
        <v>77</v>
      </c>
      <c r="G1766" s="14" t="s">
        <v>653</v>
      </c>
      <c r="H1766" s="14" t="s">
        <v>771</v>
      </c>
      <c r="I1766" s="15" t="s">
        <v>31</v>
      </c>
      <c r="J1766" s="15" t="s">
        <v>31</v>
      </c>
      <c r="K1766" s="150">
        <v>17100</v>
      </c>
      <c r="L1766" s="19" t="s">
        <v>2924</v>
      </c>
      <c r="M1766" s="20">
        <v>0.1</v>
      </c>
      <c r="N1766" s="206"/>
      <c r="O1766" s="22"/>
      <c r="P1766" s="24" t="s">
        <v>1670</v>
      </c>
      <c r="Q1766" s="24" t="s">
        <v>34</v>
      </c>
      <c r="R1766" s="15"/>
      <c r="S1766" s="26"/>
      <c r="T1766" s="15"/>
      <c r="U1766" s="26"/>
      <c r="V1766" s="15" t="s">
        <v>2943</v>
      </c>
      <c r="W1766" s="28"/>
      <c r="X1766" s="390"/>
    </row>
    <row r="1767" spans="1:24" ht="15" customHeight="1">
      <c r="A1767" s="14" t="s">
        <v>23</v>
      </c>
      <c r="B1767" s="14" t="s">
        <v>2934</v>
      </c>
      <c r="C1767" s="16" t="s">
        <v>2996</v>
      </c>
      <c r="D1767" s="14" t="s">
        <v>362</v>
      </c>
      <c r="E1767" s="14" t="s">
        <v>27</v>
      </c>
      <c r="F1767" s="14" t="s">
        <v>77</v>
      </c>
      <c r="G1767" s="14" t="s">
        <v>653</v>
      </c>
      <c r="H1767" s="14" t="s">
        <v>771</v>
      </c>
      <c r="I1767" s="15" t="s">
        <v>31</v>
      </c>
      <c r="J1767" s="15" t="s">
        <v>31</v>
      </c>
      <c r="K1767" s="150">
        <v>17100</v>
      </c>
      <c r="L1767" s="19" t="s">
        <v>2924</v>
      </c>
      <c r="M1767" s="20">
        <v>0.1</v>
      </c>
      <c r="N1767" s="206"/>
      <c r="O1767" s="22"/>
      <c r="P1767" s="24" t="s">
        <v>1670</v>
      </c>
      <c r="Q1767" s="24" t="s">
        <v>34</v>
      </c>
      <c r="R1767" s="15"/>
      <c r="S1767" s="26"/>
      <c r="T1767" s="15"/>
      <c r="U1767" s="26"/>
      <c r="V1767" s="15" t="s">
        <v>2943</v>
      </c>
      <c r="W1767" s="28"/>
      <c r="X1767" s="390"/>
    </row>
    <row r="1768" spans="1:24" ht="15" customHeight="1">
      <c r="A1768" s="14" t="s">
        <v>23</v>
      </c>
      <c r="B1768" s="14" t="s">
        <v>2934</v>
      </c>
      <c r="C1768" s="16" t="s">
        <v>2997</v>
      </c>
      <c r="D1768" s="14" t="s">
        <v>362</v>
      </c>
      <c r="E1768" s="14" t="s">
        <v>27</v>
      </c>
      <c r="F1768" s="14" t="s">
        <v>77</v>
      </c>
      <c r="G1768" s="14" t="s">
        <v>653</v>
      </c>
      <c r="H1768" s="14" t="s">
        <v>771</v>
      </c>
      <c r="I1768" s="15" t="s">
        <v>31</v>
      </c>
      <c r="J1768" s="15" t="s">
        <v>31</v>
      </c>
      <c r="K1768" s="150">
        <v>17100</v>
      </c>
      <c r="L1768" s="19" t="s">
        <v>2924</v>
      </c>
      <c r="M1768" s="20">
        <v>0.1</v>
      </c>
      <c r="N1768" s="206"/>
      <c r="O1768" s="22"/>
      <c r="P1768" s="24" t="s">
        <v>1670</v>
      </c>
      <c r="Q1768" s="24" t="s">
        <v>34</v>
      </c>
      <c r="R1768" s="15"/>
      <c r="S1768" s="26"/>
      <c r="T1768" s="15"/>
      <c r="U1768" s="26"/>
      <c r="V1768" s="15" t="s">
        <v>2943</v>
      </c>
      <c r="W1768" s="28"/>
      <c r="X1768" s="394"/>
    </row>
    <row r="1769" spans="1:24" ht="15" customHeight="1">
      <c r="A1769" s="14" t="s">
        <v>23</v>
      </c>
      <c r="B1769" s="14" t="s">
        <v>2934</v>
      </c>
      <c r="C1769" s="16" t="s">
        <v>119</v>
      </c>
      <c r="D1769" s="14" t="s">
        <v>362</v>
      </c>
      <c r="E1769" s="14" t="s">
        <v>27</v>
      </c>
      <c r="F1769" s="14" t="s">
        <v>506</v>
      </c>
      <c r="G1769" s="14" t="s">
        <v>120</v>
      </c>
      <c r="H1769" s="14" t="s">
        <v>771</v>
      </c>
      <c r="I1769" s="15" t="s">
        <v>31</v>
      </c>
      <c r="J1769" s="15" t="s">
        <v>31</v>
      </c>
      <c r="K1769" s="150">
        <v>21700</v>
      </c>
      <c r="L1769" s="19" t="s">
        <v>2924</v>
      </c>
      <c r="M1769" s="20">
        <v>0.1</v>
      </c>
      <c r="N1769" s="206"/>
      <c r="O1769" s="22"/>
      <c r="P1769" s="24" t="s">
        <v>1670</v>
      </c>
      <c r="Q1769" s="24" t="s">
        <v>34</v>
      </c>
      <c r="R1769" s="15"/>
      <c r="S1769" s="26"/>
      <c r="T1769" s="15"/>
      <c r="U1769" s="26"/>
      <c r="V1769" s="15" t="s">
        <v>2943</v>
      </c>
      <c r="W1769" s="28"/>
      <c r="X1769" s="337"/>
    </row>
    <row r="1770" spans="1:24" ht="15" customHeight="1">
      <c r="A1770" s="14" t="s">
        <v>23</v>
      </c>
      <c r="B1770" s="14" t="s">
        <v>2934</v>
      </c>
      <c r="C1770" s="16" t="s">
        <v>2998</v>
      </c>
      <c r="D1770" s="14" t="s">
        <v>26</v>
      </c>
      <c r="E1770" s="14" t="s">
        <v>27</v>
      </c>
      <c r="F1770" s="14" t="s">
        <v>921</v>
      </c>
      <c r="G1770" s="14" t="s">
        <v>506</v>
      </c>
      <c r="H1770" s="15" t="s">
        <v>30</v>
      </c>
      <c r="I1770" s="15" t="s">
        <v>31</v>
      </c>
      <c r="J1770" s="15" t="s">
        <v>32</v>
      </c>
      <c r="K1770" s="18">
        <v>21700</v>
      </c>
      <c r="L1770" s="19" t="s">
        <v>33</v>
      </c>
      <c r="M1770" s="20">
        <v>0.1</v>
      </c>
      <c r="N1770" s="45">
        <f>K1770*M1770</f>
        <v>2170</v>
      </c>
      <c r="O1770" s="22">
        <f>N1770*[1]TC!$C$3</f>
        <v>49910</v>
      </c>
      <c r="P1770" s="24" t="s">
        <v>1670</v>
      </c>
      <c r="Q1770" s="24" t="s">
        <v>34</v>
      </c>
      <c r="R1770" s="387">
        <f>K1770-N1770</f>
        <v>19530</v>
      </c>
      <c r="S1770" s="26">
        <f>R1770*[1]TC!$C$3</f>
        <v>449190</v>
      </c>
      <c r="T1770" s="25">
        <f>[1]TC!$F$5</f>
        <v>1500</v>
      </c>
      <c r="U1770" s="26">
        <f>T1770*[1]TC!$C$3</f>
        <v>34500</v>
      </c>
      <c r="V1770" s="15" t="s">
        <v>2927</v>
      </c>
      <c r="W1770" s="28" t="s">
        <v>36</v>
      </c>
      <c r="X1770" s="395"/>
    </row>
    <row r="1771" spans="1:24" ht="15" customHeight="1">
      <c r="A1771" s="14" t="s">
        <v>23</v>
      </c>
      <c r="B1771" s="14" t="s">
        <v>2934</v>
      </c>
      <c r="C1771" s="16" t="s">
        <v>2999</v>
      </c>
      <c r="D1771" s="14" t="s">
        <v>26</v>
      </c>
      <c r="E1771" s="14" t="s">
        <v>27</v>
      </c>
      <c r="F1771" s="14" t="s">
        <v>506</v>
      </c>
      <c r="G1771" s="14" t="s">
        <v>921</v>
      </c>
      <c r="H1771" s="15" t="s">
        <v>30</v>
      </c>
      <c r="I1771" s="15" t="s">
        <v>31</v>
      </c>
      <c r="J1771" s="15" t="s">
        <v>32</v>
      </c>
      <c r="K1771" s="18">
        <v>21700</v>
      </c>
      <c r="L1771" s="19" t="s">
        <v>33</v>
      </c>
      <c r="M1771" s="20">
        <v>0.1</v>
      </c>
      <c r="N1771" s="45">
        <f>K1771*M1771</f>
        <v>2170</v>
      </c>
      <c r="O1771" s="22">
        <f>N1771*[1]TC!$C$3</f>
        <v>49910</v>
      </c>
      <c r="P1771" s="24" t="s">
        <v>1670</v>
      </c>
      <c r="Q1771" s="24" t="s">
        <v>34</v>
      </c>
      <c r="R1771" s="387">
        <f>K1771-N1771</f>
        <v>19530</v>
      </c>
      <c r="S1771" s="26">
        <f>R1771*[1]TC!$C$3</f>
        <v>449190</v>
      </c>
      <c r="T1771" s="25">
        <f>[1]TC!$F$5</f>
        <v>1500</v>
      </c>
      <c r="U1771" s="26">
        <f>T1771*[1]TC!$C$3</f>
        <v>34500</v>
      </c>
      <c r="V1771" s="15" t="s">
        <v>36</v>
      </c>
      <c r="W1771" s="28" t="s">
        <v>36</v>
      </c>
      <c r="X1771" s="390"/>
    </row>
    <row r="1772" spans="1:24" ht="15" customHeight="1">
      <c r="A1772" s="14" t="s">
        <v>23</v>
      </c>
      <c r="B1772" s="14" t="s">
        <v>2934</v>
      </c>
      <c r="C1772" s="16" t="s">
        <v>3000</v>
      </c>
      <c r="D1772" s="14" t="s">
        <v>26</v>
      </c>
      <c r="E1772" s="14" t="s">
        <v>27</v>
      </c>
      <c r="F1772" s="14" t="s">
        <v>506</v>
      </c>
      <c r="G1772" s="14" t="s">
        <v>120</v>
      </c>
      <c r="H1772" s="15" t="s">
        <v>30</v>
      </c>
      <c r="I1772" s="15" t="s">
        <v>31</v>
      </c>
      <c r="J1772" s="15" t="s">
        <v>32</v>
      </c>
      <c r="K1772" s="18">
        <v>23000</v>
      </c>
      <c r="L1772" s="19" t="s">
        <v>33</v>
      </c>
      <c r="M1772" s="20">
        <v>0.1</v>
      </c>
      <c r="N1772" s="45">
        <f>K1772*M1772</f>
        <v>2300</v>
      </c>
      <c r="O1772" s="22">
        <f>N1772*[1]TC!$C$3</f>
        <v>52900</v>
      </c>
      <c r="P1772" s="24" t="s">
        <v>1670</v>
      </c>
      <c r="Q1772" s="24" t="s">
        <v>34</v>
      </c>
      <c r="R1772" s="387">
        <f>K1772-N1772</f>
        <v>20700</v>
      </c>
      <c r="S1772" s="26">
        <f>R1772*[1]TC!$C$3</f>
        <v>476100</v>
      </c>
      <c r="T1772" s="25">
        <f>[1]TC!$F$5</f>
        <v>1500</v>
      </c>
      <c r="U1772" s="26">
        <f>T1772*[1]TC!$C$3</f>
        <v>34500</v>
      </c>
      <c r="V1772" s="15" t="s">
        <v>36</v>
      </c>
      <c r="W1772" s="28" t="s">
        <v>36</v>
      </c>
      <c r="X1772" s="390"/>
    </row>
    <row r="1773" spans="1:24" ht="15" customHeight="1">
      <c r="A1773" s="14" t="s">
        <v>23</v>
      </c>
      <c r="B1773" s="14" t="s">
        <v>2934</v>
      </c>
      <c r="C1773" s="16" t="s">
        <v>134</v>
      </c>
      <c r="D1773" s="14" t="s">
        <v>362</v>
      </c>
      <c r="E1773" s="14" t="s">
        <v>27</v>
      </c>
      <c r="F1773" s="14" t="s">
        <v>135</v>
      </c>
      <c r="G1773" s="14" t="s">
        <v>50</v>
      </c>
      <c r="H1773" s="15" t="s">
        <v>30</v>
      </c>
      <c r="I1773" s="15" t="s">
        <v>31</v>
      </c>
      <c r="J1773" s="15" t="s">
        <v>31</v>
      </c>
      <c r="K1773" s="150">
        <v>21700</v>
      </c>
      <c r="L1773" s="19" t="s">
        <v>2924</v>
      </c>
      <c r="M1773" s="20">
        <v>0.1</v>
      </c>
      <c r="N1773" s="206"/>
      <c r="O1773" s="22"/>
      <c r="P1773" s="24" t="s">
        <v>1670</v>
      </c>
      <c r="Q1773" s="24" t="s">
        <v>1370</v>
      </c>
      <c r="R1773" s="15"/>
      <c r="S1773" s="26"/>
      <c r="T1773" s="15"/>
      <c r="U1773" s="26"/>
      <c r="V1773" s="15" t="s">
        <v>2943</v>
      </c>
      <c r="W1773" s="28"/>
      <c r="X1773" s="390"/>
    </row>
    <row r="1774" spans="1:24" ht="15" customHeight="1">
      <c r="A1774" s="14" t="s">
        <v>23</v>
      </c>
      <c r="B1774" s="14" t="s">
        <v>2934</v>
      </c>
      <c r="C1774" s="16" t="s">
        <v>3001</v>
      </c>
      <c r="D1774" s="14" t="s">
        <v>362</v>
      </c>
      <c r="E1774" s="14" t="s">
        <v>27</v>
      </c>
      <c r="F1774" s="14" t="s">
        <v>3002</v>
      </c>
      <c r="G1774" s="14" t="s">
        <v>696</v>
      </c>
      <c r="H1774" s="14" t="s">
        <v>771</v>
      </c>
      <c r="I1774" s="15" t="s">
        <v>31</v>
      </c>
      <c r="J1774" s="15" t="s">
        <v>31</v>
      </c>
      <c r="K1774" s="150">
        <v>21700</v>
      </c>
      <c r="L1774" s="19" t="s">
        <v>2924</v>
      </c>
      <c r="M1774" s="20">
        <v>0.1</v>
      </c>
      <c r="N1774" s="206"/>
      <c r="O1774" s="22"/>
      <c r="P1774" s="24" t="s">
        <v>1670</v>
      </c>
      <c r="Q1774" s="24" t="s">
        <v>34</v>
      </c>
      <c r="R1774" s="15"/>
      <c r="S1774" s="26"/>
      <c r="T1774" s="15"/>
      <c r="U1774" s="26"/>
      <c r="V1774" s="15" t="s">
        <v>2943</v>
      </c>
      <c r="W1774" s="28"/>
      <c r="X1774" s="390"/>
    </row>
    <row r="1775" spans="1:24" ht="15" customHeight="1">
      <c r="A1775" s="14" t="s">
        <v>23</v>
      </c>
      <c r="B1775" s="14" t="s">
        <v>2934</v>
      </c>
      <c r="C1775" s="16" t="s">
        <v>3003</v>
      </c>
      <c r="D1775" s="14" t="s">
        <v>362</v>
      </c>
      <c r="E1775" s="14" t="s">
        <v>27</v>
      </c>
      <c r="F1775" s="14" t="s">
        <v>127</v>
      </c>
      <c r="G1775" s="14" t="s">
        <v>128</v>
      </c>
      <c r="H1775" s="14" t="s">
        <v>771</v>
      </c>
      <c r="I1775" s="15" t="s">
        <v>31</v>
      </c>
      <c r="J1775" s="15" t="s">
        <v>31</v>
      </c>
      <c r="K1775" s="150">
        <v>21700</v>
      </c>
      <c r="L1775" s="19" t="s">
        <v>2924</v>
      </c>
      <c r="M1775" s="20">
        <v>0.1</v>
      </c>
      <c r="N1775" s="206"/>
      <c r="O1775" s="22"/>
      <c r="P1775" s="24" t="s">
        <v>1670</v>
      </c>
      <c r="Q1775" s="24" t="s">
        <v>34</v>
      </c>
      <c r="R1775" s="15"/>
      <c r="S1775" s="26"/>
      <c r="T1775" s="15"/>
      <c r="U1775" s="26"/>
      <c r="V1775" s="15" t="s">
        <v>2943</v>
      </c>
      <c r="W1775" s="28"/>
      <c r="X1775" s="390"/>
    </row>
    <row r="1776" spans="1:24" ht="15" customHeight="1">
      <c r="A1776" s="14" t="s">
        <v>23</v>
      </c>
      <c r="B1776" s="14" t="s">
        <v>2934</v>
      </c>
      <c r="C1776" s="16" t="s">
        <v>3004</v>
      </c>
      <c r="D1776" s="14" t="s">
        <v>362</v>
      </c>
      <c r="E1776" s="14" t="s">
        <v>27</v>
      </c>
      <c r="F1776" s="14" t="s">
        <v>1541</v>
      </c>
      <c r="G1776" s="14" t="s">
        <v>46</v>
      </c>
      <c r="H1776" s="14" t="s">
        <v>771</v>
      </c>
      <c r="I1776" s="15" t="s">
        <v>31</v>
      </c>
      <c r="J1776" s="15" t="s">
        <v>31</v>
      </c>
      <c r="K1776" s="150">
        <v>21700</v>
      </c>
      <c r="L1776" s="19" t="s">
        <v>2924</v>
      </c>
      <c r="M1776" s="20">
        <v>0.1</v>
      </c>
      <c r="N1776" s="206"/>
      <c r="O1776" s="22"/>
      <c r="P1776" s="24" t="s">
        <v>1670</v>
      </c>
      <c r="Q1776" s="24" t="s">
        <v>34</v>
      </c>
      <c r="R1776" s="15"/>
      <c r="S1776" s="26"/>
      <c r="T1776" s="15"/>
      <c r="U1776" s="26"/>
      <c r="V1776" s="15" t="s">
        <v>2943</v>
      </c>
      <c r="W1776" s="28"/>
      <c r="X1776" s="390"/>
    </row>
    <row r="1777" spans="1:24" ht="15" customHeight="1">
      <c r="A1777" s="14" t="s">
        <v>23</v>
      </c>
      <c r="B1777" s="14" t="s">
        <v>2934</v>
      </c>
      <c r="C1777" s="16" t="s">
        <v>131</v>
      </c>
      <c r="D1777" s="14" t="s">
        <v>362</v>
      </c>
      <c r="E1777" s="14" t="s">
        <v>27</v>
      </c>
      <c r="F1777" s="14" t="s">
        <v>132</v>
      </c>
      <c r="G1777" s="14" t="s">
        <v>133</v>
      </c>
      <c r="H1777" s="14" t="s">
        <v>771</v>
      </c>
      <c r="I1777" s="15" t="s">
        <v>31</v>
      </c>
      <c r="J1777" s="15" t="s">
        <v>31</v>
      </c>
      <c r="K1777" s="150">
        <v>21700</v>
      </c>
      <c r="L1777" s="19" t="s">
        <v>2924</v>
      </c>
      <c r="M1777" s="20">
        <v>0.1</v>
      </c>
      <c r="N1777" s="206"/>
      <c r="O1777" s="22"/>
      <c r="P1777" s="24" t="s">
        <v>1670</v>
      </c>
      <c r="Q1777" s="24" t="s">
        <v>34</v>
      </c>
      <c r="R1777" s="15"/>
      <c r="S1777" s="26"/>
      <c r="T1777" s="15"/>
      <c r="U1777" s="26"/>
      <c r="V1777" s="15" t="s">
        <v>2943</v>
      </c>
      <c r="W1777" s="28"/>
      <c r="X1777" s="390"/>
    </row>
    <row r="1778" spans="1:24" ht="15" customHeight="1">
      <c r="A1778" s="14" t="s">
        <v>23</v>
      </c>
      <c r="B1778" s="14" t="s">
        <v>2934</v>
      </c>
      <c r="C1778" s="16" t="s">
        <v>3005</v>
      </c>
      <c r="D1778" s="14" t="s">
        <v>26</v>
      </c>
      <c r="E1778" s="14" t="s">
        <v>27</v>
      </c>
      <c r="F1778" s="14" t="s">
        <v>1541</v>
      </c>
      <c r="G1778" s="14" t="s">
        <v>389</v>
      </c>
      <c r="H1778" s="15" t="s">
        <v>30</v>
      </c>
      <c r="I1778" s="15" t="s">
        <v>31</v>
      </c>
      <c r="J1778" s="15" t="s">
        <v>32</v>
      </c>
      <c r="K1778" s="18">
        <v>23000</v>
      </c>
      <c r="L1778" s="19" t="s">
        <v>33</v>
      </c>
      <c r="M1778" s="20">
        <v>0.1</v>
      </c>
      <c r="N1778" s="45">
        <f>K1778*M1778</f>
        <v>2300</v>
      </c>
      <c r="O1778" s="22">
        <f>N1778*[1]TC!$C$3</f>
        <v>52900</v>
      </c>
      <c r="P1778" s="24" t="s">
        <v>1670</v>
      </c>
      <c r="Q1778" s="24" t="s">
        <v>34</v>
      </c>
      <c r="R1778" s="387">
        <f>K1778-N1778</f>
        <v>20700</v>
      </c>
      <c r="S1778" s="26">
        <f>R1778*[1]TC!$C$3</f>
        <v>476100</v>
      </c>
      <c r="T1778" s="25">
        <f>[1]TC!$F$5</f>
        <v>1500</v>
      </c>
      <c r="U1778" s="26">
        <f>T1778*[1]TC!$C$3</f>
        <v>34500</v>
      </c>
      <c r="V1778" s="15" t="s">
        <v>36</v>
      </c>
      <c r="W1778" s="28" t="s">
        <v>36</v>
      </c>
      <c r="X1778" s="390"/>
    </row>
    <row r="1779" spans="1:24" ht="15" customHeight="1">
      <c r="A1779" s="14" t="s">
        <v>23</v>
      </c>
      <c r="B1779" s="14" t="s">
        <v>2934</v>
      </c>
      <c r="C1779" s="16" t="s">
        <v>3006</v>
      </c>
      <c r="D1779" s="14" t="s">
        <v>26</v>
      </c>
      <c r="E1779" s="14" t="s">
        <v>27</v>
      </c>
      <c r="F1779" s="14" t="s">
        <v>127</v>
      </c>
      <c r="G1779" s="14" t="s">
        <v>128</v>
      </c>
      <c r="H1779" s="15" t="s">
        <v>30</v>
      </c>
      <c r="I1779" s="15" t="s">
        <v>31</v>
      </c>
      <c r="J1779" s="15" t="s">
        <v>32</v>
      </c>
      <c r="K1779" s="18">
        <v>21700</v>
      </c>
      <c r="L1779" s="19" t="s">
        <v>33</v>
      </c>
      <c r="M1779" s="20">
        <v>0.1</v>
      </c>
      <c r="N1779" s="45">
        <f>K1779*M1779</f>
        <v>2170</v>
      </c>
      <c r="O1779" s="22">
        <f>N1779*[1]TC!$C$3</f>
        <v>49910</v>
      </c>
      <c r="P1779" s="24" t="s">
        <v>1670</v>
      </c>
      <c r="Q1779" s="24" t="s">
        <v>34</v>
      </c>
      <c r="R1779" s="387">
        <f>K1779-N1779</f>
        <v>19530</v>
      </c>
      <c r="S1779" s="26">
        <f>R1779*[1]TC!$C$3</f>
        <v>449190</v>
      </c>
      <c r="T1779" s="25">
        <f>[1]TC!$F$5</f>
        <v>1500</v>
      </c>
      <c r="U1779" s="26">
        <f>T1779*[1]TC!$C$3</f>
        <v>34500</v>
      </c>
      <c r="V1779" s="15" t="s">
        <v>2927</v>
      </c>
      <c r="W1779" s="28" t="s">
        <v>36</v>
      </c>
      <c r="X1779" s="396"/>
    </row>
    <row r="1780" spans="1:24" ht="15" customHeight="1">
      <c r="A1780" s="14" t="s">
        <v>23</v>
      </c>
      <c r="B1780" s="14" t="s">
        <v>2934</v>
      </c>
      <c r="C1780" s="16" t="s">
        <v>141</v>
      </c>
      <c r="D1780" s="14" t="s">
        <v>362</v>
      </c>
      <c r="E1780" s="14" t="s">
        <v>27</v>
      </c>
      <c r="F1780" s="14" t="s">
        <v>77</v>
      </c>
      <c r="G1780" s="14" t="s">
        <v>653</v>
      </c>
      <c r="H1780" s="14" t="s">
        <v>771</v>
      </c>
      <c r="I1780" s="15" t="s">
        <v>31</v>
      </c>
      <c r="J1780" s="15" t="s">
        <v>31</v>
      </c>
      <c r="K1780" s="150">
        <v>17100</v>
      </c>
      <c r="L1780" s="19" t="s">
        <v>2924</v>
      </c>
      <c r="M1780" s="20">
        <v>0.1</v>
      </c>
      <c r="N1780" s="206"/>
      <c r="O1780" s="22"/>
      <c r="P1780" s="24" t="s">
        <v>1670</v>
      </c>
      <c r="Q1780" s="24" t="s">
        <v>34</v>
      </c>
      <c r="R1780" s="15"/>
      <c r="S1780" s="26"/>
      <c r="T1780" s="15"/>
      <c r="U1780" s="26"/>
      <c r="V1780" s="15" t="s">
        <v>2943</v>
      </c>
      <c r="W1780" s="28"/>
      <c r="X1780" s="390"/>
    </row>
    <row r="1781" spans="1:24" ht="15" customHeight="1">
      <c r="A1781" s="14" t="s">
        <v>23</v>
      </c>
      <c r="B1781" s="14" t="s">
        <v>2934</v>
      </c>
      <c r="C1781" s="16" t="s">
        <v>3007</v>
      </c>
      <c r="D1781" s="14" t="s">
        <v>362</v>
      </c>
      <c r="E1781" s="14" t="s">
        <v>27</v>
      </c>
      <c r="F1781" s="14" t="s">
        <v>1541</v>
      </c>
      <c r="G1781" s="14" t="s">
        <v>1541</v>
      </c>
      <c r="H1781" s="14" t="s">
        <v>771</v>
      </c>
      <c r="I1781" s="15" t="s">
        <v>31</v>
      </c>
      <c r="J1781" s="15" t="s">
        <v>31</v>
      </c>
      <c r="K1781" s="150">
        <v>21700</v>
      </c>
      <c r="L1781" s="19" t="s">
        <v>2924</v>
      </c>
      <c r="M1781" s="20">
        <v>0.1</v>
      </c>
      <c r="N1781" s="206"/>
      <c r="O1781" s="22"/>
      <c r="P1781" s="24" t="s">
        <v>1670</v>
      </c>
      <c r="Q1781" s="24" t="s">
        <v>34</v>
      </c>
      <c r="R1781" s="15"/>
      <c r="S1781" s="26"/>
      <c r="T1781" s="15"/>
      <c r="U1781" s="26"/>
      <c r="V1781" s="15" t="s">
        <v>2943</v>
      </c>
      <c r="W1781" s="28"/>
      <c r="X1781" s="390"/>
    </row>
    <row r="1782" spans="1:24" ht="15" customHeight="1">
      <c r="A1782" s="14" t="s">
        <v>23</v>
      </c>
      <c r="B1782" s="14" t="s">
        <v>2934</v>
      </c>
      <c r="C1782" s="16" t="s">
        <v>3008</v>
      </c>
      <c r="D1782" s="14" t="s">
        <v>26</v>
      </c>
      <c r="E1782" s="14" t="s">
        <v>27</v>
      </c>
      <c r="F1782" s="14" t="s">
        <v>1541</v>
      </c>
      <c r="G1782" s="14" t="s">
        <v>2985</v>
      </c>
      <c r="H1782" s="15" t="s">
        <v>30</v>
      </c>
      <c r="I1782" s="15" t="s">
        <v>31</v>
      </c>
      <c r="J1782" s="15" t="s">
        <v>32</v>
      </c>
      <c r="K1782" s="18">
        <v>18400</v>
      </c>
      <c r="L1782" s="19" t="s">
        <v>33</v>
      </c>
      <c r="M1782" s="20">
        <v>0.1</v>
      </c>
      <c r="N1782" s="45">
        <f t="shared" ref="N1782:N1789" si="100">K1782*M1782</f>
        <v>1840</v>
      </c>
      <c r="O1782" s="22">
        <f>N1782*[1]TC!$C$3</f>
        <v>42320</v>
      </c>
      <c r="P1782" s="24" t="s">
        <v>1670</v>
      </c>
      <c r="Q1782" s="24" t="s">
        <v>34</v>
      </c>
      <c r="R1782" s="387">
        <f t="shared" ref="R1782:R1789" si="101">K1782-N1782</f>
        <v>16560</v>
      </c>
      <c r="S1782" s="26">
        <f>R1782*[1]TC!$C$3</f>
        <v>380880</v>
      </c>
      <c r="T1782" s="25">
        <f>[1]TC!$F$5</f>
        <v>1500</v>
      </c>
      <c r="U1782" s="26">
        <f>T1782*[1]TC!$C$3</f>
        <v>34500</v>
      </c>
      <c r="V1782" s="15" t="s">
        <v>2927</v>
      </c>
      <c r="W1782" s="28" t="s">
        <v>36</v>
      </c>
      <c r="X1782" s="390"/>
    </row>
    <row r="1783" spans="1:24" ht="15" customHeight="1">
      <c r="A1783" s="14" t="s">
        <v>23</v>
      </c>
      <c r="B1783" s="14" t="s">
        <v>2934</v>
      </c>
      <c r="C1783" s="16" t="s">
        <v>3009</v>
      </c>
      <c r="D1783" s="14" t="s">
        <v>26</v>
      </c>
      <c r="E1783" s="14" t="s">
        <v>27</v>
      </c>
      <c r="F1783" s="14" t="s">
        <v>1541</v>
      </c>
      <c r="G1783" s="14" t="s">
        <v>67</v>
      </c>
      <c r="H1783" s="15" t="s">
        <v>30</v>
      </c>
      <c r="I1783" s="15" t="s">
        <v>31</v>
      </c>
      <c r="J1783" s="15" t="s">
        <v>32</v>
      </c>
      <c r="K1783" s="18">
        <v>23000</v>
      </c>
      <c r="L1783" s="19" t="s">
        <v>33</v>
      </c>
      <c r="M1783" s="20">
        <v>0.1</v>
      </c>
      <c r="N1783" s="45">
        <f t="shared" si="100"/>
        <v>2300</v>
      </c>
      <c r="O1783" s="22">
        <f>N1783*[1]TC!$C$3</f>
        <v>52900</v>
      </c>
      <c r="P1783" s="24" t="s">
        <v>1670</v>
      </c>
      <c r="Q1783" s="24" t="s">
        <v>34</v>
      </c>
      <c r="R1783" s="387">
        <f t="shared" si="101"/>
        <v>20700</v>
      </c>
      <c r="S1783" s="26">
        <f>R1783*[1]TC!$C$3</f>
        <v>476100</v>
      </c>
      <c r="T1783" s="25">
        <f>[1]TC!$F$5</f>
        <v>1500</v>
      </c>
      <c r="U1783" s="26">
        <f>T1783*[1]TC!$C$3</f>
        <v>34500</v>
      </c>
      <c r="V1783" s="15" t="s">
        <v>36</v>
      </c>
      <c r="W1783" s="28" t="s">
        <v>36</v>
      </c>
      <c r="X1783" s="390"/>
    </row>
    <row r="1784" spans="1:24" ht="15.75" customHeight="1">
      <c r="A1784" s="14" t="s">
        <v>23</v>
      </c>
      <c r="B1784" s="14" t="s">
        <v>2934</v>
      </c>
      <c r="C1784" s="16" t="s">
        <v>3010</v>
      </c>
      <c r="D1784" s="14" t="s">
        <v>26</v>
      </c>
      <c r="E1784" s="14" t="s">
        <v>27</v>
      </c>
      <c r="F1784" s="14" t="s">
        <v>350</v>
      </c>
      <c r="G1784" s="14" t="s">
        <v>73</v>
      </c>
      <c r="H1784" s="15" t="s">
        <v>30</v>
      </c>
      <c r="I1784" s="15" t="s">
        <v>31</v>
      </c>
      <c r="J1784" s="15" t="s">
        <v>32</v>
      </c>
      <c r="K1784" s="18">
        <v>21700</v>
      </c>
      <c r="L1784" s="19" t="s">
        <v>33</v>
      </c>
      <c r="M1784" s="20">
        <v>0.1</v>
      </c>
      <c r="N1784" s="45">
        <f t="shared" si="100"/>
        <v>2170</v>
      </c>
      <c r="O1784" s="22">
        <f>N1784*[1]TC!$C$3</f>
        <v>49910</v>
      </c>
      <c r="P1784" s="24" t="s">
        <v>1670</v>
      </c>
      <c r="Q1784" s="24" t="s">
        <v>34</v>
      </c>
      <c r="R1784" s="387">
        <f t="shared" si="101"/>
        <v>19530</v>
      </c>
      <c r="S1784" s="26">
        <f>R1784*[1]TC!$C$3</f>
        <v>449190</v>
      </c>
      <c r="T1784" s="25">
        <f>[1]TC!$F$5</f>
        <v>1500</v>
      </c>
      <c r="U1784" s="26">
        <f>T1784*[1]TC!$C$3</f>
        <v>34500</v>
      </c>
      <c r="V1784" s="15" t="s">
        <v>2927</v>
      </c>
      <c r="W1784" s="28" t="s">
        <v>36</v>
      </c>
      <c r="X1784" s="29"/>
    </row>
    <row r="1785" spans="1:24" ht="15" customHeight="1">
      <c r="A1785" s="14" t="s">
        <v>23</v>
      </c>
      <c r="B1785" s="14" t="s">
        <v>2934</v>
      </c>
      <c r="C1785" s="16" t="s">
        <v>3011</v>
      </c>
      <c r="D1785" s="14" t="s">
        <v>26</v>
      </c>
      <c r="E1785" s="14" t="s">
        <v>27</v>
      </c>
      <c r="F1785" s="14" t="s">
        <v>350</v>
      </c>
      <c r="G1785" s="14" t="s">
        <v>29</v>
      </c>
      <c r="H1785" s="15" t="s">
        <v>30</v>
      </c>
      <c r="I1785" s="15" t="s">
        <v>31</v>
      </c>
      <c r="J1785" s="15" t="s">
        <v>32</v>
      </c>
      <c r="K1785" s="18">
        <v>21700</v>
      </c>
      <c r="L1785" s="19" t="s">
        <v>33</v>
      </c>
      <c r="M1785" s="20">
        <v>0.1</v>
      </c>
      <c r="N1785" s="45">
        <f t="shared" si="100"/>
        <v>2170</v>
      </c>
      <c r="O1785" s="22">
        <f>N1785*[1]TC!$C$3</f>
        <v>49910</v>
      </c>
      <c r="P1785" s="24" t="s">
        <v>1670</v>
      </c>
      <c r="Q1785" s="24" t="s">
        <v>34</v>
      </c>
      <c r="R1785" s="387">
        <f t="shared" si="101"/>
        <v>19530</v>
      </c>
      <c r="S1785" s="26">
        <f>R1785*[1]TC!$C$3</f>
        <v>449190</v>
      </c>
      <c r="T1785" s="25">
        <f>[1]TC!$F$5</f>
        <v>1500</v>
      </c>
      <c r="U1785" s="26">
        <f>T1785*[1]TC!$C$3</f>
        <v>34500</v>
      </c>
      <c r="V1785" s="15" t="s">
        <v>2927</v>
      </c>
      <c r="W1785" s="28" t="s">
        <v>36</v>
      </c>
      <c r="X1785" s="397"/>
    </row>
    <row r="1786" spans="1:24" ht="15" customHeight="1">
      <c r="A1786" s="14" t="s">
        <v>23</v>
      </c>
      <c r="B1786" s="14" t="s">
        <v>2934</v>
      </c>
      <c r="C1786" s="16" t="s">
        <v>3012</v>
      </c>
      <c r="D1786" s="14" t="s">
        <v>26</v>
      </c>
      <c r="E1786" s="14" t="s">
        <v>27</v>
      </c>
      <c r="F1786" s="14" t="s">
        <v>696</v>
      </c>
      <c r="G1786" s="14" t="s">
        <v>696</v>
      </c>
      <c r="H1786" s="15" t="s">
        <v>30</v>
      </c>
      <c r="I1786" s="15" t="s">
        <v>31</v>
      </c>
      <c r="J1786" s="15" t="s">
        <v>32</v>
      </c>
      <c r="K1786" s="18">
        <v>23000</v>
      </c>
      <c r="L1786" s="19" t="s">
        <v>33</v>
      </c>
      <c r="M1786" s="20">
        <v>0.1</v>
      </c>
      <c r="N1786" s="45">
        <f t="shared" si="100"/>
        <v>2300</v>
      </c>
      <c r="O1786" s="22">
        <f>N1786*[1]TC!$C$3</f>
        <v>52900</v>
      </c>
      <c r="P1786" s="24" t="s">
        <v>1670</v>
      </c>
      <c r="Q1786" s="24" t="s">
        <v>34</v>
      </c>
      <c r="R1786" s="387">
        <f t="shared" si="101"/>
        <v>20700</v>
      </c>
      <c r="S1786" s="26">
        <f>R1786*[1]TC!$C$3</f>
        <v>476100</v>
      </c>
      <c r="T1786" s="25">
        <f>[1]TC!$F$5</f>
        <v>1500</v>
      </c>
      <c r="U1786" s="26">
        <f>T1786*[1]TC!$C$3</f>
        <v>34500</v>
      </c>
      <c r="V1786" s="15" t="s">
        <v>2927</v>
      </c>
      <c r="W1786" s="28" t="s">
        <v>36</v>
      </c>
      <c r="X1786" s="241"/>
    </row>
    <row r="1787" spans="1:24" ht="15" customHeight="1">
      <c r="A1787" s="14" t="s">
        <v>23</v>
      </c>
      <c r="B1787" s="14" t="s">
        <v>2934</v>
      </c>
      <c r="C1787" s="16" t="s">
        <v>3013</v>
      </c>
      <c r="D1787" s="14" t="s">
        <v>26</v>
      </c>
      <c r="E1787" s="14" t="s">
        <v>27</v>
      </c>
      <c r="F1787" s="14" t="s">
        <v>907</v>
      </c>
      <c r="G1787" s="14" t="s">
        <v>29</v>
      </c>
      <c r="H1787" s="15" t="s">
        <v>30</v>
      </c>
      <c r="I1787" s="15" t="s">
        <v>31</v>
      </c>
      <c r="J1787" s="15" t="s">
        <v>32</v>
      </c>
      <c r="K1787" s="18">
        <v>22700</v>
      </c>
      <c r="L1787" s="19" t="s">
        <v>33</v>
      </c>
      <c r="M1787" s="20">
        <v>0.1</v>
      </c>
      <c r="N1787" s="45">
        <f t="shared" si="100"/>
        <v>2270</v>
      </c>
      <c r="O1787" s="22">
        <f>N1787*[1]TC!$C$3</f>
        <v>52210</v>
      </c>
      <c r="P1787" s="24" t="s">
        <v>1670</v>
      </c>
      <c r="Q1787" s="24" t="s">
        <v>34</v>
      </c>
      <c r="R1787" s="387">
        <f t="shared" si="101"/>
        <v>20430</v>
      </c>
      <c r="S1787" s="26">
        <f>R1787*[1]TC!$C$3</f>
        <v>469890</v>
      </c>
      <c r="T1787" s="25">
        <f>[1]TC!$F$5</f>
        <v>1500</v>
      </c>
      <c r="U1787" s="26">
        <f>T1787*[1]TC!$C$3</f>
        <v>34500</v>
      </c>
      <c r="V1787" s="15" t="s">
        <v>36</v>
      </c>
      <c r="W1787" s="28" t="s">
        <v>36</v>
      </c>
      <c r="X1787" s="241"/>
    </row>
    <row r="1788" spans="1:24" ht="15" customHeight="1">
      <c r="A1788" s="14" t="s">
        <v>23</v>
      </c>
      <c r="B1788" s="14" t="s">
        <v>2934</v>
      </c>
      <c r="C1788" s="16" t="s">
        <v>2939</v>
      </c>
      <c r="D1788" s="14" t="s">
        <v>26</v>
      </c>
      <c r="E1788" s="14" t="s">
        <v>27</v>
      </c>
      <c r="F1788" s="14" t="s">
        <v>177</v>
      </c>
      <c r="G1788" s="14" t="s">
        <v>62</v>
      </c>
      <c r="H1788" s="15" t="s">
        <v>30</v>
      </c>
      <c r="I1788" s="15" t="s">
        <v>31</v>
      </c>
      <c r="J1788" s="15" t="s">
        <v>32</v>
      </c>
      <c r="K1788" s="18">
        <v>18400</v>
      </c>
      <c r="L1788" s="19" t="s">
        <v>33</v>
      </c>
      <c r="M1788" s="20">
        <v>0.1</v>
      </c>
      <c r="N1788" s="45">
        <f t="shared" si="100"/>
        <v>1840</v>
      </c>
      <c r="O1788" s="22">
        <f>N1788*[1]TC!$C$3</f>
        <v>42320</v>
      </c>
      <c r="P1788" s="24" t="s">
        <v>1670</v>
      </c>
      <c r="Q1788" s="24" t="s">
        <v>34</v>
      </c>
      <c r="R1788" s="387">
        <f t="shared" si="101"/>
        <v>16560</v>
      </c>
      <c r="S1788" s="26">
        <f>R1788*[1]TC!$C$3</f>
        <v>380880</v>
      </c>
      <c r="T1788" s="25">
        <f>[1]TC!$F$5</f>
        <v>1500</v>
      </c>
      <c r="U1788" s="26">
        <f>T1788*[1]TC!$C$3</f>
        <v>34500</v>
      </c>
      <c r="V1788" s="15" t="s">
        <v>2927</v>
      </c>
      <c r="W1788" s="28" t="s">
        <v>36</v>
      </c>
      <c r="X1788" s="241"/>
    </row>
    <row r="1789" spans="1:24" ht="15" customHeight="1">
      <c r="A1789" s="14" t="s">
        <v>23</v>
      </c>
      <c r="B1789" s="14" t="s">
        <v>2934</v>
      </c>
      <c r="C1789" s="16" t="s">
        <v>3014</v>
      </c>
      <c r="D1789" s="14" t="s">
        <v>26</v>
      </c>
      <c r="E1789" s="14" t="s">
        <v>27</v>
      </c>
      <c r="F1789" s="14" t="s">
        <v>2535</v>
      </c>
      <c r="G1789" s="14" t="s">
        <v>402</v>
      </c>
      <c r="H1789" s="15" t="s">
        <v>30</v>
      </c>
      <c r="I1789" s="15" t="s">
        <v>31</v>
      </c>
      <c r="J1789" s="15" t="s">
        <v>32</v>
      </c>
      <c r="K1789" s="18">
        <v>20500</v>
      </c>
      <c r="L1789" s="19" t="s">
        <v>33</v>
      </c>
      <c r="M1789" s="20">
        <v>0.1</v>
      </c>
      <c r="N1789" s="45">
        <f t="shared" si="100"/>
        <v>2050</v>
      </c>
      <c r="O1789" s="22">
        <f>N1789*[1]TC!$C$3</f>
        <v>47150</v>
      </c>
      <c r="P1789" s="24" t="s">
        <v>1670</v>
      </c>
      <c r="Q1789" s="24" t="s">
        <v>34</v>
      </c>
      <c r="R1789" s="387">
        <f t="shared" si="101"/>
        <v>18450</v>
      </c>
      <c r="S1789" s="26">
        <f>R1789*[1]TC!$C$3</f>
        <v>424350</v>
      </c>
      <c r="T1789" s="25">
        <f>[1]TC!$F$5</f>
        <v>1500</v>
      </c>
      <c r="U1789" s="26">
        <f>T1789*[1]TC!$C$3</f>
        <v>34500</v>
      </c>
      <c r="V1789" s="15" t="s">
        <v>36</v>
      </c>
      <c r="W1789" s="28" t="s">
        <v>36</v>
      </c>
      <c r="X1789" s="241"/>
    </row>
    <row r="1790" spans="1:24" ht="15" customHeight="1">
      <c r="A1790" s="14" t="s">
        <v>23</v>
      </c>
      <c r="B1790" s="14" t="s">
        <v>2934</v>
      </c>
      <c r="C1790" s="16" t="s">
        <v>3015</v>
      </c>
      <c r="D1790" s="14" t="s">
        <v>362</v>
      </c>
      <c r="E1790" s="14" t="s">
        <v>27</v>
      </c>
      <c r="F1790" s="14" t="s">
        <v>2535</v>
      </c>
      <c r="G1790" s="14" t="s">
        <v>170</v>
      </c>
      <c r="H1790" s="14" t="s">
        <v>771</v>
      </c>
      <c r="I1790" s="15" t="s">
        <v>31</v>
      </c>
      <c r="J1790" s="15" t="s">
        <v>31</v>
      </c>
      <c r="K1790" s="150">
        <v>21700</v>
      </c>
      <c r="L1790" s="19" t="s">
        <v>2924</v>
      </c>
      <c r="M1790" s="20">
        <v>0.1</v>
      </c>
      <c r="N1790" s="206"/>
      <c r="O1790" s="22"/>
      <c r="P1790" s="24" t="s">
        <v>1670</v>
      </c>
      <c r="Q1790" s="24" t="s">
        <v>34</v>
      </c>
      <c r="R1790" s="15"/>
      <c r="S1790" s="26"/>
      <c r="T1790" s="15"/>
      <c r="U1790" s="26"/>
      <c r="V1790" s="15" t="s">
        <v>2943</v>
      </c>
      <c r="W1790" s="28"/>
      <c r="X1790" s="241"/>
    </row>
    <row r="1791" spans="1:24" ht="15" customHeight="1">
      <c r="A1791" s="14" t="s">
        <v>23</v>
      </c>
      <c r="B1791" s="14" t="s">
        <v>2934</v>
      </c>
      <c r="C1791" s="16" t="s">
        <v>3016</v>
      </c>
      <c r="D1791" s="14" t="s">
        <v>26</v>
      </c>
      <c r="E1791" s="14" t="s">
        <v>27</v>
      </c>
      <c r="F1791" s="14" t="s">
        <v>1844</v>
      </c>
      <c r="G1791" s="14" t="s">
        <v>170</v>
      </c>
      <c r="H1791" s="15" t="s">
        <v>30</v>
      </c>
      <c r="I1791" s="15" t="s">
        <v>31</v>
      </c>
      <c r="J1791" s="15" t="s">
        <v>32</v>
      </c>
      <c r="K1791" s="18">
        <v>20000</v>
      </c>
      <c r="L1791" s="19" t="s">
        <v>33</v>
      </c>
      <c r="M1791" s="20">
        <v>0.1</v>
      </c>
      <c r="N1791" s="45">
        <f>K1791*M1791</f>
        <v>2000</v>
      </c>
      <c r="O1791" s="22">
        <f>N1791*[1]TC!$C$3</f>
        <v>46000</v>
      </c>
      <c r="P1791" s="24" t="s">
        <v>1670</v>
      </c>
      <c r="Q1791" s="24" t="s">
        <v>34</v>
      </c>
      <c r="R1791" s="387">
        <f>K1791-N1791</f>
        <v>18000</v>
      </c>
      <c r="S1791" s="26">
        <f>R1791*[1]TC!$C$3</f>
        <v>414000</v>
      </c>
      <c r="T1791" s="25">
        <f>[1]TC!$F$5</f>
        <v>1500</v>
      </c>
      <c r="U1791" s="26">
        <f>T1791*[1]TC!$C$3</f>
        <v>34500</v>
      </c>
      <c r="V1791" s="15" t="s">
        <v>2927</v>
      </c>
      <c r="W1791" s="28" t="s">
        <v>36</v>
      </c>
      <c r="X1791" s="241"/>
    </row>
    <row r="1792" spans="1:24" ht="15" customHeight="1">
      <c r="A1792" s="14" t="s">
        <v>23</v>
      </c>
      <c r="B1792" s="14" t="s">
        <v>2934</v>
      </c>
      <c r="C1792" s="16" t="s">
        <v>3017</v>
      </c>
      <c r="D1792" s="14" t="s">
        <v>26</v>
      </c>
      <c r="E1792" s="14" t="s">
        <v>27</v>
      </c>
      <c r="F1792" s="14" t="s">
        <v>2535</v>
      </c>
      <c r="G1792" s="14" t="s">
        <v>147</v>
      </c>
      <c r="H1792" s="15" t="s">
        <v>30</v>
      </c>
      <c r="I1792" s="15" t="s">
        <v>31</v>
      </c>
      <c r="J1792" s="15" t="s">
        <v>32</v>
      </c>
      <c r="K1792" s="18">
        <v>20800</v>
      </c>
      <c r="L1792" s="19" t="s">
        <v>33</v>
      </c>
      <c r="M1792" s="20">
        <v>0.1</v>
      </c>
      <c r="N1792" s="45">
        <f>K1792*M1792</f>
        <v>2080</v>
      </c>
      <c r="O1792" s="22">
        <f>N1792*[1]TC!$C$3</f>
        <v>47840</v>
      </c>
      <c r="P1792" s="24" t="s">
        <v>1670</v>
      </c>
      <c r="Q1792" s="24" t="s">
        <v>34</v>
      </c>
      <c r="R1792" s="387">
        <f>K1792-N1792</f>
        <v>18720</v>
      </c>
      <c r="S1792" s="26">
        <f>R1792*[1]TC!$C$3</f>
        <v>430560</v>
      </c>
      <c r="T1792" s="25">
        <f>[1]TC!$F$5</f>
        <v>1500</v>
      </c>
      <c r="U1792" s="26">
        <f>T1792*[1]TC!$C$3</f>
        <v>34500</v>
      </c>
      <c r="V1792" s="15" t="s">
        <v>2927</v>
      </c>
      <c r="W1792" s="28" t="s">
        <v>36</v>
      </c>
      <c r="X1792" s="241"/>
    </row>
    <row r="1793" spans="1:24" ht="15" customHeight="1">
      <c r="A1793" s="14" t="s">
        <v>23</v>
      </c>
      <c r="B1793" s="14" t="s">
        <v>2934</v>
      </c>
      <c r="C1793" s="16" t="s">
        <v>3018</v>
      </c>
      <c r="D1793" s="14" t="s">
        <v>26</v>
      </c>
      <c r="E1793" s="14" t="s">
        <v>27</v>
      </c>
      <c r="F1793" s="14" t="s">
        <v>2535</v>
      </c>
      <c r="G1793" s="14" t="s">
        <v>147</v>
      </c>
      <c r="H1793" s="15" t="s">
        <v>30</v>
      </c>
      <c r="I1793" s="15" t="s">
        <v>31</v>
      </c>
      <c r="J1793" s="15" t="s">
        <v>32</v>
      </c>
      <c r="K1793" s="18">
        <v>20800</v>
      </c>
      <c r="L1793" s="19" t="s">
        <v>33</v>
      </c>
      <c r="M1793" s="20">
        <v>0.1</v>
      </c>
      <c r="N1793" s="45">
        <f>K1793*M1793</f>
        <v>2080</v>
      </c>
      <c r="O1793" s="22">
        <f>N1793*[1]TC!$C$3</f>
        <v>47840</v>
      </c>
      <c r="P1793" s="24" t="s">
        <v>1670</v>
      </c>
      <c r="Q1793" s="24" t="s">
        <v>34</v>
      </c>
      <c r="R1793" s="387">
        <f>K1793-N1793</f>
        <v>18720</v>
      </c>
      <c r="S1793" s="26">
        <f>R1793*[1]TC!$C$3</f>
        <v>430560</v>
      </c>
      <c r="T1793" s="25">
        <f>[1]TC!$F$5</f>
        <v>1500</v>
      </c>
      <c r="U1793" s="26">
        <f>T1793*[1]TC!$C$3</f>
        <v>34500</v>
      </c>
      <c r="V1793" s="15" t="s">
        <v>2927</v>
      </c>
      <c r="W1793" s="28" t="s">
        <v>36</v>
      </c>
      <c r="X1793" s="351"/>
    </row>
    <row r="1794" spans="1:24" ht="15" customHeight="1">
      <c r="A1794" s="14" t="s">
        <v>23</v>
      </c>
      <c r="B1794" s="14" t="s">
        <v>2934</v>
      </c>
      <c r="C1794" s="16" t="s">
        <v>3019</v>
      </c>
      <c r="D1794" s="14" t="s">
        <v>26</v>
      </c>
      <c r="E1794" s="14" t="s">
        <v>27</v>
      </c>
      <c r="F1794" s="14" t="s">
        <v>2535</v>
      </c>
      <c r="G1794" s="14" t="s">
        <v>147</v>
      </c>
      <c r="H1794" s="15" t="s">
        <v>30</v>
      </c>
      <c r="I1794" s="15" t="s">
        <v>31</v>
      </c>
      <c r="J1794" s="15" t="s">
        <v>32</v>
      </c>
      <c r="K1794" s="18">
        <v>20800</v>
      </c>
      <c r="L1794" s="19" t="s">
        <v>33</v>
      </c>
      <c r="M1794" s="20">
        <v>0.1</v>
      </c>
      <c r="N1794" s="45">
        <f>K1794*M1794</f>
        <v>2080</v>
      </c>
      <c r="O1794" s="22">
        <f>N1794*[1]TC!$C$3</f>
        <v>47840</v>
      </c>
      <c r="P1794" s="24" t="s">
        <v>1670</v>
      </c>
      <c r="Q1794" s="24" t="s">
        <v>34</v>
      </c>
      <c r="R1794" s="387">
        <f>K1794-N1794</f>
        <v>18720</v>
      </c>
      <c r="S1794" s="26">
        <f>R1794*[1]TC!$C$3</f>
        <v>430560</v>
      </c>
      <c r="T1794" s="25">
        <f>[1]TC!$F$5</f>
        <v>1500</v>
      </c>
      <c r="U1794" s="26">
        <f>T1794*[1]TC!$C$3</f>
        <v>34500</v>
      </c>
      <c r="V1794" s="15" t="s">
        <v>2927</v>
      </c>
      <c r="W1794" s="28" t="s">
        <v>36</v>
      </c>
      <c r="X1794" s="241"/>
    </row>
    <row r="1795" spans="1:24" ht="15" customHeight="1">
      <c r="A1795" s="14" t="s">
        <v>23</v>
      </c>
      <c r="B1795" s="14" t="s">
        <v>2934</v>
      </c>
      <c r="C1795" s="16" t="s">
        <v>3020</v>
      </c>
      <c r="D1795" s="14" t="s">
        <v>362</v>
      </c>
      <c r="E1795" s="14" t="s">
        <v>27</v>
      </c>
      <c r="F1795" s="14" t="s">
        <v>402</v>
      </c>
      <c r="G1795" s="14" t="s">
        <v>389</v>
      </c>
      <c r="H1795" s="15" t="s">
        <v>30</v>
      </c>
      <c r="I1795" s="15" t="s">
        <v>31</v>
      </c>
      <c r="J1795" s="15" t="s">
        <v>31</v>
      </c>
      <c r="K1795" s="42">
        <v>21700</v>
      </c>
      <c r="L1795" s="19" t="s">
        <v>33</v>
      </c>
      <c r="M1795" s="20">
        <v>0.1</v>
      </c>
      <c r="N1795" s="236">
        <f>K1795*M1795</f>
        <v>2170</v>
      </c>
      <c r="O1795" s="22">
        <f>N1795*[1]TC!C3</f>
        <v>49910</v>
      </c>
      <c r="P1795" s="24" t="s">
        <v>1670</v>
      </c>
      <c r="Q1795" s="24" t="s">
        <v>34</v>
      </c>
      <c r="R1795" s="237">
        <f>K1795-N1795</f>
        <v>19530</v>
      </c>
      <c r="S1795" s="26">
        <f>R1795*[1]TC!C3</f>
        <v>449190</v>
      </c>
      <c r="T1795" s="25">
        <f>T1786</f>
        <v>1500</v>
      </c>
      <c r="U1795" s="26">
        <f>U1786</f>
        <v>34500</v>
      </c>
      <c r="V1795" s="15" t="s">
        <v>2983</v>
      </c>
      <c r="W1795" s="28"/>
      <c r="X1795" s="351"/>
    </row>
    <row r="1796" spans="1:24" ht="15" customHeight="1">
      <c r="A1796" s="14" t="s">
        <v>23</v>
      </c>
      <c r="B1796" s="14" t="s">
        <v>2934</v>
      </c>
      <c r="C1796" s="16" t="s">
        <v>3021</v>
      </c>
      <c r="D1796" s="14" t="s">
        <v>362</v>
      </c>
      <c r="E1796" s="14" t="s">
        <v>27</v>
      </c>
      <c r="F1796" s="14" t="s">
        <v>389</v>
      </c>
      <c r="G1796" s="14" t="s">
        <v>402</v>
      </c>
      <c r="H1796" s="14" t="s">
        <v>771</v>
      </c>
      <c r="I1796" s="15" t="s">
        <v>31</v>
      </c>
      <c r="J1796" s="15" t="s">
        <v>31</v>
      </c>
      <c r="K1796" s="150">
        <v>21700</v>
      </c>
      <c r="L1796" s="19" t="s">
        <v>2924</v>
      </c>
      <c r="M1796" s="20">
        <v>0.1</v>
      </c>
      <c r="N1796" s="206"/>
      <c r="O1796" s="22"/>
      <c r="P1796" s="24" t="s">
        <v>1670</v>
      </c>
      <c r="Q1796" s="24" t="s">
        <v>34</v>
      </c>
      <c r="R1796" s="15"/>
      <c r="S1796" s="26"/>
      <c r="T1796" s="15"/>
      <c r="U1796" s="26"/>
      <c r="V1796" s="15" t="s">
        <v>2983</v>
      </c>
      <c r="W1796" s="28"/>
      <c r="X1796" s="351"/>
    </row>
    <row r="1797" spans="1:24" ht="15" customHeight="1">
      <c r="A1797" s="14" t="s">
        <v>23</v>
      </c>
      <c r="B1797" s="14" t="s">
        <v>2934</v>
      </c>
      <c r="C1797" s="16" t="s">
        <v>3022</v>
      </c>
      <c r="D1797" s="14" t="s">
        <v>26</v>
      </c>
      <c r="E1797" s="14" t="s">
        <v>27</v>
      </c>
      <c r="F1797" s="14" t="s">
        <v>72</v>
      </c>
      <c r="G1797" s="14" t="s">
        <v>164</v>
      </c>
      <c r="H1797" s="15" t="s">
        <v>30</v>
      </c>
      <c r="I1797" s="15" t="s">
        <v>31</v>
      </c>
      <c r="J1797" s="15" t="s">
        <v>32</v>
      </c>
      <c r="K1797" s="18">
        <v>17800</v>
      </c>
      <c r="L1797" s="19" t="s">
        <v>33</v>
      </c>
      <c r="M1797" s="20">
        <v>0.1</v>
      </c>
      <c r="N1797" s="45">
        <f t="shared" ref="N1797:N1803" si="102">K1797*M1797</f>
        <v>1780</v>
      </c>
      <c r="O1797" s="22">
        <f>N1797*[1]TC!$C$3</f>
        <v>40940</v>
      </c>
      <c r="P1797" s="24" t="s">
        <v>1670</v>
      </c>
      <c r="Q1797" s="24" t="s">
        <v>34</v>
      </c>
      <c r="R1797" s="387">
        <f t="shared" ref="R1797:R1803" si="103">K1797-N1797</f>
        <v>16020</v>
      </c>
      <c r="S1797" s="26">
        <f>R1797*[1]TC!$C$3</f>
        <v>368460</v>
      </c>
      <c r="T1797" s="25">
        <f>[1]TC!$F$5</f>
        <v>1500</v>
      </c>
      <c r="U1797" s="26">
        <f>T1797*[1]TC!$C$3</f>
        <v>34500</v>
      </c>
      <c r="V1797" s="15" t="s">
        <v>2927</v>
      </c>
      <c r="W1797" s="28" t="s">
        <v>36</v>
      </c>
      <c r="X1797" s="351"/>
    </row>
    <row r="1798" spans="1:24" ht="15" customHeight="1">
      <c r="A1798" s="14" t="s">
        <v>23</v>
      </c>
      <c r="B1798" s="14" t="s">
        <v>2934</v>
      </c>
      <c r="C1798" s="16" t="s">
        <v>3023</v>
      </c>
      <c r="D1798" s="14" t="s">
        <v>26</v>
      </c>
      <c r="E1798" s="14" t="s">
        <v>27</v>
      </c>
      <c r="F1798" s="14" t="s">
        <v>164</v>
      </c>
      <c r="G1798" s="14" t="s">
        <v>42</v>
      </c>
      <c r="H1798" s="15" t="s">
        <v>30</v>
      </c>
      <c r="I1798" s="15" t="s">
        <v>31</v>
      </c>
      <c r="J1798" s="15" t="s">
        <v>32</v>
      </c>
      <c r="K1798" s="18">
        <v>17800</v>
      </c>
      <c r="L1798" s="19" t="s">
        <v>33</v>
      </c>
      <c r="M1798" s="20">
        <v>0.1</v>
      </c>
      <c r="N1798" s="45">
        <f t="shared" si="102"/>
        <v>1780</v>
      </c>
      <c r="O1798" s="22">
        <f>N1798*[1]TC!$C$3</f>
        <v>40940</v>
      </c>
      <c r="P1798" s="24" t="s">
        <v>1670</v>
      </c>
      <c r="Q1798" s="24" t="s">
        <v>34</v>
      </c>
      <c r="R1798" s="387">
        <f t="shared" si="103"/>
        <v>16020</v>
      </c>
      <c r="S1798" s="26">
        <f>R1798*[1]TC!$C$3</f>
        <v>368460</v>
      </c>
      <c r="T1798" s="25">
        <f>[1]TC!$F$5</f>
        <v>1500</v>
      </c>
      <c r="U1798" s="26">
        <f>T1798*[1]TC!$C$3</f>
        <v>34500</v>
      </c>
      <c r="V1798" s="15" t="s">
        <v>36</v>
      </c>
      <c r="W1798" s="28" t="s">
        <v>36</v>
      </c>
      <c r="X1798" s="351"/>
    </row>
    <row r="1799" spans="1:24" ht="15" customHeight="1">
      <c r="A1799" s="14" t="s">
        <v>23</v>
      </c>
      <c r="B1799" s="14" t="s">
        <v>2934</v>
      </c>
      <c r="C1799" s="16" t="s">
        <v>163</v>
      </c>
      <c r="D1799" s="14" t="s">
        <v>26</v>
      </c>
      <c r="E1799" s="14" t="s">
        <v>27</v>
      </c>
      <c r="F1799" s="14" t="s">
        <v>164</v>
      </c>
      <c r="G1799" s="14" t="s">
        <v>42</v>
      </c>
      <c r="H1799" s="15" t="s">
        <v>30</v>
      </c>
      <c r="I1799" s="15" t="s">
        <v>31</v>
      </c>
      <c r="J1799" s="15" t="s">
        <v>32</v>
      </c>
      <c r="K1799" s="18">
        <v>17800</v>
      </c>
      <c r="L1799" s="19" t="s">
        <v>33</v>
      </c>
      <c r="M1799" s="20">
        <v>0.1</v>
      </c>
      <c r="N1799" s="45">
        <f t="shared" si="102"/>
        <v>1780</v>
      </c>
      <c r="O1799" s="22">
        <f>N1799*[1]TC!$C$3</f>
        <v>40940</v>
      </c>
      <c r="P1799" s="24" t="s">
        <v>1670</v>
      </c>
      <c r="Q1799" s="24" t="s">
        <v>34</v>
      </c>
      <c r="R1799" s="387">
        <f t="shared" si="103"/>
        <v>16020</v>
      </c>
      <c r="S1799" s="26">
        <f>R1799*[1]TC!$C$3</f>
        <v>368460</v>
      </c>
      <c r="T1799" s="25">
        <f>[1]TC!$F$5</f>
        <v>1500</v>
      </c>
      <c r="U1799" s="26">
        <f>T1799*[1]TC!$C$3</f>
        <v>34500</v>
      </c>
      <c r="V1799" s="15" t="s">
        <v>2927</v>
      </c>
      <c r="W1799" s="28" t="s">
        <v>36</v>
      </c>
      <c r="X1799" s="351"/>
    </row>
    <row r="1800" spans="1:24" ht="15" customHeight="1">
      <c r="A1800" s="14" t="s">
        <v>23</v>
      </c>
      <c r="B1800" s="14" t="s">
        <v>2934</v>
      </c>
      <c r="C1800" s="16" t="s">
        <v>3024</v>
      </c>
      <c r="D1800" s="14" t="s">
        <v>26</v>
      </c>
      <c r="E1800" s="14" t="s">
        <v>27</v>
      </c>
      <c r="F1800" s="14" t="s">
        <v>164</v>
      </c>
      <c r="G1800" s="14" t="s">
        <v>208</v>
      </c>
      <c r="H1800" s="15" t="s">
        <v>30</v>
      </c>
      <c r="I1800" s="15" t="s">
        <v>31</v>
      </c>
      <c r="J1800" s="15" t="s">
        <v>32</v>
      </c>
      <c r="K1800" s="18">
        <v>17800</v>
      </c>
      <c r="L1800" s="19" t="s">
        <v>33</v>
      </c>
      <c r="M1800" s="20">
        <v>0.1</v>
      </c>
      <c r="N1800" s="45">
        <f t="shared" si="102"/>
        <v>1780</v>
      </c>
      <c r="O1800" s="22">
        <f>N1800*[1]TC!$C$3</f>
        <v>40940</v>
      </c>
      <c r="P1800" s="24" t="s">
        <v>1670</v>
      </c>
      <c r="Q1800" s="24" t="s">
        <v>34</v>
      </c>
      <c r="R1800" s="387">
        <f t="shared" si="103"/>
        <v>16020</v>
      </c>
      <c r="S1800" s="26">
        <f>R1800*[1]TC!$C$3</f>
        <v>368460</v>
      </c>
      <c r="T1800" s="25">
        <f>[1]TC!$F$5</f>
        <v>1500</v>
      </c>
      <c r="U1800" s="26">
        <f>T1800*[1]TC!$C$3</f>
        <v>34500</v>
      </c>
      <c r="V1800" s="15" t="s">
        <v>2927</v>
      </c>
      <c r="W1800" s="28" t="s">
        <v>36</v>
      </c>
      <c r="X1800" s="351"/>
    </row>
    <row r="1801" spans="1:24" ht="15" customHeight="1">
      <c r="A1801" s="14" t="s">
        <v>23</v>
      </c>
      <c r="B1801" s="14" t="s">
        <v>2934</v>
      </c>
      <c r="C1801" s="16" t="s">
        <v>3025</v>
      </c>
      <c r="D1801" s="14" t="s">
        <v>26</v>
      </c>
      <c r="E1801" s="14" t="s">
        <v>27</v>
      </c>
      <c r="F1801" s="14" t="s">
        <v>164</v>
      </c>
      <c r="G1801" s="14" t="s">
        <v>158</v>
      </c>
      <c r="H1801" s="15" t="s">
        <v>30</v>
      </c>
      <c r="I1801" s="15" t="s">
        <v>31</v>
      </c>
      <c r="J1801" s="15" t="s">
        <v>32</v>
      </c>
      <c r="K1801" s="18">
        <v>17800</v>
      </c>
      <c r="L1801" s="19" t="s">
        <v>33</v>
      </c>
      <c r="M1801" s="20">
        <v>0.1</v>
      </c>
      <c r="N1801" s="45">
        <f t="shared" si="102"/>
        <v>1780</v>
      </c>
      <c r="O1801" s="22">
        <f>N1801*[1]TC!$C$3</f>
        <v>40940</v>
      </c>
      <c r="P1801" s="24" t="s">
        <v>1670</v>
      </c>
      <c r="Q1801" s="24" t="s">
        <v>34</v>
      </c>
      <c r="R1801" s="387">
        <f t="shared" si="103"/>
        <v>16020</v>
      </c>
      <c r="S1801" s="26">
        <f>R1801*[1]TC!$C$3</f>
        <v>368460</v>
      </c>
      <c r="T1801" s="25">
        <f>[1]TC!$F$5</f>
        <v>1500</v>
      </c>
      <c r="U1801" s="26">
        <f>T1801*[1]TC!$C$3</f>
        <v>34500</v>
      </c>
      <c r="V1801" s="15" t="s">
        <v>2927</v>
      </c>
      <c r="W1801" s="28" t="s">
        <v>36</v>
      </c>
      <c r="X1801" s="351"/>
    </row>
    <row r="1802" spans="1:24" ht="15" customHeight="1">
      <c r="A1802" s="14" t="s">
        <v>23</v>
      </c>
      <c r="B1802" s="14" t="s">
        <v>2934</v>
      </c>
      <c r="C1802" s="16" t="s">
        <v>3026</v>
      </c>
      <c r="D1802" s="14" t="s">
        <v>26</v>
      </c>
      <c r="E1802" s="14" t="s">
        <v>27</v>
      </c>
      <c r="F1802" s="14" t="s">
        <v>653</v>
      </c>
      <c r="G1802" s="14" t="s">
        <v>167</v>
      </c>
      <c r="H1802" s="15" t="s">
        <v>30</v>
      </c>
      <c r="I1802" s="15" t="s">
        <v>31</v>
      </c>
      <c r="J1802" s="15" t="s">
        <v>32</v>
      </c>
      <c r="K1802" s="18">
        <v>18400</v>
      </c>
      <c r="L1802" s="19" t="s">
        <v>33</v>
      </c>
      <c r="M1802" s="20">
        <v>0.1</v>
      </c>
      <c r="N1802" s="45">
        <f t="shared" si="102"/>
        <v>1840</v>
      </c>
      <c r="O1802" s="22">
        <f>N1802*[1]TC!$C$3</f>
        <v>42320</v>
      </c>
      <c r="P1802" s="24" t="s">
        <v>1670</v>
      </c>
      <c r="Q1802" s="24" t="s">
        <v>34</v>
      </c>
      <c r="R1802" s="387">
        <f t="shared" si="103"/>
        <v>16560</v>
      </c>
      <c r="S1802" s="26">
        <f>R1802*[1]TC!$C$3</f>
        <v>380880</v>
      </c>
      <c r="T1802" s="25">
        <f>[1]TC!$F$5</f>
        <v>1500</v>
      </c>
      <c r="U1802" s="26">
        <f>T1802*[1]TC!$C$3</f>
        <v>34500</v>
      </c>
      <c r="V1802" s="15" t="s">
        <v>2927</v>
      </c>
      <c r="W1802" s="28" t="s">
        <v>36</v>
      </c>
      <c r="X1802" s="351"/>
    </row>
    <row r="1803" spans="1:24" ht="15" customHeight="1">
      <c r="A1803" s="14" t="s">
        <v>23</v>
      </c>
      <c r="B1803" s="14" t="s">
        <v>2934</v>
      </c>
      <c r="C1803" s="16" t="s">
        <v>3027</v>
      </c>
      <c r="D1803" s="14" t="s">
        <v>26</v>
      </c>
      <c r="E1803" s="14" t="s">
        <v>27</v>
      </c>
      <c r="F1803" s="14" t="s">
        <v>1528</v>
      </c>
      <c r="G1803" s="14" t="s">
        <v>120</v>
      </c>
      <c r="H1803" s="15" t="s">
        <v>30</v>
      </c>
      <c r="I1803" s="15" t="s">
        <v>31</v>
      </c>
      <c r="J1803" s="15" t="s">
        <v>32</v>
      </c>
      <c r="K1803" s="18">
        <v>23000</v>
      </c>
      <c r="L1803" s="19" t="s">
        <v>33</v>
      </c>
      <c r="M1803" s="20">
        <v>0.1</v>
      </c>
      <c r="N1803" s="45">
        <f t="shared" si="102"/>
        <v>2300</v>
      </c>
      <c r="O1803" s="22">
        <f>N1803*[1]TC!$C$3</f>
        <v>52900</v>
      </c>
      <c r="P1803" s="24" t="s">
        <v>1670</v>
      </c>
      <c r="Q1803" s="24" t="s">
        <v>34</v>
      </c>
      <c r="R1803" s="387">
        <f t="shared" si="103"/>
        <v>20700</v>
      </c>
      <c r="S1803" s="26">
        <f>R1803*[1]TC!$C$3</f>
        <v>476100</v>
      </c>
      <c r="T1803" s="25">
        <f>[1]TC!$F$5</f>
        <v>1500</v>
      </c>
      <c r="U1803" s="26">
        <f>T1803*[1]TC!$C$3</f>
        <v>34500</v>
      </c>
      <c r="V1803" s="15" t="s">
        <v>2927</v>
      </c>
      <c r="W1803" s="28" t="s">
        <v>36</v>
      </c>
      <c r="X1803" s="351"/>
    </row>
    <row r="1804" spans="1:24" ht="15" customHeight="1">
      <c r="A1804" s="14" t="s">
        <v>23</v>
      </c>
      <c r="B1804" s="14" t="s">
        <v>2934</v>
      </c>
      <c r="C1804" s="16" t="s">
        <v>3028</v>
      </c>
      <c r="D1804" s="14" t="s">
        <v>362</v>
      </c>
      <c r="E1804" s="14" t="s">
        <v>27</v>
      </c>
      <c r="F1804" s="14" t="s">
        <v>1528</v>
      </c>
      <c r="G1804" s="14" t="s">
        <v>46</v>
      </c>
      <c r="H1804" s="14" t="s">
        <v>771</v>
      </c>
      <c r="I1804" s="15" t="s">
        <v>31</v>
      </c>
      <c r="J1804" s="15" t="s">
        <v>31</v>
      </c>
      <c r="K1804" s="150">
        <v>21700</v>
      </c>
      <c r="L1804" s="19" t="s">
        <v>2924</v>
      </c>
      <c r="M1804" s="20">
        <v>0.1</v>
      </c>
      <c r="N1804" s="206"/>
      <c r="O1804" s="22"/>
      <c r="P1804" s="24" t="s">
        <v>1670</v>
      </c>
      <c r="Q1804" s="24" t="s">
        <v>34</v>
      </c>
      <c r="R1804" s="15"/>
      <c r="S1804" s="26"/>
      <c r="T1804" s="15"/>
      <c r="U1804" s="26"/>
      <c r="V1804" s="15" t="s">
        <v>2927</v>
      </c>
      <c r="W1804" s="28"/>
      <c r="X1804" s="351"/>
    </row>
    <row r="1805" spans="1:24" ht="15" customHeight="1">
      <c r="A1805" s="14" t="s">
        <v>23</v>
      </c>
      <c r="B1805" s="14" t="s">
        <v>2934</v>
      </c>
      <c r="C1805" s="16" t="s">
        <v>3029</v>
      </c>
      <c r="D1805" s="14" t="s">
        <v>362</v>
      </c>
      <c r="E1805" s="14" t="s">
        <v>27</v>
      </c>
      <c r="F1805" s="14" t="s">
        <v>170</v>
      </c>
      <c r="G1805" s="14" t="s">
        <v>1844</v>
      </c>
      <c r="H1805" s="14" t="s">
        <v>771</v>
      </c>
      <c r="I1805" s="15" t="s">
        <v>31</v>
      </c>
      <c r="J1805" s="15" t="s">
        <v>31</v>
      </c>
      <c r="K1805" s="150">
        <v>17100</v>
      </c>
      <c r="L1805" s="19" t="s">
        <v>2924</v>
      </c>
      <c r="M1805" s="20">
        <v>0.1</v>
      </c>
      <c r="N1805" s="206"/>
      <c r="O1805" s="22"/>
      <c r="P1805" s="24" t="s">
        <v>1670</v>
      </c>
      <c r="Q1805" s="24" t="s">
        <v>34</v>
      </c>
      <c r="R1805" s="15"/>
      <c r="S1805" s="26"/>
      <c r="T1805" s="15"/>
      <c r="U1805" s="26"/>
      <c r="V1805" s="15" t="s">
        <v>2927</v>
      </c>
      <c r="W1805" s="28"/>
      <c r="X1805" s="351"/>
    </row>
    <row r="1806" spans="1:24" ht="15" customHeight="1">
      <c r="A1806" s="14" t="s">
        <v>23</v>
      </c>
      <c r="B1806" s="14" t="s">
        <v>2934</v>
      </c>
      <c r="C1806" s="16" t="s">
        <v>2025</v>
      </c>
      <c r="D1806" s="14" t="s">
        <v>26</v>
      </c>
      <c r="E1806" s="14" t="s">
        <v>27</v>
      </c>
      <c r="F1806" s="14" t="s">
        <v>170</v>
      </c>
      <c r="G1806" s="14" t="s">
        <v>389</v>
      </c>
      <c r="H1806" s="15" t="s">
        <v>30</v>
      </c>
      <c r="I1806" s="15" t="s">
        <v>31</v>
      </c>
      <c r="J1806" s="15" t="s">
        <v>32</v>
      </c>
      <c r="K1806" s="31">
        <v>21700</v>
      </c>
      <c r="L1806" s="19" t="s">
        <v>33</v>
      </c>
      <c r="M1806" s="20">
        <v>0.1</v>
      </c>
      <c r="N1806" s="45">
        <f t="shared" ref="N1806:N1812" si="104">K1806*M1806</f>
        <v>2170</v>
      </c>
      <c r="O1806" s="22">
        <f>N1806*[1]TC!$C$3</f>
        <v>49910</v>
      </c>
      <c r="P1806" s="24" t="s">
        <v>1670</v>
      </c>
      <c r="Q1806" s="24" t="s">
        <v>34</v>
      </c>
      <c r="R1806" s="387">
        <f t="shared" ref="R1806:R1812" si="105">K1806-N1806</f>
        <v>19530</v>
      </c>
      <c r="S1806" s="26">
        <f>R1806*[1]TC!$C$3</f>
        <v>449190</v>
      </c>
      <c r="T1806" s="25">
        <f>[1]TC!$F$5</f>
        <v>1500</v>
      </c>
      <c r="U1806" s="26">
        <f>T1806*[1]TC!$C$3</f>
        <v>34500</v>
      </c>
      <c r="V1806" s="15" t="s">
        <v>2927</v>
      </c>
      <c r="W1806" s="28" t="s">
        <v>36</v>
      </c>
      <c r="X1806" s="351"/>
    </row>
    <row r="1807" spans="1:24" ht="15" customHeight="1">
      <c r="A1807" s="14" t="s">
        <v>23</v>
      </c>
      <c r="B1807" s="14" t="s">
        <v>2934</v>
      </c>
      <c r="C1807" s="16" t="s">
        <v>3030</v>
      </c>
      <c r="D1807" s="14" t="s">
        <v>26</v>
      </c>
      <c r="E1807" s="14" t="s">
        <v>27</v>
      </c>
      <c r="F1807" s="14" t="s">
        <v>170</v>
      </c>
      <c r="G1807" s="14" t="s">
        <v>389</v>
      </c>
      <c r="H1807" s="15" t="s">
        <v>30</v>
      </c>
      <c r="I1807" s="15" t="s">
        <v>31</v>
      </c>
      <c r="J1807" s="15" t="s">
        <v>32</v>
      </c>
      <c r="K1807" s="31">
        <v>20800</v>
      </c>
      <c r="L1807" s="19" t="s">
        <v>33</v>
      </c>
      <c r="M1807" s="20">
        <v>0.1</v>
      </c>
      <c r="N1807" s="45">
        <f t="shared" si="104"/>
        <v>2080</v>
      </c>
      <c r="O1807" s="22">
        <f>N1807*[1]TC!$C$3</f>
        <v>47840</v>
      </c>
      <c r="P1807" s="24" t="s">
        <v>1670</v>
      </c>
      <c r="Q1807" s="24" t="s">
        <v>34</v>
      </c>
      <c r="R1807" s="387">
        <f t="shared" si="105"/>
        <v>18720</v>
      </c>
      <c r="S1807" s="26">
        <f>R1807*[1]TC!$C$3</f>
        <v>430560</v>
      </c>
      <c r="T1807" s="25">
        <f>[1]TC!$F$5</f>
        <v>1500</v>
      </c>
      <c r="U1807" s="26">
        <f>T1807*[1]TC!$C$3</f>
        <v>34500</v>
      </c>
      <c r="V1807" s="15" t="s">
        <v>2927</v>
      </c>
      <c r="W1807" s="28" t="s">
        <v>36</v>
      </c>
      <c r="X1807" s="351"/>
    </row>
    <row r="1808" spans="1:24" ht="15" customHeight="1">
      <c r="A1808" s="14" t="s">
        <v>23</v>
      </c>
      <c r="B1808" s="14" t="s">
        <v>2934</v>
      </c>
      <c r="C1808" s="16" t="s">
        <v>3031</v>
      </c>
      <c r="D1808" s="14" t="s">
        <v>26</v>
      </c>
      <c r="E1808" s="14" t="s">
        <v>27</v>
      </c>
      <c r="F1808" s="14" t="s">
        <v>153</v>
      </c>
      <c r="G1808" s="14" t="s">
        <v>147</v>
      </c>
      <c r="H1808" s="15" t="s">
        <v>30</v>
      </c>
      <c r="I1808" s="15" t="s">
        <v>31</v>
      </c>
      <c r="J1808" s="15" t="s">
        <v>32</v>
      </c>
      <c r="K1808" s="18">
        <v>17800</v>
      </c>
      <c r="L1808" s="19" t="s">
        <v>33</v>
      </c>
      <c r="M1808" s="20">
        <v>0.1</v>
      </c>
      <c r="N1808" s="45">
        <f t="shared" si="104"/>
        <v>1780</v>
      </c>
      <c r="O1808" s="22">
        <f>N1808*[1]TC!$C$3</f>
        <v>40940</v>
      </c>
      <c r="P1808" s="24" t="s">
        <v>1670</v>
      </c>
      <c r="Q1808" s="24" t="s">
        <v>34</v>
      </c>
      <c r="R1808" s="387">
        <f t="shared" si="105"/>
        <v>16020</v>
      </c>
      <c r="S1808" s="26">
        <f>R1808*[1]TC!$C$3</f>
        <v>368460</v>
      </c>
      <c r="T1808" s="25">
        <f>[1]TC!$F$5</f>
        <v>1500</v>
      </c>
      <c r="U1808" s="26">
        <f>T1808*[1]TC!$C$3</f>
        <v>34500</v>
      </c>
      <c r="V1808" s="15" t="s">
        <v>2927</v>
      </c>
      <c r="W1808" s="28" t="s">
        <v>36</v>
      </c>
      <c r="X1808" s="351"/>
    </row>
    <row r="1809" spans="1:24" ht="15" customHeight="1">
      <c r="A1809" s="14" t="s">
        <v>23</v>
      </c>
      <c r="B1809" s="14" t="s">
        <v>2934</v>
      </c>
      <c r="C1809" s="16" t="s">
        <v>3032</v>
      </c>
      <c r="D1809" s="14" t="s">
        <v>26</v>
      </c>
      <c r="E1809" s="14" t="s">
        <v>27</v>
      </c>
      <c r="F1809" s="14" t="s">
        <v>108</v>
      </c>
      <c r="G1809" s="14" t="s">
        <v>170</v>
      </c>
      <c r="H1809" s="15" t="s">
        <v>30</v>
      </c>
      <c r="I1809" s="15" t="s">
        <v>31</v>
      </c>
      <c r="J1809" s="15" t="s">
        <v>32</v>
      </c>
      <c r="K1809" s="18">
        <v>29520</v>
      </c>
      <c r="L1809" s="19" t="s">
        <v>33</v>
      </c>
      <c r="M1809" s="20">
        <v>0.1</v>
      </c>
      <c r="N1809" s="45">
        <f t="shared" si="104"/>
        <v>2952</v>
      </c>
      <c r="O1809" s="22">
        <f>N1809*[1]TC!$C$3</f>
        <v>67896</v>
      </c>
      <c r="P1809" s="24" t="s">
        <v>1670</v>
      </c>
      <c r="Q1809" s="24" t="s">
        <v>34</v>
      </c>
      <c r="R1809" s="387">
        <f t="shared" si="105"/>
        <v>26568</v>
      </c>
      <c r="S1809" s="26">
        <f>R1809*[1]TC!$C$3</f>
        <v>611064</v>
      </c>
      <c r="T1809" s="25">
        <f>[1]TC!$F$5</f>
        <v>1500</v>
      </c>
      <c r="U1809" s="26">
        <f>T1809*[1]TC!$C$3</f>
        <v>34500</v>
      </c>
      <c r="V1809" s="15" t="s">
        <v>2983</v>
      </c>
      <c r="W1809" s="28" t="s">
        <v>36</v>
      </c>
      <c r="X1809" s="351"/>
    </row>
    <row r="1810" spans="1:24" ht="15" customHeight="1">
      <c r="A1810" s="14" t="s">
        <v>23</v>
      </c>
      <c r="B1810" s="14" t="s">
        <v>2934</v>
      </c>
      <c r="C1810" s="16" t="s">
        <v>3033</v>
      </c>
      <c r="D1810" s="14" t="s">
        <v>26</v>
      </c>
      <c r="E1810" s="14" t="s">
        <v>27</v>
      </c>
      <c r="F1810" s="14" t="s">
        <v>170</v>
      </c>
      <c r="G1810" s="14" t="s">
        <v>1855</v>
      </c>
      <c r="H1810" s="15" t="s">
        <v>30</v>
      </c>
      <c r="I1810" s="15" t="s">
        <v>31</v>
      </c>
      <c r="J1810" s="15" t="s">
        <v>32</v>
      </c>
      <c r="K1810" s="31">
        <v>23000</v>
      </c>
      <c r="L1810" s="19" t="s">
        <v>33</v>
      </c>
      <c r="M1810" s="20">
        <v>0.1</v>
      </c>
      <c r="N1810" s="45">
        <f t="shared" si="104"/>
        <v>2300</v>
      </c>
      <c r="O1810" s="22">
        <f>N1810*[1]TC!$C$3</f>
        <v>52900</v>
      </c>
      <c r="P1810" s="24" t="s">
        <v>1670</v>
      </c>
      <c r="Q1810" s="24" t="s">
        <v>34</v>
      </c>
      <c r="R1810" s="387">
        <f t="shared" si="105"/>
        <v>20700</v>
      </c>
      <c r="S1810" s="26">
        <f>R1810*[1]TC!$C$3</f>
        <v>476100</v>
      </c>
      <c r="T1810" s="25">
        <f>[1]TC!$F$5</f>
        <v>1500</v>
      </c>
      <c r="U1810" s="26">
        <f>T1810*[1]TC!$C$3</f>
        <v>34500</v>
      </c>
      <c r="V1810" s="15" t="s">
        <v>2983</v>
      </c>
      <c r="W1810" s="28" t="s">
        <v>36</v>
      </c>
      <c r="X1810" s="351"/>
    </row>
    <row r="1811" spans="1:24" ht="15" customHeight="1">
      <c r="A1811" s="14" t="s">
        <v>23</v>
      </c>
      <c r="B1811" s="14" t="s">
        <v>2934</v>
      </c>
      <c r="C1811" s="16" t="s">
        <v>3034</v>
      </c>
      <c r="D1811" s="14" t="s">
        <v>26</v>
      </c>
      <c r="E1811" s="14" t="s">
        <v>27</v>
      </c>
      <c r="F1811" s="14" t="s">
        <v>170</v>
      </c>
      <c r="G1811" s="14" t="s">
        <v>1855</v>
      </c>
      <c r="H1811" s="15" t="s">
        <v>30</v>
      </c>
      <c r="I1811" s="15" t="s">
        <v>31</v>
      </c>
      <c r="J1811" s="15" t="s">
        <v>32</v>
      </c>
      <c r="K1811" s="31">
        <v>18400</v>
      </c>
      <c r="L1811" s="19" t="s">
        <v>33</v>
      </c>
      <c r="M1811" s="20">
        <v>0.1</v>
      </c>
      <c r="N1811" s="45">
        <f t="shared" si="104"/>
        <v>1840</v>
      </c>
      <c r="O1811" s="22">
        <f>N1811*[1]TC!$C$3</f>
        <v>42320</v>
      </c>
      <c r="P1811" s="24" t="s">
        <v>1670</v>
      </c>
      <c r="Q1811" s="24" t="s">
        <v>34</v>
      </c>
      <c r="R1811" s="387">
        <f t="shared" si="105"/>
        <v>16560</v>
      </c>
      <c r="S1811" s="26">
        <f>R1811*[1]TC!$C$3</f>
        <v>380880</v>
      </c>
      <c r="T1811" s="25">
        <f>[1]TC!$F$5</f>
        <v>1500</v>
      </c>
      <c r="U1811" s="26">
        <f>T1811*[1]TC!$C$3</f>
        <v>34500</v>
      </c>
      <c r="V1811" s="15" t="s">
        <v>2983</v>
      </c>
      <c r="W1811" s="28" t="s">
        <v>36</v>
      </c>
      <c r="X1811" s="351"/>
    </row>
    <row r="1812" spans="1:24" ht="15" customHeight="1">
      <c r="A1812" s="14" t="s">
        <v>23</v>
      </c>
      <c r="B1812" s="14" t="s">
        <v>2934</v>
      </c>
      <c r="C1812" s="16" t="s">
        <v>3035</v>
      </c>
      <c r="D1812" s="14" t="s">
        <v>26</v>
      </c>
      <c r="E1812" s="14" t="s">
        <v>27</v>
      </c>
      <c r="F1812" s="14" t="s">
        <v>170</v>
      </c>
      <c r="G1812" s="14" t="s">
        <v>1855</v>
      </c>
      <c r="H1812" s="15" t="s">
        <v>30</v>
      </c>
      <c r="I1812" s="15" t="s">
        <v>31</v>
      </c>
      <c r="J1812" s="15" t="s">
        <v>32</v>
      </c>
      <c r="K1812" s="31">
        <v>20200</v>
      </c>
      <c r="L1812" s="19" t="s">
        <v>33</v>
      </c>
      <c r="M1812" s="20">
        <v>0.1</v>
      </c>
      <c r="N1812" s="45">
        <f t="shared" si="104"/>
        <v>2020</v>
      </c>
      <c r="O1812" s="22">
        <f>N1812*[1]TC!$C$3</f>
        <v>46460</v>
      </c>
      <c r="P1812" s="24" t="s">
        <v>1670</v>
      </c>
      <c r="Q1812" s="24" t="s">
        <v>34</v>
      </c>
      <c r="R1812" s="387">
        <f t="shared" si="105"/>
        <v>18180</v>
      </c>
      <c r="S1812" s="26">
        <f>R1812*[1]TC!$C$3</f>
        <v>418140</v>
      </c>
      <c r="T1812" s="25">
        <f>[1]TC!$F$5</f>
        <v>1500</v>
      </c>
      <c r="U1812" s="26">
        <f>T1812*[1]TC!$C$3</f>
        <v>34500</v>
      </c>
      <c r="V1812" s="15" t="s">
        <v>2983</v>
      </c>
      <c r="W1812" s="28" t="s">
        <v>36</v>
      </c>
      <c r="X1812" s="351"/>
    </row>
    <row r="1813" spans="1:24" ht="15" customHeight="1">
      <c r="A1813" s="14" t="s">
        <v>23</v>
      </c>
      <c r="B1813" s="14" t="s">
        <v>2934</v>
      </c>
      <c r="C1813" s="16" t="s">
        <v>3036</v>
      </c>
      <c r="D1813" s="14" t="s">
        <v>362</v>
      </c>
      <c r="E1813" s="14" t="s">
        <v>27</v>
      </c>
      <c r="F1813" s="14" t="s">
        <v>2454</v>
      </c>
      <c r="G1813" s="14" t="s">
        <v>170</v>
      </c>
      <c r="H1813" s="14" t="s">
        <v>771</v>
      </c>
      <c r="I1813" s="15" t="s">
        <v>31</v>
      </c>
      <c r="J1813" s="15" t="s">
        <v>31</v>
      </c>
      <c r="K1813" s="150">
        <v>33800</v>
      </c>
      <c r="L1813" s="19" t="s">
        <v>2924</v>
      </c>
      <c r="M1813" s="20">
        <v>0.1</v>
      </c>
      <c r="N1813" s="206"/>
      <c r="O1813" s="22"/>
      <c r="P1813" s="24" t="s">
        <v>1670</v>
      </c>
      <c r="Q1813" s="24" t="s">
        <v>34</v>
      </c>
      <c r="R1813" s="15"/>
      <c r="S1813" s="26"/>
      <c r="T1813" s="15"/>
      <c r="U1813" s="26"/>
      <c r="V1813" s="15" t="s">
        <v>2943</v>
      </c>
      <c r="W1813" s="28"/>
      <c r="X1813" s="351"/>
    </row>
    <row r="1814" spans="1:24" ht="15" customHeight="1">
      <c r="A1814" s="14" t="s">
        <v>23</v>
      </c>
      <c r="B1814" s="14" t="s">
        <v>2934</v>
      </c>
      <c r="C1814" s="16" t="s">
        <v>3037</v>
      </c>
      <c r="D1814" s="14" t="s">
        <v>362</v>
      </c>
      <c r="E1814" s="14" t="s">
        <v>27</v>
      </c>
      <c r="F1814" s="14" t="s">
        <v>2454</v>
      </c>
      <c r="G1814" s="14" t="s">
        <v>170</v>
      </c>
      <c r="H1814" s="14" t="s">
        <v>771</v>
      </c>
      <c r="I1814" s="15" t="s">
        <v>31</v>
      </c>
      <c r="J1814" s="15" t="s">
        <v>31</v>
      </c>
      <c r="K1814" s="150">
        <v>37000</v>
      </c>
      <c r="L1814" s="19" t="s">
        <v>2924</v>
      </c>
      <c r="M1814" s="20">
        <v>0.1</v>
      </c>
      <c r="N1814" s="206"/>
      <c r="O1814" s="22"/>
      <c r="P1814" s="24" t="s">
        <v>1670</v>
      </c>
      <c r="Q1814" s="24" t="s">
        <v>34</v>
      </c>
      <c r="R1814" s="15"/>
      <c r="S1814" s="26"/>
      <c r="T1814" s="15"/>
      <c r="U1814" s="26"/>
      <c r="V1814" s="15" t="s">
        <v>2943</v>
      </c>
      <c r="W1814" s="28"/>
      <c r="X1814" s="241"/>
    </row>
    <row r="1815" spans="1:24" ht="15" customHeight="1">
      <c r="A1815" s="14" t="s">
        <v>23</v>
      </c>
      <c r="B1815" s="14" t="s">
        <v>2934</v>
      </c>
      <c r="C1815" s="16" t="s">
        <v>3038</v>
      </c>
      <c r="D1815" s="14" t="s">
        <v>26</v>
      </c>
      <c r="E1815" s="14" t="s">
        <v>27</v>
      </c>
      <c r="F1815" s="14" t="s">
        <v>127</v>
      </c>
      <c r="G1815" s="14" t="s">
        <v>133</v>
      </c>
      <c r="H1815" s="15" t="s">
        <v>30</v>
      </c>
      <c r="I1815" s="15" t="s">
        <v>31</v>
      </c>
      <c r="J1815" s="15" t="s">
        <v>32</v>
      </c>
      <c r="K1815" s="18">
        <v>21700</v>
      </c>
      <c r="L1815" s="19" t="s">
        <v>33</v>
      </c>
      <c r="M1815" s="20">
        <v>0.1</v>
      </c>
      <c r="N1815" s="45">
        <f>K1815*M1815</f>
        <v>2170</v>
      </c>
      <c r="O1815" s="22">
        <f>N1815*[1]TC!$C$3</f>
        <v>49910</v>
      </c>
      <c r="P1815" s="24" t="s">
        <v>1670</v>
      </c>
      <c r="Q1815" s="24" t="s">
        <v>34</v>
      </c>
      <c r="R1815" s="387">
        <f>K1815-N1815</f>
        <v>19530</v>
      </c>
      <c r="S1815" s="26">
        <f>R1815*[1]TC!$C$3</f>
        <v>449190</v>
      </c>
      <c r="T1815" s="25">
        <f>[1]TC!$F$5</f>
        <v>1500</v>
      </c>
      <c r="U1815" s="26">
        <f>T1815*[1]TC!$C$3</f>
        <v>34500</v>
      </c>
      <c r="V1815" s="15" t="s">
        <v>2927</v>
      </c>
      <c r="W1815" s="28" t="s">
        <v>36</v>
      </c>
    </row>
    <row r="1816" spans="1:24" ht="15" customHeight="1">
      <c r="A1816" s="14" t="s">
        <v>23</v>
      </c>
      <c r="B1816" s="14" t="s">
        <v>2934</v>
      </c>
      <c r="C1816" s="16" t="s">
        <v>181</v>
      </c>
      <c r="D1816" s="14" t="s">
        <v>26</v>
      </c>
      <c r="E1816" s="14" t="s">
        <v>27</v>
      </c>
      <c r="F1816" s="14" t="s">
        <v>153</v>
      </c>
      <c r="G1816" s="14" t="s">
        <v>167</v>
      </c>
      <c r="H1816" s="15" t="s">
        <v>30</v>
      </c>
      <c r="I1816" s="15" t="s">
        <v>31</v>
      </c>
      <c r="J1816" s="15" t="s">
        <v>32</v>
      </c>
      <c r="K1816" s="18">
        <v>17800</v>
      </c>
      <c r="L1816" s="19" t="s">
        <v>33</v>
      </c>
      <c r="M1816" s="20">
        <v>0.1</v>
      </c>
      <c r="N1816" s="45">
        <f>K1816*M1816</f>
        <v>1780</v>
      </c>
      <c r="O1816" s="22">
        <f>N1816*[1]TC!$C$3</f>
        <v>40940</v>
      </c>
      <c r="P1816" s="24" t="s">
        <v>1670</v>
      </c>
      <c r="Q1816" s="24" t="s">
        <v>34</v>
      </c>
      <c r="R1816" s="387">
        <f>K1816-N1816</f>
        <v>16020</v>
      </c>
      <c r="S1816" s="26">
        <f>R1816*[1]TC!$C$3</f>
        <v>368460</v>
      </c>
      <c r="T1816" s="25">
        <f>[1]TC!$F$5</f>
        <v>1500</v>
      </c>
      <c r="U1816" s="26">
        <f>T1816*[1]TC!$C$3</f>
        <v>34500</v>
      </c>
      <c r="V1816" s="15" t="s">
        <v>2927</v>
      </c>
      <c r="W1816" s="28" t="s">
        <v>36</v>
      </c>
      <c r="X1816" s="241"/>
    </row>
    <row r="1817" spans="1:24" ht="15" customHeight="1">
      <c r="A1817" s="14" t="s">
        <v>23</v>
      </c>
      <c r="B1817" s="14" t="s">
        <v>2934</v>
      </c>
      <c r="C1817" s="16" t="s">
        <v>3039</v>
      </c>
      <c r="D1817" s="14" t="s">
        <v>362</v>
      </c>
      <c r="E1817" s="14" t="s">
        <v>27</v>
      </c>
      <c r="F1817" s="14" t="s">
        <v>153</v>
      </c>
      <c r="G1817" s="14" t="s">
        <v>73</v>
      </c>
      <c r="H1817" s="14" t="s">
        <v>771</v>
      </c>
      <c r="I1817" s="15" t="s">
        <v>31</v>
      </c>
      <c r="J1817" s="15" t="s">
        <v>31</v>
      </c>
      <c r="K1817" s="150">
        <v>17100</v>
      </c>
      <c r="L1817" s="19" t="s">
        <v>2924</v>
      </c>
      <c r="M1817" s="20">
        <v>0.1</v>
      </c>
      <c r="N1817" s="206"/>
      <c r="O1817" s="22"/>
      <c r="P1817" s="24" t="s">
        <v>1670</v>
      </c>
      <c r="Q1817" s="24" t="s">
        <v>34</v>
      </c>
      <c r="R1817" s="15"/>
      <c r="S1817" s="26"/>
      <c r="T1817" s="15"/>
      <c r="U1817" s="26"/>
      <c r="V1817" s="15" t="s">
        <v>2943</v>
      </c>
      <c r="W1817" s="28"/>
      <c r="X1817" s="241"/>
    </row>
    <row r="1818" spans="1:24" ht="15" customHeight="1">
      <c r="A1818" s="14" t="s">
        <v>23</v>
      </c>
      <c r="B1818" s="14" t="s">
        <v>2934</v>
      </c>
      <c r="C1818" s="16" t="s">
        <v>3040</v>
      </c>
      <c r="D1818" s="14" t="s">
        <v>26</v>
      </c>
      <c r="E1818" s="14" t="s">
        <v>27</v>
      </c>
      <c r="F1818" s="14" t="s">
        <v>76</v>
      </c>
      <c r="G1818" s="14" t="s">
        <v>506</v>
      </c>
      <c r="H1818" s="15" t="s">
        <v>30</v>
      </c>
      <c r="I1818" s="15" t="s">
        <v>31</v>
      </c>
      <c r="J1818" s="15" t="s">
        <v>32</v>
      </c>
      <c r="K1818" s="18">
        <v>23000</v>
      </c>
      <c r="L1818" s="19" t="s">
        <v>33</v>
      </c>
      <c r="M1818" s="20">
        <v>0.1</v>
      </c>
      <c r="N1818" s="45">
        <f t="shared" ref="N1818:N1823" si="106">K1818*M1818</f>
        <v>2300</v>
      </c>
      <c r="O1818" s="22">
        <f>N1818*[1]TC!$C$3</f>
        <v>52900</v>
      </c>
      <c r="P1818" s="24" t="s">
        <v>1670</v>
      </c>
      <c r="Q1818" s="24" t="s">
        <v>34</v>
      </c>
      <c r="R1818" s="387">
        <f t="shared" ref="R1818:R1823" si="107">K1818-N1818</f>
        <v>20700</v>
      </c>
      <c r="S1818" s="26">
        <f>R1818*[1]TC!$C$3</f>
        <v>476100</v>
      </c>
      <c r="T1818" s="25">
        <f>[1]TC!$F$5</f>
        <v>1500</v>
      </c>
      <c r="U1818" s="26">
        <f>T1818*[1]TC!$C$3</f>
        <v>34500</v>
      </c>
      <c r="V1818" s="15" t="s">
        <v>36</v>
      </c>
      <c r="W1818" s="28" t="s">
        <v>36</v>
      </c>
      <c r="X1818" s="241"/>
    </row>
    <row r="1819" spans="1:24" ht="15" customHeight="1">
      <c r="A1819" s="14" t="s">
        <v>23</v>
      </c>
      <c r="B1819" s="14" t="s">
        <v>2934</v>
      </c>
      <c r="C1819" s="16" t="s">
        <v>3041</v>
      </c>
      <c r="D1819" s="14" t="s">
        <v>26</v>
      </c>
      <c r="E1819" s="14" t="s">
        <v>27</v>
      </c>
      <c r="F1819" s="14" t="s">
        <v>76</v>
      </c>
      <c r="G1819" s="14" t="s">
        <v>506</v>
      </c>
      <c r="H1819" s="15" t="s">
        <v>30</v>
      </c>
      <c r="I1819" s="15" t="s">
        <v>31</v>
      </c>
      <c r="J1819" s="15" t="s">
        <v>32</v>
      </c>
      <c r="K1819" s="18">
        <v>23000</v>
      </c>
      <c r="L1819" s="19" t="s">
        <v>33</v>
      </c>
      <c r="M1819" s="20">
        <v>0.1</v>
      </c>
      <c r="N1819" s="45">
        <f t="shared" si="106"/>
        <v>2300</v>
      </c>
      <c r="O1819" s="22">
        <f>N1819*[1]TC!$C$3</f>
        <v>52900</v>
      </c>
      <c r="P1819" s="24" t="s">
        <v>1670</v>
      </c>
      <c r="Q1819" s="24" t="s">
        <v>34</v>
      </c>
      <c r="R1819" s="387">
        <f t="shared" si="107"/>
        <v>20700</v>
      </c>
      <c r="S1819" s="26">
        <f>R1819*[1]TC!$C$3</f>
        <v>476100</v>
      </c>
      <c r="T1819" s="25">
        <f>[1]TC!$F$5</f>
        <v>1500</v>
      </c>
      <c r="U1819" s="26">
        <f>T1819*[1]TC!$C$3</f>
        <v>34500</v>
      </c>
      <c r="V1819" s="15" t="s">
        <v>36</v>
      </c>
      <c r="W1819" s="28" t="s">
        <v>36</v>
      </c>
      <c r="X1819" s="241"/>
    </row>
    <row r="1820" spans="1:24" ht="15" customHeight="1">
      <c r="A1820" s="14" t="s">
        <v>23</v>
      </c>
      <c r="B1820" s="14" t="s">
        <v>2934</v>
      </c>
      <c r="C1820" s="16" t="s">
        <v>3042</v>
      </c>
      <c r="D1820" s="14" t="s">
        <v>26</v>
      </c>
      <c r="E1820" s="14" t="s">
        <v>27</v>
      </c>
      <c r="F1820" s="14" t="s">
        <v>76</v>
      </c>
      <c r="G1820" s="14" t="s">
        <v>506</v>
      </c>
      <c r="H1820" s="15" t="s">
        <v>30</v>
      </c>
      <c r="I1820" s="15" t="s">
        <v>31</v>
      </c>
      <c r="J1820" s="15" t="s">
        <v>32</v>
      </c>
      <c r="K1820" s="18">
        <v>23000</v>
      </c>
      <c r="L1820" s="19" t="s">
        <v>33</v>
      </c>
      <c r="M1820" s="20">
        <v>0.1</v>
      </c>
      <c r="N1820" s="45">
        <f t="shared" si="106"/>
        <v>2300</v>
      </c>
      <c r="O1820" s="22">
        <f>N1820*[1]TC!$C$3</f>
        <v>52900</v>
      </c>
      <c r="P1820" s="24" t="s">
        <v>1670</v>
      </c>
      <c r="Q1820" s="24" t="s">
        <v>34</v>
      </c>
      <c r="R1820" s="387">
        <f t="shared" si="107"/>
        <v>20700</v>
      </c>
      <c r="S1820" s="26">
        <f>R1820*[1]TC!$C$3</f>
        <v>476100</v>
      </c>
      <c r="T1820" s="25">
        <f>[1]TC!$F$5</f>
        <v>1500</v>
      </c>
      <c r="U1820" s="26">
        <f>T1820*[1]TC!$C$3</f>
        <v>34500</v>
      </c>
      <c r="V1820" s="15" t="s">
        <v>36</v>
      </c>
      <c r="W1820" s="28" t="s">
        <v>36</v>
      </c>
      <c r="X1820" s="241"/>
    </row>
    <row r="1821" spans="1:24" ht="15" customHeight="1">
      <c r="A1821" s="14" t="s">
        <v>23</v>
      </c>
      <c r="B1821" s="14" t="s">
        <v>2934</v>
      </c>
      <c r="C1821" s="16" t="s">
        <v>3043</v>
      </c>
      <c r="D1821" s="14" t="s">
        <v>26</v>
      </c>
      <c r="E1821" s="14" t="s">
        <v>27</v>
      </c>
      <c r="F1821" s="14" t="s">
        <v>153</v>
      </c>
      <c r="G1821" s="14" t="s">
        <v>161</v>
      </c>
      <c r="H1821" s="15" t="s">
        <v>30</v>
      </c>
      <c r="I1821" s="15" t="s">
        <v>31</v>
      </c>
      <c r="J1821" s="15" t="s">
        <v>32</v>
      </c>
      <c r="K1821" s="18">
        <v>16000</v>
      </c>
      <c r="L1821" s="19" t="s">
        <v>33</v>
      </c>
      <c r="M1821" s="20">
        <v>0.1</v>
      </c>
      <c r="N1821" s="45">
        <f t="shared" si="106"/>
        <v>1600</v>
      </c>
      <c r="O1821" s="22">
        <f>N1821*[1]TC!$C$3</f>
        <v>36800</v>
      </c>
      <c r="P1821" s="24" t="s">
        <v>1670</v>
      </c>
      <c r="Q1821" s="24" t="s">
        <v>34</v>
      </c>
      <c r="R1821" s="387">
        <f t="shared" si="107"/>
        <v>14400</v>
      </c>
      <c r="S1821" s="26">
        <f>R1821*[1]TC!$C$3</f>
        <v>331200</v>
      </c>
      <c r="T1821" s="25">
        <f>[1]TC!$F$5</f>
        <v>1500</v>
      </c>
      <c r="U1821" s="26">
        <f>T1821*[1]TC!$C$3</f>
        <v>34500</v>
      </c>
      <c r="V1821" s="15" t="s">
        <v>2943</v>
      </c>
      <c r="W1821" s="28" t="s">
        <v>36</v>
      </c>
      <c r="X1821" s="241"/>
    </row>
    <row r="1822" spans="1:24" ht="15" customHeight="1">
      <c r="A1822" s="14" t="s">
        <v>23</v>
      </c>
      <c r="B1822" s="14" t="s">
        <v>2934</v>
      </c>
      <c r="C1822" s="16" t="s">
        <v>3044</v>
      </c>
      <c r="D1822" s="14" t="s">
        <v>26</v>
      </c>
      <c r="E1822" s="14" t="s">
        <v>27</v>
      </c>
      <c r="F1822" s="14" t="s">
        <v>77</v>
      </c>
      <c r="G1822" s="14" t="s">
        <v>653</v>
      </c>
      <c r="H1822" s="15" t="s">
        <v>30</v>
      </c>
      <c r="I1822" s="15" t="s">
        <v>31</v>
      </c>
      <c r="J1822" s="15" t="s">
        <v>32</v>
      </c>
      <c r="K1822" s="18">
        <v>18400</v>
      </c>
      <c r="L1822" s="19" t="s">
        <v>33</v>
      </c>
      <c r="M1822" s="20">
        <v>0.1</v>
      </c>
      <c r="N1822" s="45">
        <f t="shared" si="106"/>
        <v>1840</v>
      </c>
      <c r="O1822" s="22">
        <f>N1822*[1]TC!$C$3</f>
        <v>42320</v>
      </c>
      <c r="P1822" s="24" t="s">
        <v>1670</v>
      </c>
      <c r="Q1822" s="24" t="s">
        <v>34</v>
      </c>
      <c r="R1822" s="387">
        <f t="shared" si="107"/>
        <v>16560</v>
      </c>
      <c r="S1822" s="26">
        <f>R1822*[1]TC!$C$3</f>
        <v>380880</v>
      </c>
      <c r="T1822" s="25">
        <f>[1]TC!$F$5</f>
        <v>1500</v>
      </c>
      <c r="U1822" s="26">
        <f>T1822*[1]TC!$C$3</f>
        <v>34500</v>
      </c>
      <c r="V1822" s="15" t="s">
        <v>2927</v>
      </c>
      <c r="W1822" s="28" t="s">
        <v>36</v>
      </c>
      <c r="X1822" s="241"/>
    </row>
    <row r="1823" spans="1:24" ht="15" customHeight="1">
      <c r="A1823" s="14" t="s">
        <v>23</v>
      </c>
      <c r="B1823" s="14" t="s">
        <v>2934</v>
      </c>
      <c r="C1823" s="16" t="s">
        <v>3045</v>
      </c>
      <c r="D1823" s="14" t="s">
        <v>26</v>
      </c>
      <c r="E1823" s="14" t="s">
        <v>27</v>
      </c>
      <c r="F1823" s="14" t="s">
        <v>77</v>
      </c>
      <c r="G1823" s="14" t="s">
        <v>653</v>
      </c>
      <c r="H1823" s="15" t="s">
        <v>30</v>
      </c>
      <c r="I1823" s="15" t="s">
        <v>31</v>
      </c>
      <c r="J1823" s="15" t="s">
        <v>32</v>
      </c>
      <c r="K1823" s="18">
        <v>18400</v>
      </c>
      <c r="L1823" s="19" t="s">
        <v>33</v>
      </c>
      <c r="M1823" s="20">
        <v>0.1</v>
      </c>
      <c r="N1823" s="54">
        <f t="shared" si="106"/>
        <v>1840</v>
      </c>
      <c r="O1823" s="22">
        <f>N1823*[1]TC!$C$4</f>
        <v>36800</v>
      </c>
      <c r="P1823" s="24" t="s">
        <v>1670</v>
      </c>
      <c r="Q1823" s="24" t="s">
        <v>34</v>
      </c>
      <c r="R1823" s="387">
        <f t="shared" si="107"/>
        <v>16560</v>
      </c>
      <c r="S1823" s="26">
        <f>R1823*[1]TC!$C$3</f>
        <v>380880</v>
      </c>
      <c r="T1823" s="25">
        <f>[1]TC!$F$5</f>
        <v>1500</v>
      </c>
      <c r="U1823" s="26">
        <f>T1823*[1]TC!$C$3</f>
        <v>34500</v>
      </c>
      <c r="V1823" s="15" t="s">
        <v>2927</v>
      </c>
      <c r="W1823" s="28" t="s">
        <v>36</v>
      </c>
      <c r="X1823" s="241"/>
    </row>
    <row r="1824" spans="1:24" ht="15" customHeight="1">
      <c r="A1824" s="14" t="s">
        <v>23</v>
      </c>
      <c r="B1824" s="14" t="s">
        <v>2934</v>
      </c>
      <c r="C1824" s="16" t="s">
        <v>3045</v>
      </c>
      <c r="D1824" s="14" t="s">
        <v>362</v>
      </c>
      <c r="E1824" s="14" t="s">
        <v>27</v>
      </c>
      <c r="F1824" s="14" t="s">
        <v>77</v>
      </c>
      <c r="G1824" s="14" t="s">
        <v>653</v>
      </c>
      <c r="H1824" s="14" t="s">
        <v>771</v>
      </c>
      <c r="I1824" s="15" t="s">
        <v>31</v>
      </c>
      <c r="J1824" s="15" t="s">
        <v>31</v>
      </c>
      <c r="K1824" s="150">
        <v>17100</v>
      </c>
      <c r="L1824" s="19" t="s">
        <v>2924</v>
      </c>
      <c r="M1824" s="20">
        <v>0.1</v>
      </c>
      <c r="N1824" s="206"/>
      <c r="O1824" s="22"/>
      <c r="P1824" s="24" t="s">
        <v>1670</v>
      </c>
      <c r="Q1824" s="24" t="s">
        <v>34</v>
      </c>
      <c r="R1824" s="15"/>
      <c r="S1824" s="26"/>
      <c r="T1824" s="15"/>
      <c r="U1824" s="26"/>
      <c r="V1824" s="15" t="s">
        <v>2943</v>
      </c>
      <c r="W1824" s="28"/>
      <c r="X1824" s="241"/>
    </row>
    <row r="1825" spans="1:24" ht="15" customHeight="1">
      <c r="A1825" s="14" t="s">
        <v>23</v>
      </c>
      <c r="B1825" s="14" t="s">
        <v>2934</v>
      </c>
      <c r="C1825" s="16" t="s">
        <v>3046</v>
      </c>
      <c r="D1825" s="14" t="s">
        <v>362</v>
      </c>
      <c r="E1825" s="14" t="s">
        <v>27</v>
      </c>
      <c r="F1825" s="14" t="s">
        <v>66</v>
      </c>
      <c r="G1825" s="14" t="s">
        <v>350</v>
      </c>
      <c r="H1825" s="14" t="s">
        <v>771</v>
      </c>
      <c r="I1825" s="15" t="s">
        <v>31</v>
      </c>
      <c r="J1825" s="15" t="s">
        <v>31</v>
      </c>
      <c r="K1825" s="150">
        <v>33800</v>
      </c>
      <c r="L1825" s="19" t="s">
        <v>2924</v>
      </c>
      <c r="M1825" s="20">
        <v>0.1</v>
      </c>
      <c r="N1825" s="206"/>
      <c r="O1825" s="22"/>
      <c r="P1825" s="24" t="s">
        <v>1670</v>
      </c>
      <c r="Q1825" s="24" t="s">
        <v>34</v>
      </c>
      <c r="R1825" s="15"/>
      <c r="S1825" s="26"/>
      <c r="T1825" s="15"/>
      <c r="U1825" s="26"/>
      <c r="V1825" s="15" t="s">
        <v>2983</v>
      </c>
      <c r="W1825" s="28"/>
      <c r="X1825" s="246"/>
    </row>
    <row r="1826" spans="1:24" ht="15.75" customHeight="1">
      <c r="A1826" s="66" t="s">
        <v>3047</v>
      </c>
      <c r="B1826" s="66" t="s">
        <v>3048</v>
      </c>
      <c r="C1826" s="16" t="s">
        <v>2935</v>
      </c>
      <c r="D1826" s="14" t="s">
        <v>49</v>
      </c>
      <c r="E1826" s="33" t="s">
        <v>27</v>
      </c>
      <c r="F1826" s="14" t="s">
        <v>29</v>
      </c>
      <c r="G1826" s="14" t="s">
        <v>56</v>
      </c>
      <c r="H1826" s="66" t="s">
        <v>51</v>
      </c>
      <c r="I1826" s="41" t="s">
        <v>498</v>
      </c>
      <c r="J1826" s="41" t="s">
        <v>31</v>
      </c>
      <c r="K1826" s="31">
        <v>7800</v>
      </c>
      <c r="L1826" s="43" t="s">
        <v>189</v>
      </c>
      <c r="M1826" s="20">
        <v>0.05</v>
      </c>
      <c r="N1826" s="80">
        <f t="shared" ref="N1826:N1889" si="108">K1826*M1826</f>
        <v>390</v>
      </c>
      <c r="O1826" s="22">
        <f>N1826*[1]TC!$C$4</f>
        <v>7800</v>
      </c>
      <c r="P1826" s="24" t="s">
        <v>34</v>
      </c>
      <c r="Q1826" s="46" t="s">
        <v>1151</v>
      </c>
      <c r="R1826" s="135">
        <f t="shared" ref="R1826:R1889" si="109">K1826-N1826</f>
        <v>7410</v>
      </c>
      <c r="S1826" s="48">
        <f>R1826*[1]TC!$C$4</f>
        <v>148200</v>
      </c>
      <c r="T1826" s="208">
        <f>[1]TC!$F$4</f>
        <v>1100</v>
      </c>
      <c r="U1826" s="48">
        <f>T1826*[1]TC!$C$4</f>
        <v>22000</v>
      </c>
      <c r="V1826" s="71" t="s">
        <v>3049</v>
      </c>
      <c r="W1826" s="363" t="s">
        <v>3050</v>
      </c>
      <c r="X1826" s="29"/>
    </row>
    <row r="1827" spans="1:24" ht="15.75" customHeight="1">
      <c r="A1827" s="66" t="s">
        <v>3047</v>
      </c>
      <c r="B1827" s="66" t="s">
        <v>3048</v>
      </c>
      <c r="C1827" s="16" t="s">
        <v>2935</v>
      </c>
      <c r="D1827" s="14" t="s">
        <v>26</v>
      </c>
      <c r="E1827" s="33" t="s">
        <v>27</v>
      </c>
      <c r="F1827" s="14" t="s">
        <v>29</v>
      </c>
      <c r="G1827" s="14" t="s">
        <v>56</v>
      </c>
      <c r="H1827" s="66" t="s">
        <v>113</v>
      </c>
      <c r="I1827" s="41" t="s">
        <v>498</v>
      </c>
      <c r="J1827" s="41" t="s">
        <v>31</v>
      </c>
      <c r="K1827" s="31">
        <v>5600</v>
      </c>
      <c r="L1827" s="43" t="s">
        <v>189</v>
      </c>
      <c r="M1827" s="20">
        <v>0.05</v>
      </c>
      <c r="N1827" s="80">
        <f t="shared" si="108"/>
        <v>280</v>
      </c>
      <c r="O1827" s="22">
        <f>N1827*[1]TC!$C$4</f>
        <v>5600</v>
      </c>
      <c r="P1827" s="24" t="s">
        <v>34</v>
      </c>
      <c r="Q1827" s="46" t="s">
        <v>1151</v>
      </c>
      <c r="R1827" s="135">
        <f t="shared" si="109"/>
        <v>5320</v>
      </c>
      <c r="S1827" s="48">
        <f>R1827*[1]TC!$C$4</f>
        <v>106400</v>
      </c>
      <c r="T1827" s="208">
        <f>[1]TC!$F$4</f>
        <v>1100</v>
      </c>
      <c r="U1827" s="48">
        <f>T1827*[1]TC!$C$4</f>
        <v>22000</v>
      </c>
      <c r="V1827" s="71" t="s">
        <v>3049</v>
      </c>
      <c r="W1827" s="363" t="s">
        <v>3050</v>
      </c>
      <c r="X1827" s="29"/>
    </row>
    <row r="1828" spans="1:24" ht="15.75" customHeight="1">
      <c r="A1828" s="66" t="s">
        <v>3047</v>
      </c>
      <c r="B1828" s="66" t="s">
        <v>3048</v>
      </c>
      <c r="C1828" s="16" t="s">
        <v>3051</v>
      </c>
      <c r="D1828" s="14" t="s">
        <v>49</v>
      </c>
      <c r="E1828" s="33" t="s">
        <v>27</v>
      </c>
      <c r="F1828" s="14" t="s">
        <v>116</v>
      </c>
      <c r="G1828" s="14" t="s">
        <v>117</v>
      </c>
      <c r="H1828" s="66" t="s">
        <v>51</v>
      </c>
      <c r="I1828" s="41" t="s">
        <v>498</v>
      </c>
      <c r="J1828" s="41" t="s">
        <v>31</v>
      </c>
      <c r="K1828" s="31">
        <v>7500</v>
      </c>
      <c r="L1828" s="43" t="s">
        <v>189</v>
      </c>
      <c r="M1828" s="20">
        <v>0.05</v>
      </c>
      <c r="N1828" s="80">
        <f t="shared" si="108"/>
        <v>375</v>
      </c>
      <c r="O1828" s="22">
        <f>N1828*[1]TC!$C$4</f>
        <v>7500</v>
      </c>
      <c r="P1828" s="24" t="s">
        <v>34</v>
      </c>
      <c r="Q1828" s="46" t="s">
        <v>1151</v>
      </c>
      <c r="R1828" s="135">
        <f t="shared" si="109"/>
        <v>7125</v>
      </c>
      <c r="S1828" s="48">
        <f>R1828*[1]TC!$C$4</f>
        <v>142500</v>
      </c>
      <c r="T1828" s="208">
        <f>[1]TC!$F$4</f>
        <v>1100</v>
      </c>
      <c r="U1828" s="48">
        <f>T1828*[1]TC!$C$4</f>
        <v>22000</v>
      </c>
      <c r="V1828" s="71" t="s">
        <v>3049</v>
      </c>
      <c r="W1828" s="363" t="s">
        <v>3052</v>
      </c>
      <c r="X1828" s="224"/>
    </row>
    <row r="1829" spans="1:24" ht="15.75" customHeight="1">
      <c r="A1829" s="66" t="s">
        <v>3047</v>
      </c>
      <c r="B1829" s="66" t="s">
        <v>3048</v>
      </c>
      <c r="C1829" s="16" t="s">
        <v>3051</v>
      </c>
      <c r="D1829" s="14" t="s">
        <v>26</v>
      </c>
      <c r="E1829" s="33" t="s">
        <v>27</v>
      </c>
      <c r="F1829" s="14" t="s">
        <v>116</v>
      </c>
      <c r="G1829" s="14" t="s">
        <v>117</v>
      </c>
      <c r="H1829" s="66" t="s">
        <v>113</v>
      </c>
      <c r="I1829" s="41" t="s">
        <v>498</v>
      </c>
      <c r="J1829" s="41" t="s">
        <v>31</v>
      </c>
      <c r="K1829" s="31">
        <v>5200</v>
      </c>
      <c r="L1829" s="43" t="s">
        <v>189</v>
      </c>
      <c r="M1829" s="20">
        <v>0.05</v>
      </c>
      <c r="N1829" s="80">
        <f t="shared" si="108"/>
        <v>260</v>
      </c>
      <c r="O1829" s="22">
        <f>N1829*[1]TC!$C$4</f>
        <v>5200</v>
      </c>
      <c r="P1829" s="24" t="s">
        <v>34</v>
      </c>
      <c r="Q1829" s="46" t="s">
        <v>1151</v>
      </c>
      <c r="R1829" s="135">
        <f t="shared" si="109"/>
        <v>4940</v>
      </c>
      <c r="S1829" s="48">
        <f>R1829*[1]TC!$C$4</f>
        <v>98800</v>
      </c>
      <c r="T1829" s="208">
        <f>[1]TC!$F$4</f>
        <v>1100</v>
      </c>
      <c r="U1829" s="48">
        <f>T1829*[1]TC!$C$4</f>
        <v>22000</v>
      </c>
      <c r="V1829" s="71" t="s">
        <v>3049</v>
      </c>
      <c r="W1829" s="363" t="s">
        <v>3052</v>
      </c>
      <c r="X1829" s="224"/>
    </row>
    <row r="1830" spans="1:24" ht="15" customHeight="1">
      <c r="A1830" s="66" t="s">
        <v>3047</v>
      </c>
      <c r="B1830" s="66" t="s">
        <v>3048</v>
      </c>
      <c r="C1830" s="16" t="s">
        <v>146</v>
      </c>
      <c r="D1830" s="14" t="s">
        <v>49</v>
      </c>
      <c r="E1830" s="33" t="s">
        <v>27</v>
      </c>
      <c r="F1830" s="14" t="s">
        <v>147</v>
      </c>
      <c r="G1830" s="14" t="s">
        <v>170</v>
      </c>
      <c r="H1830" s="66" t="s">
        <v>51</v>
      </c>
      <c r="I1830" s="41" t="s">
        <v>498</v>
      </c>
      <c r="J1830" s="41" t="s">
        <v>31</v>
      </c>
      <c r="K1830" s="31">
        <v>7800</v>
      </c>
      <c r="L1830" s="43" t="s">
        <v>189</v>
      </c>
      <c r="M1830" s="20">
        <v>0.05</v>
      </c>
      <c r="N1830" s="80">
        <f t="shared" si="108"/>
        <v>390</v>
      </c>
      <c r="O1830" s="22">
        <f>N1830*[1]TC!$C$4</f>
        <v>7800</v>
      </c>
      <c r="P1830" s="24" t="s">
        <v>34</v>
      </c>
      <c r="Q1830" s="46" t="s">
        <v>1151</v>
      </c>
      <c r="R1830" s="135">
        <f t="shared" si="109"/>
        <v>7410</v>
      </c>
      <c r="S1830" s="48">
        <f>R1830*[1]TC!$C$4</f>
        <v>148200</v>
      </c>
      <c r="T1830" s="208">
        <f>[1]TC!$F$4</f>
        <v>1100</v>
      </c>
      <c r="U1830" s="48">
        <f>T1830*[1]TC!$C$4</f>
        <v>22000</v>
      </c>
      <c r="V1830" s="71" t="s">
        <v>3053</v>
      </c>
      <c r="W1830" s="398" t="s">
        <v>3054</v>
      </c>
      <c r="X1830" s="199"/>
    </row>
    <row r="1831" spans="1:24" ht="15" customHeight="1">
      <c r="A1831" s="66" t="s">
        <v>3047</v>
      </c>
      <c r="B1831" s="66" t="s">
        <v>3048</v>
      </c>
      <c r="C1831" s="16" t="s">
        <v>146</v>
      </c>
      <c r="D1831" s="14" t="s">
        <v>26</v>
      </c>
      <c r="E1831" s="33" t="s">
        <v>27</v>
      </c>
      <c r="F1831" s="14" t="s">
        <v>147</v>
      </c>
      <c r="G1831" s="14" t="s">
        <v>170</v>
      </c>
      <c r="H1831" s="66" t="s">
        <v>113</v>
      </c>
      <c r="I1831" s="41" t="s">
        <v>498</v>
      </c>
      <c r="J1831" s="41" t="s">
        <v>31</v>
      </c>
      <c r="K1831" s="31">
        <v>5400</v>
      </c>
      <c r="L1831" s="43" t="s">
        <v>189</v>
      </c>
      <c r="M1831" s="20">
        <v>0.05</v>
      </c>
      <c r="N1831" s="80">
        <f t="shared" si="108"/>
        <v>270</v>
      </c>
      <c r="O1831" s="22">
        <f>N1831*[1]TC!$C$4</f>
        <v>5400</v>
      </c>
      <c r="P1831" s="24" t="s">
        <v>34</v>
      </c>
      <c r="Q1831" s="46" t="s">
        <v>1151</v>
      </c>
      <c r="R1831" s="135">
        <f t="shared" si="109"/>
        <v>5130</v>
      </c>
      <c r="S1831" s="48">
        <f>R1831*[1]TC!$C$4</f>
        <v>102600</v>
      </c>
      <c r="T1831" s="208">
        <f>[1]TC!$F$4</f>
        <v>1100</v>
      </c>
      <c r="U1831" s="48">
        <f>T1831*[1]TC!$C$4</f>
        <v>22000</v>
      </c>
      <c r="V1831" s="71" t="s">
        <v>3053</v>
      </c>
      <c r="W1831" s="363" t="s">
        <v>3054</v>
      </c>
      <c r="X1831" s="199"/>
    </row>
    <row r="1832" spans="1:24" ht="15" customHeight="1">
      <c r="A1832" s="66" t="s">
        <v>3047</v>
      </c>
      <c r="B1832" s="66" t="s">
        <v>3048</v>
      </c>
      <c r="C1832" s="16" t="s">
        <v>119</v>
      </c>
      <c r="D1832" s="14" t="s">
        <v>49</v>
      </c>
      <c r="E1832" s="33" t="s">
        <v>27</v>
      </c>
      <c r="F1832" s="14" t="s">
        <v>506</v>
      </c>
      <c r="G1832" s="14" t="s">
        <v>120</v>
      </c>
      <c r="H1832" s="66" t="s">
        <v>296</v>
      </c>
      <c r="I1832" s="41" t="s">
        <v>498</v>
      </c>
      <c r="J1832" s="41" t="s">
        <v>31</v>
      </c>
      <c r="K1832" s="31">
        <v>10400</v>
      </c>
      <c r="L1832" s="43" t="s">
        <v>189</v>
      </c>
      <c r="M1832" s="20">
        <v>0.05</v>
      </c>
      <c r="N1832" s="80">
        <f t="shared" si="108"/>
        <v>520</v>
      </c>
      <c r="O1832" s="22">
        <f>N1832*[1]TC!$C$4</f>
        <v>10400</v>
      </c>
      <c r="P1832" s="24" t="s">
        <v>34</v>
      </c>
      <c r="Q1832" s="46" t="s">
        <v>1151</v>
      </c>
      <c r="R1832" s="135">
        <f t="shared" si="109"/>
        <v>9880</v>
      </c>
      <c r="S1832" s="48">
        <f>R1832*[1]TC!$C$4</f>
        <v>197600</v>
      </c>
      <c r="T1832" s="208">
        <f>[1]TC!$F$4</f>
        <v>1100</v>
      </c>
      <c r="U1832" s="48">
        <f>T1832*[1]TC!$C$4</f>
        <v>22000</v>
      </c>
      <c r="V1832" s="71" t="s">
        <v>3055</v>
      </c>
      <c r="W1832" s="363" t="s">
        <v>3056</v>
      </c>
      <c r="X1832" s="199"/>
    </row>
    <row r="1833" spans="1:24" ht="15" customHeight="1">
      <c r="A1833" s="66" t="s">
        <v>3047</v>
      </c>
      <c r="B1833" s="66" t="s">
        <v>3048</v>
      </c>
      <c r="C1833" s="16" t="s">
        <v>3057</v>
      </c>
      <c r="D1833" s="14" t="s">
        <v>49</v>
      </c>
      <c r="E1833" s="33" t="s">
        <v>27</v>
      </c>
      <c r="F1833" s="14" t="s">
        <v>73</v>
      </c>
      <c r="G1833" s="14" t="s">
        <v>2555</v>
      </c>
      <c r="H1833" s="66" t="s">
        <v>51</v>
      </c>
      <c r="I1833" s="41" t="s">
        <v>498</v>
      </c>
      <c r="J1833" s="41" t="s">
        <v>31</v>
      </c>
      <c r="K1833" s="31">
        <v>7200</v>
      </c>
      <c r="L1833" s="43" t="s">
        <v>189</v>
      </c>
      <c r="M1833" s="20">
        <v>0.05</v>
      </c>
      <c r="N1833" s="80">
        <f t="shared" si="108"/>
        <v>360</v>
      </c>
      <c r="O1833" s="22">
        <f>N1833*[1]TC!$C$4</f>
        <v>7200</v>
      </c>
      <c r="P1833" s="24" t="s">
        <v>34</v>
      </c>
      <c r="Q1833" s="46" t="s">
        <v>1151</v>
      </c>
      <c r="R1833" s="135">
        <f t="shared" si="109"/>
        <v>6840</v>
      </c>
      <c r="S1833" s="48">
        <f>R1833*[1]TC!$C$4</f>
        <v>136800</v>
      </c>
      <c r="T1833" s="208">
        <f>[1]TC!$F$4</f>
        <v>1100</v>
      </c>
      <c r="U1833" s="48">
        <f>T1833*[1]TC!$C$4</f>
        <v>22000</v>
      </c>
      <c r="V1833" s="71" t="s">
        <v>3053</v>
      </c>
      <c r="W1833" s="363" t="s">
        <v>3058</v>
      </c>
      <c r="X1833" s="199"/>
    </row>
    <row r="1834" spans="1:24" ht="15" customHeight="1">
      <c r="A1834" s="229" t="s">
        <v>3059</v>
      </c>
      <c r="B1834" s="229" t="s">
        <v>3060</v>
      </c>
      <c r="C1834" s="51" t="s">
        <v>3061</v>
      </c>
      <c r="D1834" s="15" t="s">
        <v>26</v>
      </c>
      <c r="E1834" s="33" t="s">
        <v>27</v>
      </c>
      <c r="F1834" s="14" t="s">
        <v>120</v>
      </c>
      <c r="G1834" s="14" t="s">
        <v>998</v>
      </c>
      <c r="H1834" s="16" t="s">
        <v>97</v>
      </c>
      <c r="I1834" s="129" t="s">
        <v>3062</v>
      </c>
      <c r="J1834" s="129" t="s">
        <v>3062</v>
      </c>
      <c r="K1834" s="39">
        <v>18375</v>
      </c>
      <c r="L1834" s="68" t="s">
        <v>189</v>
      </c>
      <c r="M1834" s="20">
        <v>0.4</v>
      </c>
      <c r="N1834" s="34">
        <f t="shared" si="108"/>
        <v>7350</v>
      </c>
      <c r="O1834" s="55">
        <f>N1834*[1]TC!$C$4</f>
        <v>147000</v>
      </c>
      <c r="P1834" s="24" t="s">
        <v>2162</v>
      </c>
      <c r="Q1834" s="24" t="s">
        <v>34</v>
      </c>
      <c r="R1834" s="342">
        <f t="shared" si="109"/>
        <v>11025</v>
      </c>
      <c r="S1834" s="58">
        <f>R1834*[1]TC!$C$4</f>
        <v>220500</v>
      </c>
      <c r="T1834" s="57">
        <f>[1]TC!$F$4</f>
        <v>1100</v>
      </c>
      <c r="U1834" s="48">
        <f>T1834*[1]TC!$C$4</f>
        <v>22000</v>
      </c>
      <c r="V1834" s="33" t="s">
        <v>3063</v>
      </c>
      <c r="W1834" s="154" t="s">
        <v>3064</v>
      </c>
      <c r="X1834" s="199"/>
    </row>
    <row r="1835" spans="1:24" ht="15" customHeight="1">
      <c r="A1835" s="229" t="s">
        <v>3059</v>
      </c>
      <c r="B1835" s="229" t="s">
        <v>3060</v>
      </c>
      <c r="C1835" s="51" t="s">
        <v>3061</v>
      </c>
      <c r="D1835" s="399" t="s">
        <v>26</v>
      </c>
      <c r="E1835" s="33" t="s">
        <v>27</v>
      </c>
      <c r="F1835" s="14" t="s">
        <v>120</v>
      </c>
      <c r="G1835" s="14" t="s">
        <v>998</v>
      </c>
      <c r="H1835" s="16" t="s">
        <v>113</v>
      </c>
      <c r="I1835" s="129" t="s">
        <v>3062</v>
      </c>
      <c r="J1835" s="129" t="s">
        <v>3062</v>
      </c>
      <c r="K1835" s="39">
        <v>22968.75</v>
      </c>
      <c r="L1835" s="68" t="s">
        <v>189</v>
      </c>
      <c r="M1835" s="20">
        <v>0.4</v>
      </c>
      <c r="N1835" s="34">
        <f t="shared" si="108"/>
        <v>9187.5</v>
      </c>
      <c r="O1835" s="55">
        <f>N1835*[1]TC!$C$4</f>
        <v>183750</v>
      </c>
      <c r="P1835" s="24" t="s">
        <v>2162</v>
      </c>
      <c r="Q1835" s="24" t="s">
        <v>34</v>
      </c>
      <c r="R1835" s="342">
        <f t="shared" si="109"/>
        <v>13781.25</v>
      </c>
      <c r="S1835" s="58">
        <f>R1835*[1]TC!$C$4</f>
        <v>275625</v>
      </c>
      <c r="T1835" s="57">
        <f>[1]TC!$F$4</f>
        <v>1100</v>
      </c>
      <c r="U1835" s="48">
        <f>T1835*[1]TC!$C$4</f>
        <v>22000</v>
      </c>
      <c r="V1835" s="33" t="s">
        <v>3063</v>
      </c>
      <c r="W1835" s="154" t="s">
        <v>3064</v>
      </c>
      <c r="X1835" s="199"/>
    </row>
    <row r="1836" spans="1:24" ht="15" customHeight="1">
      <c r="A1836" s="229" t="s">
        <v>3059</v>
      </c>
      <c r="B1836" s="229" t="s">
        <v>3060</v>
      </c>
      <c r="C1836" s="51" t="s">
        <v>3065</v>
      </c>
      <c r="D1836" s="399" t="s">
        <v>26</v>
      </c>
      <c r="E1836" s="33" t="s">
        <v>27</v>
      </c>
      <c r="F1836" s="14" t="s">
        <v>204</v>
      </c>
      <c r="G1836" s="14" t="s">
        <v>295</v>
      </c>
      <c r="H1836" s="16" t="s">
        <v>97</v>
      </c>
      <c r="I1836" s="129" t="s">
        <v>3062</v>
      </c>
      <c r="J1836" s="129" t="s">
        <v>3062</v>
      </c>
      <c r="K1836" s="39">
        <v>18375</v>
      </c>
      <c r="L1836" s="68" t="s">
        <v>189</v>
      </c>
      <c r="M1836" s="20">
        <v>0.4</v>
      </c>
      <c r="N1836" s="34">
        <f t="shared" si="108"/>
        <v>7350</v>
      </c>
      <c r="O1836" s="55">
        <f>N1836*[1]TC!$C$4</f>
        <v>147000</v>
      </c>
      <c r="P1836" s="24" t="s">
        <v>2162</v>
      </c>
      <c r="Q1836" s="24" t="s">
        <v>34</v>
      </c>
      <c r="R1836" s="342">
        <f t="shared" si="109"/>
        <v>11025</v>
      </c>
      <c r="S1836" s="58">
        <f>R1836*[1]TC!$C$4</f>
        <v>220500</v>
      </c>
      <c r="T1836" s="57">
        <f>[1]TC!$F$4</f>
        <v>1100</v>
      </c>
      <c r="U1836" s="48">
        <f>T1836*[1]TC!$C$4</f>
        <v>22000</v>
      </c>
      <c r="V1836" s="33" t="s">
        <v>3063</v>
      </c>
      <c r="W1836" s="400" t="s">
        <v>3064</v>
      </c>
      <c r="X1836" s="401"/>
    </row>
    <row r="1837" spans="1:24" ht="15" customHeight="1">
      <c r="A1837" s="229" t="s">
        <v>3059</v>
      </c>
      <c r="B1837" s="229" t="s">
        <v>3060</v>
      </c>
      <c r="C1837" s="51" t="s">
        <v>3065</v>
      </c>
      <c r="D1837" s="399" t="s">
        <v>26</v>
      </c>
      <c r="E1837" s="33" t="s">
        <v>27</v>
      </c>
      <c r="F1837" s="14" t="s">
        <v>204</v>
      </c>
      <c r="G1837" s="14" t="s">
        <v>295</v>
      </c>
      <c r="H1837" s="16" t="s">
        <v>113</v>
      </c>
      <c r="I1837" s="129" t="s">
        <v>3062</v>
      </c>
      <c r="J1837" s="129" t="s">
        <v>3062</v>
      </c>
      <c r="K1837" s="39">
        <v>22968.75</v>
      </c>
      <c r="L1837" s="68" t="s">
        <v>189</v>
      </c>
      <c r="M1837" s="20">
        <v>0.4</v>
      </c>
      <c r="N1837" s="34">
        <f t="shared" si="108"/>
        <v>9187.5</v>
      </c>
      <c r="O1837" s="55">
        <f>N1837*[1]TC!$C$4</f>
        <v>183750</v>
      </c>
      <c r="P1837" s="24" t="s">
        <v>2162</v>
      </c>
      <c r="Q1837" s="24" t="s">
        <v>34</v>
      </c>
      <c r="R1837" s="342">
        <f t="shared" si="109"/>
        <v>13781.25</v>
      </c>
      <c r="S1837" s="58">
        <f>R1837*[1]TC!$C$4</f>
        <v>275625</v>
      </c>
      <c r="T1837" s="57">
        <f>[1]TC!$F$4</f>
        <v>1100</v>
      </c>
      <c r="U1837" s="48">
        <f>T1837*[1]TC!$C$4</f>
        <v>22000</v>
      </c>
      <c r="V1837" s="33" t="s">
        <v>3063</v>
      </c>
      <c r="W1837" s="154" t="s">
        <v>3064</v>
      </c>
      <c r="X1837" s="199"/>
    </row>
    <row r="1838" spans="1:24" ht="15" customHeight="1">
      <c r="A1838" s="229" t="s">
        <v>3059</v>
      </c>
      <c r="B1838" s="229" t="s">
        <v>3060</v>
      </c>
      <c r="C1838" s="51" t="s">
        <v>3066</v>
      </c>
      <c r="D1838" s="399" t="s">
        <v>26</v>
      </c>
      <c r="E1838" s="33" t="s">
        <v>27</v>
      </c>
      <c r="F1838" s="14" t="s">
        <v>96</v>
      </c>
      <c r="G1838" s="14" t="s">
        <v>96</v>
      </c>
      <c r="H1838" s="16" t="s">
        <v>97</v>
      </c>
      <c r="I1838" s="129" t="s">
        <v>3062</v>
      </c>
      <c r="J1838" s="129" t="s">
        <v>3062</v>
      </c>
      <c r="K1838" s="39">
        <v>18375</v>
      </c>
      <c r="L1838" s="68" t="s">
        <v>189</v>
      </c>
      <c r="M1838" s="20">
        <v>0.4</v>
      </c>
      <c r="N1838" s="34">
        <f t="shared" si="108"/>
        <v>7350</v>
      </c>
      <c r="O1838" s="55">
        <f>N1838*[1]TC!$C$4</f>
        <v>147000</v>
      </c>
      <c r="P1838" s="24" t="s">
        <v>2162</v>
      </c>
      <c r="Q1838" s="24" t="s">
        <v>34</v>
      </c>
      <c r="R1838" s="342">
        <f t="shared" si="109"/>
        <v>11025</v>
      </c>
      <c r="S1838" s="58">
        <f>R1838*[1]TC!$C$4</f>
        <v>220500</v>
      </c>
      <c r="T1838" s="57">
        <f>[1]TC!$F$4</f>
        <v>1100</v>
      </c>
      <c r="U1838" s="48">
        <f>T1838*[1]TC!$C$4</f>
        <v>22000</v>
      </c>
      <c r="V1838" s="33" t="s">
        <v>3063</v>
      </c>
      <c r="W1838" s="154" t="s">
        <v>3064</v>
      </c>
      <c r="X1838" s="389"/>
    </row>
    <row r="1839" spans="1:24" ht="15" customHeight="1">
      <c r="A1839" s="229" t="s">
        <v>3059</v>
      </c>
      <c r="B1839" s="229" t="s">
        <v>3060</v>
      </c>
      <c r="C1839" s="51" t="s">
        <v>3066</v>
      </c>
      <c r="D1839" s="399" t="s">
        <v>26</v>
      </c>
      <c r="E1839" s="33" t="s">
        <v>27</v>
      </c>
      <c r="F1839" s="14" t="s">
        <v>96</v>
      </c>
      <c r="G1839" s="14" t="s">
        <v>96</v>
      </c>
      <c r="H1839" s="16" t="s">
        <v>113</v>
      </c>
      <c r="I1839" s="129" t="s">
        <v>3062</v>
      </c>
      <c r="J1839" s="129" t="s">
        <v>3062</v>
      </c>
      <c r="K1839" s="39">
        <v>22968.75</v>
      </c>
      <c r="L1839" s="68" t="s">
        <v>189</v>
      </c>
      <c r="M1839" s="20">
        <v>0.4</v>
      </c>
      <c r="N1839" s="34">
        <f t="shared" si="108"/>
        <v>9187.5</v>
      </c>
      <c r="O1839" s="55">
        <f>N1839*[1]TC!$C$4</f>
        <v>183750</v>
      </c>
      <c r="P1839" s="24" t="s">
        <v>2162</v>
      </c>
      <c r="Q1839" s="24" t="s">
        <v>34</v>
      </c>
      <c r="R1839" s="342">
        <f t="shared" si="109"/>
        <v>13781.25</v>
      </c>
      <c r="S1839" s="58">
        <f>R1839*[1]TC!$C$4</f>
        <v>275625</v>
      </c>
      <c r="T1839" s="57">
        <f>[1]TC!$F$4</f>
        <v>1100</v>
      </c>
      <c r="U1839" s="48">
        <f>T1839*[1]TC!$C$4</f>
        <v>22000</v>
      </c>
      <c r="V1839" s="33" t="s">
        <v>3063</v>
      </c>
      <c r="W1839" s="154" t="s">
        <v>3064</v>
      </c>
      <c r="X1839" s="199"/>
    </row>
    <row r="1840" spans="1:24" ht="15" customHeight="1">
      <c r="A1840" s="229" t="s">
        <v>185</v>
      </c>
      <c r="B1840" s="229" t="s">
        <v>3060</v>
      </c>
      <c r="C1840" s="229" t="s">
        <v>3067</v>
      </c>
      <c r="D1840" s="399" t="s">
        <v>3068</v>
      </c>
      <c r="E1840" s="33" t="s">
        <v>27</v>
      </c>
      <c r="F1840" s="14" t="s">
        <v>42</v>
      </c>
      <c r="G1840" s="14" t="s">
        <v>29</v>
      </c>
      <c r="H1840" s="16" t="s">
        <v>1757</v>
      </c>
      <c r="I1840" s="129" t="s">
        <v>3069</v>
      </c>
      <c r="J1840" s="33" t="s">
        <v>3070</v>
      </c>
      <c r="K1840" s="39">
        <v>12500</v>
      </c>
      <c r="L1840" s="68" t="s">
        <v>189</v>
      </c>
      <c r="M1840" s="20">
        <v>0.28000000000000003</v>
      </c>
      <c r="N1840" s="34">
        <f t="shared" si="108"/>
        <v>3500.0000000000005</v>
      </c>
      <c r="O1840" s="55">
        <f>N1840*[1]TC!$C$4</f>
        <v>70000.000000000015</v>
      </c>
      <c r="P1840" s="24" t="s">
        <v>2162</v>
      </c>
      <c r="Q1840" s="24" t="s">
        <v>34</v>
      </c>
      <c r="R1840" s="342">
        <f t="shared" si="109"/>
        <v>9000</v>
      </c>
      <c r="S1840" s="58">
        <f>R1840*[1]TC!$C$4</f>
        <v>180000</v>
      </c>
      <c r="T1840" s="57">
        <f>[1]TC!$F$4</f>
        <v>1100</v>
      </c>
      <c r="U1840" s="48">
        <f>T1840*[1]TC!$C$4</f>
        <v>22000</v>
      </c>
      <c r="V1840" s="33" t="s">
        <v>3071</v>
      </c>
      <c r="W1840" s="59" t="s">
        <v>3071</v>
      </c>
      <c r="X1840" s="199"/>
    </row>
    <row r="1841" spans="1:24" ht="15" customHeight="1">
      <c r="A1841" s="229" t="s">
        <v>185</v>
      </c>
      <c r="B1841" s="229" t="s">
        <v>3060</v>
      </c>
      <c r="C1841" s="229" t="s">
        <v>3072</v>
      </c>
      <c r="D1841" s="14" t="s">
        <v>49</v>
      </c>
      <c r="E1841" s="33" t="s">
        <v>27</v>
      </c>
      <c r="F1841" s="14" t="s">
        <v>76</v>
      </c>
      <c r="G1841" s="14" t="s">
        <v>96</v>
      </c>
      <c r="H1841" s="32" t="s">
        <v>1460</v>
      </c>
      <c r="I1841" s="129" t="s">
        <v>3069</v>
      </c>
      <c r="J1841" s="33" t="s">
        <v>3073</v>
      </c>
      <c r="K1841" s="39">
        <v>38100</v>
      </c>
      <c r="L1841" s="68" t="s">
        <v>189</v>
      </c>
      <c r="M1841" s="20">
        <v>0.25</v>
      </c>
      <c r="N1841" s="34">
        <f t="shared" si="108"/>
        <v>9525</v>
      </c>
      <c r="O1841" s="55">
        <f>N1841*[1]TC!$C$4</f>
        <v>190500</v>
      </c>
      <c r="P1841" s="24" t="s">
        <v>2162</v>
      </c>
      <c r="Q1841" s="24" t="s">
        <v>1151</v>
      </c>
      <c r="R1841" s="342">
        <f t="shared" si="109"/>
        <v>28575</v>
      </c>
      <c r="S1841" s="58">
        <f>R1841*[1]TC!$C$4</f>
        <v>571500</v>
      </c>
      <c r="T1841" s="57">
        <f>[1]TC!$F$4</f>
        <v>1100</v>
      </c>
      <c r="U1841" s="48">
        <f>T1841*[1]TC!$C$4</f>
        <v>22000</v>
      </c>
      <c r="V1841" s="33" t="s">
        <v>3074</v>
      </c>
      <c r="W1841" s="64" t="s">
        <v>3075</v>
      </c>
      <c r="X1841" s="199"/>
    </row>
    <row r="1842" spans="1:24" ht="15" customHeight="1">
      <c r="A1842" s="229" t="s">
        <v>185</v>
      </c>
      <c r="B1842" s="229" t="s">
        <v>3060</v>
      </c>
      <c r="C1842" s="229" t="s">
        <v>3076</v>
      </c>
      <c r="D1842" s="14" t="s">
        <v>49</v>
      </c>
      <c r="E1842" s="33" t="s">
        <v>27</v>
      </c>
      <c r="F1842" s="14" t="s">
        <v>506</v>
      </c>
      <c r="G1842" s="14" t="s">
        <v>29</v>
      </c>
      <c r="H1842" s="32" t="s">
        <v>1460</v>
      </c>
      <c r="I1842" s="129" t="s">
        <v>3069</v>
      </c>
      <c r="J1842" s="33" t="s">
        <v>3073</v>
      </c>
      <c r="K1842" s="39">
        <v>38100</v>
      </c>
      <c r="L1842" s="68" t="s">
        <v>189</v>
      </c>
      <c r="M1842" s="20">
        <v>0.25</v>
      </c>
      <c r="N1842" s="34">
        <f t="shared" si="108"/>
        <v>9525</v>
      </c>
      <c r="O1842" s="55">
        <f>N1842*[1]TC!$C$4</f>
        <v>190500</v>
      </c>
      <c r="P1842" s="24" t="s">
        <v>2162</v>
      </c>
      <c r="Q1842" s="24" t="s">
        <v>1151</v>
      </c>
      <c r="R1842" s="342">
        <f t="shared" si="109"/>
        <v>28575</v>
      </c>
      <c r="S1842" s="58">
        <f>R1842*[1]TC!$C$4</f>
        <v>571500</v>
      </c>
      <c r="T1842" s="57">
        <f>[1]TC!$F$4</f>
        <v>1100</v>
      </c>
      <c r="U1842" s="48">
        <f>T1842*[1]TC!$C$4</f>
        <v>22000</v>
      </c>
      <c r="V1842" s="33" t="s">
        <v>3074</v>
      </c>
      <c r="W1842" s="64" t="s">
        <v>3077</v>
      </c>
      <c r="X1842" s="199"/>
    </row>
    <row r="1843" spans="1:24" ht="15" customHeight="1">
      <c r="A1843" s="229" t="s">
        <v>185</v>
      </c>
      <c r="B1843" s="229" t="s">
        <v>3060</v>
      </c>
      <c r="C1843" s="229" t="s">
        <v>3078</v>
      </c>
      <c r="D1843" s="14" t="s">
        <v>49</v>
      </c>
      <c r="E1843" s="33" t="s">
        <v>27</v>
      </c>
      <c r="F1843" s="14" t="s">
        <v>83</v>
      </c>
      <c r="G1843" s="14" t="s">
        <v>96</v>
      </c>
      <c r="H1843" s="32" t="s">
        <v>1460</v>
      </c>
      <c r="I1843" s="129" t="s">
        <v>3069</v>
      </c>
      <c r="J1843" s="33" t="s">
        <v>3073</v>
      </c>
      <c r="K1843" s="39">
        <v>38100</v>
      </c>
      <c r="L1843" s="68" t="s">
        <v>189</v>
      </c>
      <c r="M1843" s="20">
        <v>0.25</v>
      </c>
      <c r="N1843" s="34">
        <f t="shared" si="108"/>
        <v>9525</v>
      </c>
      <c r="O1843" s="55">
        <f>N1843*[1]TC!$C$4</f>
        <v>190500</v>
      </c>
      <c r="P1843" s="24" t="s">
        <v>2162</v>
      </c>
      <c r="Q1843" s="24" t="s">
        <v>1151</v>
      </c>
      <c r="R1843" s="342">
        <f t="shared" si="109"/>
        <v>28575</v>
      </c>
      <c r="S1843" s="58">
        <f>R1843*[1]TC!$C$4</f>
        <v>571500</v>
      </c>
      <c r="T1843" s="57">
        <f>[1]TC!$F$4</f>
        <v>1100</v>
      </c>
      <c r="U1843" s="48">
        <f>T1843*[1]TC!$C$4</f>
        <v>22000</v>
      </c>
      <c r="V1843" s="33" t="s">
        <v>3074</v>
      </c>
      <c r="W1843" s="339" t="s">
        <v>3079</v>
      </c>
      <c r="X1843" s="402"/>
    </row>
    <row r="1844" spans="1:24" ht="15" customHeight="1">
      <c r="A1844" s="229" t="s">
        <v>185</v>
      </c>
      <c r="B1844" s="229" t="s">
        <v>3060</v>
      </c>
      <c r="C1844" s="229" t="s">
        <v>3080</v>
      </c>
      <c r="D1844" s="14" t="s">
        <v>49</v>
      </c>
      <c r="E1844" s="33" t="s">
        <v>27</v>
      </c>
      <c r="F1844" s="14" t="s">
        <v>80</v>
      </c>
      <c r="G1844" s="14" t="s">
        <v>96</v>
      </c>
      <c r="H1844" s="32" t="s">
        <v>1460</v>
      </c>
      <c r="I1844" s="129" t="s">
        <v>3069</v>
      </c>
      <c r="J1844" s="41" t="s">
        <v>3073</v>
      </c>
      <c r="K1844" s="39">
        <v>38100</v>
      </c>
      <c r="L1844" s="68" t="s">
        <v>189</v>
      </c>
      <c r="M1844" s="20">
        <v>0.25</v>
      </c>
      <c r="N1844" s="34">
        <f t="shared" si="108"/>
        <v>9525</v>
      </c>
      <c r="O1844" s="55">
        <f>N1844*[1]TC!$C$4</f>
        <v>190500</v>
      </c>
      <c r="P1844" s="24" t="s">
        <v>2162</v>
      </c>
      <c r="Q1844" s="24" t="s">
        <v>1151</v>
      </c>
      <c r="R1844" s="342">
        <f t="shared" si="109"/>
        <v>28575</v>
      </c>
      <c r="S1844" s="58">
        <f>R1844*[1]TC!$C$4</f>
        <v>571500</v>
      </c>
      <c r="T1844" s="57">
        <f>[1]TC!$F$4</f>
        <v>1100</v>
      </c>
      <c r="U1844" s="48">
        <f>T1844*[1]TC!$C$4</f>
        <v>22000</v>
      </c>
      <c r="V1844" s="33" t="s">
        <v>3074</v>
      </c>
      <c r="W1844" s="339" t="s">
        <v>3081</v>
      </c>
      <c r="X1844" s="403"/>
    </row>
    <row r="1845" spans="1:24" ht="15" customHeight="1">
      <c r="A1845" s="229" t="s">
        <v>185</v>
      </c>
      <c r="B1845" s="229" t="s">
        <v>3060</v>
      </c>
      <c r="C1845" s="229" t="s">
        <v>3082</v>
      </c>
      <c r="D1845" s="14" t="s">
        <v>49</v>
      </c>
      <c r="E1845" s="33" t="s">
        <v>27</v>
      </c>
      <c r="F1845" s="14" t="s">
        <v>95</v>
      </c>
      <c r="G1845" s="14" t="s">
        <v>62</v>
      </c>
      <c r="H1845" s="32" t="s">
        <v>1460</v>
      </c>
      <c r="I1845" s="129" t="s">
        <v>3069</v>
      </c>
      <c r="J1845" s="41" t="s">
        <v>3073</v>
      </c>
      <c r="K1845" s="39">
        <v>38100</v>
      </c>
      <c r="L1845" s="68" t="s">
        <v>189</v>
      </c>
      <c r="M1845" s="20">
        <v>0.25</v>
      </c>
      <c r="N1845" s="34">
        <f t="shared" si="108"/>
        <v>9525</v>
      </c>
      <c r="O1845" s="55">
        <f>N1845*[1]TC!$C$4</f>
        <v>190500</v>
      </c>
      <c r="P1845" s="24" t="s">
        <v>2162</v>
      </c>
      <c r="Q1845" s="24" t="s">
        <v>1151</v>
      </c>
      <c r="R1845" s="342">
        <f t="shared" si="109"/>
        <v>28575</v>
      </c>
      <c r="S1845" s="58">
        <f>R1845*[1]TC!$C$4</f>
        <v>571500</v>
      </c>
      <c r="T1845" s="57">
        <f>[1]TC!$F$4</f>
        <v>1100</v>
      </c>
      <c r="U1845" s="48">
        <f>T1845*[1]TC!$C$4</f>
        <v>22000</v>
      </c>
      <c r="V1845" s="33" t="s">
        <v>3074</v>
      </c>
      <c r="W1845" s="339" t="s">
        <v>3083</v>
      </c>
      <c r="X1845" s="402"/>
    </row>
    <row r="1846" spans="1:24" ht="15" customHeight="1">
      <c r="A1846" s="229" t="s">
        <v>185</v>
      </c>
      <c r="B1846" s="229" t="s">
        <v>3060</v>
      </c>
      <c r="C1846" s="229" t="s">
        <v>3084</v>
      </c>
      <c r="D1846" s="14" t="s">
        <v>49</v>
      </c>
      <c r="E1846" s="33" t="s">
        <v>27</v>
      </c>
      <c r="F1846" s="14" t="s">
        <v>62</v>
      </c>
      <c r="G1846" s="14" t="s">
        <v>95</v>
      </c>
      <c r="H1846" s="32" t="s">
        <v>1460</v>
      </c>
      <c r="I1846" s="129" t="s">
        <v>3069</v>
      </c>
      <c r="J1846" s="41" t="s">
        <v>3073</v>
      </c>
      <c r="K1846" s="39">
        <v>38100</v>
      </c>
      <c r="L1846" s="68" t="s">
        <v>189</v>
      </c>
      <c r="M1846" s="20">
        <v>0.25</v>
      </c>
      <c r="N1846" s="34">
        <f t="shared" si="108"/>
        <v>9525</v>
      </c>
      <c r="O1846" s="55">
        <f>N1846*[1]TC!$C$4</f>
        <v>190500</v>
      </c>
      <c r="P1846" s="24" t="s">
        <v>2162</v>
      </c>
      <c r="Q1846" s="24" t="s">
        <v>1151</v>
      </c>
      <c r="R1846" s="342">
        <f t="shared" si="109"/>
        <v>28575</v>
      </c>
      <c r="S1846" s="58">
        <f>R1846*[1]TC!$C$4</f>
        <v>571500</v>
      </c>
      <c r="T1846" s="57">
        <f>[1]TC!$F$4</f>
        <v>1100</v>
      </c>
      <c r="U1846" s="48">
        <f>T1846*[1]TC!$C$4</f>
        <v>22000</v>
      </c>
      <c r="V1846" s="33" t="s">
        <v>3074</v>
      </c>
      <c r="W1846" s="339" t="s">
        <v>3085</v>
      </c>
      <c r="X1846" s="402"/>
    </row>
    <row r="1847" spans="1:24" ht="15" customHeight="1">
      <c r="A1847" s="229" t="s">
        <v>185</v>
      </c>
      <c r="B1847" s="229" t="s">
        <v>3060</v>
      </c>
      <c r="C1847" s="229" t="s">
        <v>3086</v>
      </c>
      <c r="D1847" s="14" t="s">
        <v>49</v>
      </c>
      <c r="E1847" s="33" t="s">
        <v>27</v>
      </c>
      <c r="F1847" s="14" t="s">
        <v>80</v>
      </c>
      <c r="G1847" s="14" t="s">
        <v>96</v>
      </c>
      <c r="H1847" s="32" t="s">
        <v>1460</v>
      </c>
      <c r="I1847" s="129" t="s">
        <v>3069</v>
      </c>
      <c r="J1847" s="41" t="s">
        <v>3073</v>
      </c>
      <c r="K1847" s="39">
        <v>38100</v>
      </c>
      <c r="L1847" s="68" t="s">
        <v>189</v>
      </c>
      <c r="M1847" s="20">
        <v>0.25</v>
      </c>
      <c r="N1847" s="34">
        <f t="shared" si="108"/>
        <v>9525</v>
      </c>
      <c r="O1847" s="55">
        <f>N1847*[1]TC!$C$4</f>
        <v>190500</v>
      </c>
      <c r="P1847" s="24" t="s">
        <v>2162</v>
      </c>
      <c r="Q1847" s="24" t="s">
        <v>1151</v>
      </c>
      <c r="R1847" s="342">
        <f t="shared" si="109"/>
        <v>28575</v>
      </c>
      <c r="S1847" s="58">
        <f>R1847*[1]TC!$C$4</f>
        <v>571500</v>
      </c>
      <c r="T1847" s="57">
        <f>[1]TC!$F$4</f>
        <v>1100</v>
      </c>
      <c r="U1847" s="48">
        <f>T1847*[1]TC!$C$4</f>
        <v>22000</v>
      </c>
      <c r="V1847" s="33" t="s">
        <v>3074</v>
      </c>
      <c r="W1847" s="339" t="s">
        <v>3087</v>
      </c>
      <c r="X1847" s="402"/>
    </row>
    <row r="1848" spans="1:24" ht="15" customHeight="1">
      <c r="A1848" s="229" t="s">
        <v>185</v>
      </c>
      <c r="B1848" s="229" t="s">
        <v>3060</v>
      </c>
      <c r="C1848" s="229" t="s">
        <v>3088</v>
      </c>
      <c r="D1848" s="14" t="s">
        <v>49</v>
      </c>
      <c r="E1848" s="33" t="s">
        <v>27</v>
      </c>
      <c r="F1848" s="14" t="s">
        <v>76</v>
      </c>
      <c r="G1848" s="14" t="s">
        <v>506</v>
      </c>
      <c r="H1848" s="32" t="s">
        <v>1460</v>
      </c>
      <c r="I1848" s="129" t="s">
        <v>3069</v>
      </c>
      <c r="J1848" s="41"/>
      <c r="K1848" s="39">
        <v>38100</v>
      </c>
      <c r="L1848" s="68" t="s">
        <v>189</v>
      </c>
      <c r="M1848" s="20">
        <v>0.25</v>
      </c>
      <c r="N1848" s="34">
        <f t="shared" si="108"/>
        <v>9525</v>
      </c>
      <c r="O1848" s="55">
        <f>N1848*[1]TC!$C$4</f>
        <v>190500</v>
      </c>
      <c r="P1848" s="24" t="s">
        <v>2162</v>
      </c>
      <c r="Q1848" s="24" t="s">
        <v>1151</v>
      </c>
      <c r="R1848" s="342">
        <f t="shared" si="109"/>
        <v>28575</v>
      </c>
      <c r="S1848" s="58">
        <f>R1848*[1]TC!$C$4</f>
        <v>571500</v>
      </c>
      <c r="T1848" s="57">
        <f>[1]TC!$F$4</f>
        <v>1100</v>
      </c>
      <c r="U1848" s="48">
        <f>T1848*[1]TC!$C$4</f>
        <v>22000</v>
      </c>
      <c r="V1848" s="33" t="s">
        <v>3074</v>
      </c>
      <c r="W1848" s="339" t="s">
        <v>3089</v>
      </c>
      <c r="X1848" s="402"/>
    </row>
    <row r="1849" spans="1:24" ht="15" customHeight="1">
      <c r="A1849" s="229" t="s">
        <v>185</v>
      </c>
      <c r="B1849" s="229" t="s">
        <v>3060</v>
      </c>
      <c r="C1849" s="404" t="s">
        <v>3090</v>
      </c>
      <c r="D1849" s="14" t="s">
        <v>49</v>
      </c>
      <c r="E1849" s="33" t="s">
        <v>27</v>
      </c>
      <c r="F1849" s="14" t="s">
        <v>96</v>
      </c>
      <c r="G1849" s="14" t="s">
        <v>29</v>
      </c>
      <c r="H1849" s="32" t="s">
        <v>1460</v>
      </c>
      <c r="I1849" s="129" t="s">
        <v>3069</v>
      </c>
      <c r="J1849" s="41"/>
      <c r="K1849" s="39">
        <v>38100</v>
      </c>
      <c r="L1849" s="68" t="s">
        <v>189</v>
      </c>
      <c r="M1849" s="20">
        <v>0.25</v>
      </c>
      <c r="N1849" s="34">
        <f t="shared" si="108"/>
        <v>9525</v>
      </c>
      <c r="O1849" s="55">
        <f>N1849*[1]TC!$C$4</f>
        <v>190500</v>
      </c>
      <c r="P1849" s="24" t="s">
        <v>2162</v>
      </c>
      <c r="Q1849" s="24" t="s">
        <v>1151</v>
      </c>
      <c r="R1849" s="342">
        <f t="shared" si="109"/>
        <v>28575</v>
      </c>
      <c r="S1849" s="58">
        <f>R1849*[1]TC!$C$4</f>
        <v>571500</v>
      </c>
      <c r="T1849" s="57">
        <f>[1]TC!$F$4</f>
        <v>1100</v>
      </c>
      <c r="U1849" s="48">
        <f>T1849*[1]TC!$C$4</f>
        <v>22000</v>
      </c>
      <c r="V1849" s="33" t="s">
        <v>3074</v>
      </c>
      <c r="W1849" s="339" t="s">
        <v>3091</v>
      </c>
      <c r="X1849" s="402"/>
    </row>
    <row r="1850" spans="1:24" ht="15" customHeight="1">
      <c r="A1850" s="229" t="s">
        <v>185</v>
      </c>
      <c r="B1850" s="229" t="s">
        <v>3060</v>
      </c>
      <c r="C1850" s="404" t="s">
        <v>3092</v>
      </c>
      <c r="D1850" s="14" t="s">
        <v>49</v>
      </c>
      <c r="E1850" s="33" t="s">
        <v>27</v>
      </c>
      <c r="F1850" s="14" t="s">
        <v>29</v>
      </c>
      <c r="G1850" s="14" t="s">
        <v>42</v>
      </c>
      <c r="H1850" s="32" t="s">
        <v>1460</v>
      </c>
      <c r="I1850" s="129" t="s">
        <v>3069</v>
      </c>
      <c r="J1850" s="41" t="s">
        <v>3073</v>
      </c>
      <c r="K1850" s="39">
        <v>38100</v>
      </c>
      <c r="L1850" s="68" t="s">
        <v>189</v>
      </c>
      <c r="M1850" s="20">
        <v>0.25</v>
      </c>
      <c r="N1850" s="34">
        <f t="shared" si="108"/>
        <v>9525</v>
      </c>
      <c r="O1850" s="55">
        <f>N1850*[1]TC!$C$4</f>
        <v>190500</v>
      </c>
      <c r="P1850" s="24" t="s">
        <v>2162</v>
      </c>
      <c r="Q1850" s="24" t="s">
        <v>1151</v>
      </c>
      <c r="R1850" s="342">
        <f t="shared" si="109"/>
        <v>28575</v>
      </c>
      <c r="S1850" s="58">
        <f>R1850*[1]TC!$C$4</f>
        <v>571500</v>
      </c>
      <c r="T1850" s="57">
        <f>[1]TC!$F$4</f>
        <v>1100</v>
      </c>
      <c r="U1850" s="48">
        <f>T1850*[1]TC!$C$4</f>
        <v>22000</v>
      </c>
      <c r="V1850" s="33" t="s">
        <v>3074</v>
      </c>
      <c r="W1850" s="339" t="s">
        <v>3093</v>
      </c>
      <c r="X1850" s="402"/>
    </row>
    <row r="1851" spans="1:24" ht="15" customHeight="1">
      <c r="A1851" s="229" t="s">
        <v>185</v>
      </c>
      <c r="B1851" s="229" t="s">
        <v>3060</v>
      </c>
      <c r="C1851" s="229" t="s">
        <v>3094</v>
      </c>
      <c r="D1851" s="14" t="s">
        <v>49</v>
      </c>
      <c r="E1851" s="33" t="s">
        <v>27</v>
      </c>
      <c r="F1851" s="14" t="s">
        <v>28</v>
      </c>
      <c r="G1851" s="14" t="s">
        <v>83</v>
      </c>
      <c r="H1851" s="32" t="s">
        <v>1460</v>
      </c>
      <c r="I1851" s="129" t="s">
        <v>3069</v>
      </c>
      <c r="J1851" s="41" t="s">
        <v>3073</v>
      </c>
      <c r="K1851" s="39">
        <v>38100</v>
      </c>
      <c r="L1851" s="68" t="s">
        <v>189</v>
      </c>
      <c r="M1851" s="20">
        <v>0.25</v>
      </c>
      <c r="N1851" s="34">
        <f t="shared" si="108"/>
        <v>9525</v>
      </c>
      <c r="O1851" s="55">
        <f>N1851*[1]TC!$C$4</f>
        <v>190500</v>
      </c>
      <c r="P1851" s="24" t="s">
        <v>2162</v>
      </c>
      <c r="Q1851" s="24" t="s">
        <v>1151</v>
      </c>
      <c r="R1851" s="342">
        <f t="shared" si="109"/>
        <v>28575</v>
      </c>
      <c r="S1851" s="58">
        <f>R1851*[1]TC!$C$4</f>
        <v>571500</v>
      </c>
      <c r="T1851" s="57">
        <f>[1]TC!$F$4</f>
        <v>1100</v>
      </c>
      <c r="U1851" s="48">
        <f>T1851*[1]TC!$C$4</f>
        <v>22000</v>
      </c>
      <c r="V1851" s="33" t="s">
        <v>3074</v>
      </c>
      <c r="W1851" s="339" t="s">
        <v>3095</v>
      </c>
      <c r="X1851" s="402"/>
    </row>
    <row r="1852" spans="1:24" ht="15" customHeight="1">
      <c r="A1852" s="229" t="s">
        <v>185</v>
      </c>
      <c r="B1852" s="229" t="s">
        <v>3060</v>
      </c>
      <c r="C1852" s="229" t="s">
        <v>3096</v>
      </c>
      <c r="D1852" s="14" t="s">
        <v>49</v>
      </c>
      <c r="E1852" s="33" t="s">
        <v>27</v>
      </c>
      <c r="F1852" s="14" t="s">
        <v>204</v>
      </c>
      <c r="G1852" s="14" t="s">
        <v>42</v>
      </c>
      <c r="H1852" s="32" t="s">
        <v>1460</v>
      </c>
      <c r="I1852" s="129" t="s">
        <v>3069</v>
      </c>
      <c r="J1852" s="41" t="s">
        <v>3073</v>
      </c>
      <c r="K1852" s="39">
        <v>38100</v>
      </c>
      <c r="L1852" s="68" t="s">
        <v>189</v>
      </c>
      <c r="M1852" s="20">
        <v>0.25</v>
      </c>
      <c r="N1852" s="34">
        <f t="shared" si="108"/>
        <v>9525</v>
      </c>
      <c r="O1852" s="55">
        <f>N1852*[1]TC!$C$4</f>
        <v>190500</v>
      </c>
      <c r="P1852" s="24" t="s">
        <v>2162</v>
      </c>
      <c r="Q1852" s="24" t="s">
        <v>1151</v>
      </c>
      <c r="R1852" s="342">
        <f t="shared" si="109"/>
        <v>28575</v>
      </c>
      <c r="S1852" s="58">
        <f>R1852*[1]TC!$C$4</f>
        <v>571500</v>
      </c>
      <c r="T1852" s="57">
        <f>[1]TC!$F$4</f>
        <v>1100</v>
      </c>
      <c r="U1852" s="48">
        <f>T1852*[1]TC!$C$4</f>
        <v>22000</v>
      </c>
      <c r="V1852" s="33" t="s">
        <v>3074</v>
      </c>
      <c r="W1852" s="339" t="s">
        <v>3097</v>
      </c>
      <c r="X1852" s="402"/>
    </row>
    <row r="1853" spans="1:24" ht="15" customHeight="1">
      <c r="A1853" s="229" t="s">
        <v>185</v>
      </c>
      <c r="B1853" s="229" t="s">
        <v>3060</v>
      </c>
      <c r="C1853" s="229" t="s">
        <v>3098</v>
      </c>
      <c r="D1853" s="14" t="s">
        <v>49</v>
      </c>
      <c r="E1853" s="33" t="s">
        <v>27</v>
      </c>
      <c r="F1853" s="14" t="s">
        <v>998</v>
      </c>
      <c r="G1853" s="14" t="s">
        <v>120</v>
      </c>
      <c r="H1853" s="32" t="s">
        <v>1460</v>
      </c>
      <c r="I1853" s="129" t="s">
        <v>3069</v>
      </c>
      <c r="J1853" s="41" t="s">
        <v>3073</v>
      </c>
      <c r="K1853" s="39">
        <v>38100</v>
      </c>
      <c r="L1853" s="68" t="s">
        <v>189</v>
      </c>
      <c r="M1853" s="20">
        <v>0.25</v>
      </c>
      <c r="N1853" s="34">
        <f t="shared" si="108"/>
        <v>9525</v>
      </c>
      <c r="O1853" s="55">
        <f>N1853*[1]TC!$C$4</f>
        <v>190500</v>
      </c>
      <c r="P1853" s="24" t="s">
        <v>2162</v>
      </c>
      <c r="Q1853" s="24" t="s">
        <v>1151</v>
      </c>
      <c r="R1853" s="342">
        <f t="shared" si="109"/>
        <v>28575</v>
      </c>
      <c r="S1853" s="58">
        <f>R1853*[1]TC!$C$4</f>
        <v>571500</v>
      </c>
      <c r="T1853" s="57">
        <f>[1]TC!$F$4</f>
        <v>1100</v>
      </c>
      <c r="U1853" s="48">
        <f>T1853*[1]TC!$C$4</f>
        <v>22000</v>
      </c>
      <c r="V1853" s="33" t="s">
        <v>3074</v>
      </c>
      <c r="W1853" s="339" t="s">
        <v>3099</v>
      </c>
      <c r="X1853" s="402"/>
    </row>
    <row r="1854" spans="1:24" ht="15" customHeight="1">
      <c r="A1854" s="229" t="s">
        <v>185</v>
      </c>
      <c r="B1854" s="229" t="s">
        <v>3060</v>
      </c>
      <c r="C1854" s="229" t="s">
        <v>3100</v>
      </c>
      <c r="D1854" s="14" t="s">
        <v>49</v>
      </c>
      <c r="E1854" s="33" t="s">
        <v>27</v>
      </c>
      <c r="F1854" s="14" t="s">
        <v>667</v>
      </c>
      <c r="G1854" s="14" t="s">
        <v>29</v>
      </c>
      <c r="H1854" s="32" t="s">
        <v>1460</v>
      </c>
      <c r="I1854" s="129" t="s">
        <v>3069</v>
      </c>
      <c r="J1854" s="41" t="s">
        <v>3073</v>
      </c>
      <c r="K1854" s="39">
        <v>38100</v>
      </c>
      <c r="L1854" s="68" t="s">
        <v>189</v>
      </c>
      <c r="M1854" s="20">
        <v>0.25</v>
      </c>
      <c r="N1854" s="34">
        <f t="shared" si="108"/>
        <v>9525</v>
      </c>
      <c r="O1854" s="55">
        <f>N1854*[1]TC!$C$4</f>
        <v>190500</v>
      </c>
      <c r="P1854" s="24" t="s">
        <v>2162</v>
      </c>
      <c r="Q1854" s="24" t="s">
        <v>1151</v>
      </c>
      <c r="R1854" s="342">
        <f t="shared" si="109"/>
        <v>28575</v>
      </c>
      <c r="S1854" s="58">
        <f>R1854*[1]TC!$C$4</f>
        <v>571500</v>
      </c>
      <c r="T1854" s="57">
        <f>[1]TC!$F$4</f>
        <v>1100</v>
      </c>
      <c r="U1854" s="48">
        <f>T1854*[1]TC!$C$4</f>
        <v>22000</v>
      </c>
      <c r="V1854" s="33" t="s">
        <v>3074</v>
      </c>
      <c r="W1854" s="339" t="s">
        <v>3101</v>
      </c>
      <c r="X1854" s="402"/>
    </row>
    <row r="1855" spans="1:24" ht="15" customHeight="1">
      <c r="A1855" s="229" t="s">
        <v>185</v>
      </c>
      <c r="B1855" s="229" t="s">
        <v>3060</v>
      </c>
      <c r="C1855" s="229" t="s">
        <v>3102</v>
      </c>
      <c r="D1855" s="14" t="s">
        <v>49</v>
      </c>
      <c r="E1855" s="33" t="s">
        <v>27</v>
      </c>
      <c r="F1855" s="14" t="s">
        <v>667</v>
      </c>
      <c r="G1855" s="14" t="s">
        <v>170</v>
      </c>
      <c r="H1855" s="32" t="s">
        <v>1460</v>
      </c>
      <c r="I1855" s="129" t="s">
        <v>3069</v>
      </c>
      <c r="J1855" s="41" t="s">
        <v>3073</v>
      </c>
      <c r="K1855" s="39">
        <v>38100</v>
      </c>
      <c r="L1855" s="68" t="s">
        <v>189</v>
      </c>
      <c r="M1855" s="20">
        <v>0.25</v>
      </c>
      <c r="N1855" s="34">
        <f t="shared" si="108"/>
        <v>9525</v>
      </c>
      <c r="O1855" s="55">
        <f>N1855*[1]TC!$C$4</f>
        <v>190500</v>
      </c>
      <c r="P1855" s="24" t="s">
        <v>2162</v>
      </c>
      <c r="Q1855" s="24" t="s">
        <v>1151</v>
      </c>
      <c r="R1855" s="342">
        <f t="shared" si="109"/>
        <v>28575</v>
      </c>
      <c r="S1855" s="58">
        <f>R1855*[1]TC!$C$4</f>
        <v>571500</v>
      </c>
      <c r="T1855" s="57">
        <f>[1]TC!$F$4</f>
        <v>1100</v>
      </c>
      <c r="U1855" s="48">
        <f>T1855*[1]TC!$C$4</f>
        <v>22000</v>
      </c>
      <c r="V1855" s="33" t="s">
        <v>3074</v>
      </c>
      <c r="W1855" s="339" t="s">
        <v>3103</v>
      </c>
      <c r="X1855" s="402"/>
    </row>
    <row r="1856" spans="1:24" ht="15" customHeight="1">
      <c r="A1856" s="229" t="s">
        <v>185</v>
      </c>
      <c r="B1856" s="229" t="s">
        <v>3060</v>
      </c>
      <c r="C1856" s="229" t="s">
        <v>3104</v>
      </c>
      <c r="D1856" s="14" t="s">
        <v>49</v>
      </c>
      <c r="E1856" s="33" t="s">
        <v>27</v>
      </c>
      <c r="F1856" s="14" t="s">
        <v>667</v>
      </c>
      <c r="G1856" s="14" t="s">
        <v>667</v>
      </c>
      <c r="H1856" s="32" t="s">
        <v>1460</v>
      </c>
      <c r="I1856" s="129" t="s">
        <v>3069</v>
      </c>
      <c r="J1856" s="41" t="s">
        <v>3073</v>
      </c>
      <c r="K1856" s="39">
        <v>38100</v>
      </c>
      <c r="L1856" s="68" t="s">
        <v>189</v>
      </c>
      <c r="M1856" s="20">
        <v>0.25</v>
      </c>
      <c r="N1856" s="34">
        <f t="shared" si="108"/>
        <v>9525</v>
      </c>
      <c r="O1856" s="55">
        <f>N1856*[1]TC!$C$4</f>
        <v>190500</v>
      </c>
      <c r="P1856" s="24" t="s">
        <v>2162</v>
      </c>
      <c r="Q1856" s="24" t="s">
        <v>1151</v>
      </c>
      <c r="R1856" s="342">
        <f t="shared" si="109"/>
        <v>28575</v>
      </c>
      <c r="S1856" s="58">
        <f>R1856*[1]TC!$C$4</f>
        <v>571500</v>
      </c>
      <c r="T1856" s="57">
        <f>[1]TC!$F$4</f>
        <v>1100</v>
      </c>
      <c r="U1856" s="48">
        <f>T1856*[1]TC!$C$4</f>
        <v>22000</v>
      </c>
      <c r="V1856" s="33" t="s">
        <v>3074</v>
      </c>
      <c r="W1856" s="339" t="s">
        <v>3105</v>
      </c>
      <c r="X1856" s="402"/>
    </row>
    <row r="1857" spans="1:24" ht="15" customHeight="1">
      <c r="A1857" s="229" t="s">
        <v>185</v>
      </c>
      <c r="B1857" s="229" t="s">
        <v>3060</v>
      </c>
      <c r="C1857" s="229" t="s">
        <v>3106</v>
      </c>
      <c r="D1857" s="14" t="s">
        <v>49</v>
      </c>
      <c r="E1857" s="33" t="s">
        <v>27</v>
      </c>
      <c r="F1857" s="14" t="s">
        <v>195</v>
      </c>
      <c r="G1857" s="14" t="s">
        <v>29</v>
      </c>
      <c r="H1857" s="32" t="s">
        <v>1460</v>
      </c>
      <c r="I1857" s="129" t="s">
        <v>3069</v>
      </c>
      <c r="J1857" s="41" t="s">
        <v>3073</v>
      </c>
      <c r="K1857" s="39">
        <v>38100</v>
      </c>
      <c r="L1857" s="68" t="s">
        <v>189</v>
      </c>
      <c r="M1857" s="20">
        <v>0.25</v>
      </c>
      <c r="N1857" s="34">
        <f t="shared" si="108"/>
        <v>9525</v>
      </c>
      <c r="O1857" s="55">
        <f>N1857*[1]TC!$C$4</f>
        <v>190500</v>
      </c>
      <c r="P1857" s="24" t="s">
        <v>2162</v>
      </c>
      <c r="Q1857" s="24" t="s">
        <v>1151</v>
      </c>
      <c r="R1857" s="342">
        <f t="shared" si="109"/>
        <v>28575</v>
      </c>
      <c r="S1857" s="58">
        <f>R1857*[1]TC!$C$4</f>
        <v>571500</v>
      </c>
      <c r="T1857" s="57">
        <f>[1]TC!$F$4</f>
        <v>1100</v>
      </c>
      <c r="U1857" s="48">
        <f>T1857*[1]TC!$C$4</f>
        <v>22000</v>
      </c>
      <c r="V1857" s="33" t="s">
        <v>3074</v>
      </c>
      <c r="W1857" s="339" t="s">
        <v>3107</v>
      </c>
      <c r="X1857" s="402"/>
    </row>
    <row r="1858" spans="1:24" ht="15" customHeight="1">
      <c r="A1858" s="229" t="s">
        <v>185</v>
      </c>
      <c r="B1858" s="229" t="s">
        <v>3060</v>
      </c>
      <c r="C1858" s="229" t="s">
        <v>3108</v>
      </c>
      <c r="D1858" s="14" t="s">
        <v>49</v>
      </c>
      <c r="E1858" s="33" t="s">
        <v>27</v>
      </c>
      <c r="F1858" s="14" t="s">
        <v>147</v>
      </c>
      <c r="G1858" s="14" t="s">
        <v>147</v>
      </c>
      <c r="H1858" s="32" t="s">
        <v>1460</v>
      </c>
      <c r="I1858" s="129" t="s">
        <v>3069</v>
      </c>
      <c r="J1858" s="41"/>
      <c r="K1858" s="39">
        <v>38100</v>
      </c>
      <c r="L1858" s="68" t="s">
        <v>189</v>
      </c>
      <c r="M1858" s="20">
        <v>0.25</v>
      </c>
      <c r="N1858" s="34">
        <f t="shared" si="108"/>
        <v>9525</v>
      </c>
      <c r="O1858" s="55">
        <f>N1858*[1]TC!$C$4</f>
        <v>190500</v>
      </c>
      <c r="P1858" s="24" t="s">
        <v>2162</v>
      </c>
      <c r="Q1858" s="24" t="s">
        <v>1151</v>
      </c>
      <c r="R1858" s="342">
        <f t="shared" si="109"/>
        <v>28575</v>
      </c>
      <c r="S1858" s="58">
        <f>R1858*[1]TC!$C$4</f>
        <v>571500</v>
      </c>
      <c r="T1858" s="57">
        <f>[1]TC!$F$4</f>
        <v>1100</v>
      </c>
      <c r="U1858" s="48">
        <f>T1858*[1]TC!$C$4</f>
        <v>22000</v>
      </c>
      <c r="V1858" s="33" t="s">
        <v>3074</v>
      </c>
      <c r="W1858" s="339" t="s">
        <v>3109</v>
      </c>
      <c r="X1858" s="402"/>
    </row>
    <row r="1859" spans="1:24" ht="15" customHeight="1">
      <c r="A1859" s="229" t="s">
        <v>185</v>
      </c>
      <c r="B1859" s="229" t="s">
        <v>3060</v>
      </c>
      <c r="C1859" s="229" t="s">
        <v>3110</v>
      </c>
      <c r="D1859" s="14" t="s">
        <v>49</v>
      </c>
      <c r="E1859" s="33" t="s">
        <v>27</v>
      </c>
      <c r="F1859" s="14" t="s">
        <v>147</v>
      </c>
      <c r="G1859" s="14" t="s">
        <v>147</v>
      </c>
      <c r="H1859" s="32" t="s">
        <v>1460</v>
      </c>
      <c r="I1859" s="129" t="s">
        <v>3069</v>
      </c>
      <c r="J1859" s="41"/>
      <c r="K1859" s="39">
        <v>38100</v>
      </c>
      <c r="L1859" s="68" t="s">
        <v>189</v>
      </c>
      <c r="M1859" s="20">
        <v>0.25</v>
      </c>
      <c r="N1859" s="34">
        <f t="shared" si="108"/>
        <v>9525</v>
      </c>
      <c r="O1859" s="55">
        <f>N1859*[1]TC!$C$4</f>
        <v>190500</v>
      </c>
      <c r="P1859" s="24" t="s">
        <v>3111</v>
      </c>
      <c r="Q1859" s="24" t="s">
        <v>1151</v>
      </c>
      <c r="R1859" s="342">
        <f t="shared" si="109"/>
        <v>28575</v>
      </c>
      <c r="S1859" s="58">
        <f>R1859*[1]TC!$C$4</f>
        <v>571500</v>
      </c>
      <c r="T1859" s="57">
        <f>[1]TC!$F$4</f>
        <v>1100</v>
      </c>
      <c r="U1859" s="48">
        <f>T1859*[1]TC!$C$4</f>
        <v>22000</v>
      </c>
      <c r="V1859" s="33" t="s">
        <v>3074</v>
      </c>
      <c r="W1859" s="339" t="s">
        <v>3112</v>
      </c>
      <c r="X1859" s="402"/>
    </row>
    <row r="1860" spans="1:24" ht="15" customHeight="1">
      <c r="A1860" s="229" t="s">
        <v>185</v>
      </c>
      <c r="B1860" s="229" t="s">
        <v>3060</v>
      </c>
      <c r="C1860" s="229" t="s">
        <v>3113</v>
      </c>
      <c r="D1860" s="14" t="s">
        <v>49</v>
      </c>
      <c r="E1860" s="33" t="s">
        <v>27</v>
      </c>
      <c r="F1860" s="14" t="s">
        <v>170</v>
      </c>
      <c r="G1860" s="14" t="s">
        <v>29</v>
      </c>
      <c r="H1860" s="32" t="s">
        <v>1460</v>
      </c>
      <c r="I1860" s="129" t="s">
        <v>3069</v>
      </c>
      <c r="J1860" s="41"/>
      <c r="K1860" s="39">
        <v>38100</v>
      </c>
      <c r="L1860" s="68" t="s">
        <v>189</v>
      </c>
      <c r="M1860" s="20">
        <v>0.25</v>
      </c>
      <c r="N1860" s="34">
        <f t="shared" si="108"/>
        <v>9525</v>
      </c>
      <c r="O1860" s="55">
        <f>N1860*[1]TC!$C$4</f>
        <v>190500</v>
      </c>
      <c r="P1860" s="24" t="s">
        <v>3114</v>
      </c>
      <c r="Q1860" s="24" t="s">
        <v>1151</v>
      </c>
      <c r="R1860" s="342">
        <f t="shared" si="109"/>
        <v>28575</v>
      </c>
      <c r="S1860" s="58">
        <f>R1860*[1]TC!$C$4</f>
        <v>571500</v>
      </c>
      <c r="T1860" s="57">
        <f>[1]TC!$F$4</f>
        <v>1100</v>
      </c>
      <c r="U1860" s="48">
        <f>T1860*[1]TC!$C$4</f>
        <v>22000</v>
      </c>
      <c r="V1860" s="33" t="s">
        <v>3074</v>
      </c>
      <c r="W1860" s="339" t="s">
        <v>3115</v>
      </c>
      <c r="X1860" s="402"/>
    </row>
    <row r="1861" spans="1:24" ht="15" customHeight="1">
      <c r="A1861" s="229" t="s">
        <v>185</v>
      </c>
      <c r="B1861" s="229" t="s">
        <v>3060</v>
      </c>
      <c r="C1861" s="404" t="s">
        <v>3116</v>
      </c>
      <c r="D1861" s="14" t="s">
        <v>26</v>
      </c>
      <c r="E1861" s="33" t="s">
        <v>27</v>
      </c>
      <c r="F1861" s="14" t="s">
        <v>105</v>
      </c>
      <c r="G1861" s="14" t="s">
        <v>96</v>
      </c>
      <c r="H1861" s="16" t="s">
        <v>229</v>
      </c>
      <c r="I1861" s="129" t="s">
        <v>3069</v>
      </c>
      <c r="J1861" s="33" t="s">
        <v>3073</v>
      </c>
      <c r="K1861" s="39">
        <v>13600</v>
      </c>
      <c r="L1861" s="68" t="s">
        <v>189</v>
      </c>
      <c r="M1861" s="20">
        <v>0.25</v>
      </c>
      <c r="N1861" s="34">
        <f t="shared" si="108"/>
        <v>3400</v>
      </c>
      <c r="O1861" s="55">
        <f>N1861*[1]TC!$C$4</f>
        <v>68000</v>
      </c>
      <c r="P1861" s="24" t="s">
        <v>2162</v>
      </c>
      <c r="Q1861" s="24" t="s">
        <v>1151</v>
      </c>
      <c r="R1861" s="342">
        <f t="shared" si="109"/>
        <v>10200</v>
      </c>
      <c r="S1861" s="58">
        <f>R1861*[1]TC!$C$4</f>
        <v>204000</v>
      </c>
      <c r="T1861" s="57">
        <f>[1]TC!$F$4</f>
        <v>1100</v>
      </c>
      <c r="U1861" s="48">
        <f>T1861*[1]TC!$C$4</f>
        <v>22000</v>
      </c>
      <c r="V1861" s="33" t="s">
        <v>3074</v>
      </c>
      <c r="W1861" s="400" t="s">
        <v>3117</v>
      </c>
      <c r="X1861" s="402"/>
    </row>
    <row r="1862" spans="1:24" ht="15" customHeight="1">
      <c r="A1862" s="229" t="s">
        <v>185</v>
      </c>
      <c r="B1862" s="229" t="s">
        <v>3060</v>
      </c>
      <c r="C1862" s="229" t="s">
        <v>3118</v>
      </c>
      <c r="D1862" s="14" t="s">
        <v>26</v>
      </c>
      <c r="E1862" s="33" t="s">
        <v>27</v>
      </c>
      <c r="F1862" s="14" t="s">
        <v>105</v>
      </c>
      <c r="G1862" s="14" t="s">
        <v>96</v>
      </c>
      <c r="H1862" s="16" t="s">
        <v>1482</v>
      </c>
      <c r="I1862" s="129" t="s">
        <v>3069</v>
      </c>
      <c r="J1862" s="33" t="s">
        <v>3073</v>
      </c>
      <c r="K1862" s="39">
        <v>18348</v>
      </c>
      <c r="L1862" s="68" t="s">
        <v>189</v>
      </c>
      <c r="M1862" s="20">
        <v>0.25</v>
      </c>
      <c r="N1862" s="34">
        <f t="shared" si="108"/>
        <v>4587</v>
      </c>
      <c r="O1862" s="55">
        <f>N1862*[1]TC!$C$4</f>
        <v>91740</v>
      </c>
      <c r="P1862" s="24" t="s">
        <v>2162</v>
      </c>
      <c r="Q1862" s="24" t="s">
        <v>1151</v>
      </c>
      <c r="R1862" s="342">
        <f t="shared" si="109"/>
        <v>13761</v>
      </c>
      <c r="S1862" s="58">
        <f>R1862*[1]TC!$C$4</f>
        <v>275220</v>
      </c>
      <c r="T1862" s="57">
        <f>[1]TC!$F$4</f>
        <v>1100</v>
      </c>
      <c r="U1862" s="48">
        <f>T1862*[1]TC!$C$4</f>
        <v>22000</v>
      </c>
      <c r="V1862" s="33" t="s">
        <v>3074</v>
      </c>
      <c r="W1862" s="400" t="s">
        <v>3117</v>
      </c>
      <c r="X1862" s="402"/>
    </row>
    <row r="1863" spans="1:24" ht="15" customHeight="1">
      <c r="A1863" s="229" t="s">
        <v>185</v>
      </c>
      <c r="B1863" s="229" t="s">
        <v>3060</v>
      </c>
      <c r="C1863" s="229" t="s">
        <v>3119</v>
      </c>
      <c r="D1863" s="14" t="s">
        <v>26</v>
      </c>
      <c r="E1863" s="33" t="s">
        <v>27</v>
      </c>
      <c r="F1863" s="14" t="s">
        <v>105</v>
      </c>
      <c r="G1863" s="14" t="s">
        <v>96</v>
      </c>
      <c r="H1863" s="16" t="s">
        <v>1487</v>
      </c>
      <c r="I1863" s="129" t="s">
        <v>3069</v>
      </c>
      <c r="J1863" s="33" t="s">
        <v>3073</v>
      </c>
      <c r="K1863" s="39">
        <v>24000</v>
      </c>
      <c r="L1863" s="68" t="s">
        <v>189</v>
      </c>
      <c r="M1863" s="20">
        <v>0.25</v>
      </c>
      <c r="N1863" s="34">
        <f t="shared" si="108"/>
        <v>6000</v>
      </c>
      <c r="O1863" s="55">
        <f>N1863*[1]TC!$C$4</f>
        <v>120000</v>
      </c>
      <c r="P1863" s="24" t="s">
        <v>2162</v>
      </c>
      <c r="Q1863" s="24" t="s">
        <v>1151</v>
      </c>
      <c r="R1863" s="342">
        <f t="shared" si="109"/>
        <v>18000</v>
      </c>
      <c r="S1863" s="58">
        <f>R1863*[1]TC!$C$4</f>
        <v>360000</v>
      </c>
      <c r="T1863" s="57">
        <f>[1]TC!$F$4</f>
        <v>1100</v>
      </c>
      <c r="U1863" s="48">
        <f>T1863*[1]TC!$C$4</f>
        <v>22000</v>
      </c>
      <c r="V1863" s="33" t="s">
        <v>3074</v>
      </c>
      <c r="W1863" s="400" t="s">
        <v>3117</v>
      </c>
      <c r="X1863" s="402"/>
    </row>
    <row r="1864" spans="1:24" ht="15" customHeight="1">
      <c r="A1864" s="229" t="s">
        <v>185</v>
      </c>
      <c r="B1864" s="229" t="s">
        <v>3060</v>
      </c>
      <c r="C1864" s="32" t="s">
        <v>3120</v>
      </c>
      <c r="D1864" s="14" t="s">
        <v>26</v>
      </c>
      <c r="E1864" s="33" t="s">
        <v>27</v>
      </c>
      <c r="F1864" s="14" t="s">
        <v>83</v>
      </c>
      <c r="G1864" s="14" t="s">
        <v>506</v>
      </c>
      <c r="H1864" s="16" t="s">
        <v>229</v>
      </c>
      <c r="I1864" s="129" t="s">
        <v>3069</v>
      </c>
      <c r="J1864" s="33"/>
      <c r="K1864" s="39">
        <v>13600</v>
      </c>
      <c r="L1864" s="68" t="s">
        <v>189</v>
      </c>
      <c r="M1864" s="20">
        <v>0.25</v>
      </c>
      <c r="N1864" s="34">
        <f t="shared" si="108"/>
        <v>3400</v>
      </c>
      <c r="O1864" s="55">
        <f>N1864*[1]TC!$C$4</f>
        <v>68000</v>
      </c>
      <c r="P1864" s="24" t="s">
        <v>2162</v>
      </c>
      <c r="Q1864" s="24" t="s">
        <v>1151</v>
      </c>
      <c r="R1864" s="342">
        <f t="shared" si="109"/>
        <v>10200</v>
      </c>
      <c r="S1864" s="58">
        <f>R1864*[1]TC!$C$4</f>
        <v>204000</v>
      </c>
      <c r="T1864" s="57">
        <f>[1]TC!$F$4</f>
        <v>1100</v>
      </c>
      <c r="U1864" s="48">
        <f>T1864*[1]TC!$C$4</f>
        <v>22000</v>
      </c>
      <c r="V1864" s="33" t="s">
        <v>3074</v>
      </c>
      <c r="W1864" s="400" t="s">
        <v>3121</v>
      </c>
      <c r="X1864" s="402"/>
    </row>
    <row r="1865" spans="1:24" ht="15" customHeight="1">
      <c r="A1865" s="229" t="s">
        <v>185</v>
      </c>
      <c r="B1865" s="229" t="s">
        <v>3060</v>
      </c>
      <c r="C1865" s="32" t="s">
        <v>3122</v>
      </c>
      <c r="D1865" s="14" t="s">
        <v>26</v>
      </c>
      <c r="E1865" s="33" t="s">
        <v>27</v>
      </c>
      <c r="F1865" s="14" t="s">
        <v>83</v>
      </c>
      <c r="G1865" s="14" t="s">
        <v>506</v>
      </c>
      <c r="H1865" s="16" t="s">
        <v>1487</v>
      </c>
      <c r="I1865" s="129" t="s">
        <v>3069</v>
      </c>
      <c r="J1865" s="33" t="s">
        <v>3073</v>
      </c>
      <c r="K1865" s="39">
        <v>18348</v>
      </c>
      <c r="L1865" s="68" t="s">
        <v>189</v>
      </c>
      <c r="M1865" s="20">
        <v>0.25</v>
      </c>
      <c r="N1865" s="34">
        <f t="shared" si="108"/>
        <v>4587</v>
      </c>
      <c r="O1865" s="55">
        <f>N1865*[1]TC!$C$4</f>
        <v>91740</v>
      </c>
      <c r="P1865" s="24" t="s">
        <v>2162</v>
      </c>
      <c r="Q1865" s="24" t="s">
        <v>1151</v>
      </c>
      <c r="R1865" s="342">
        <f t="shared" si="109"/>
        <v>13761</v>
      </c>
      <c r="S1865" s="58">
        <f>R1865*[1]TC!$C$4</f>
        <v>275220</v>
      </c>
      <c r="T1865" s="57">
        <f>[1]TC!$F$4</f>
        <v>1100</v>
      </c>
      <c r="U1865" s="48">
        <f>T1865*[1]TC!$C$4</f>
        <v>22000</v>
      </c>
      <c r="V1865" s="33" t="s">
        <v>3074</v>
      </c>
      <c r="W1865" s="400" t="s">
        <v>3121</v>
      </c>
      <c r="X1865" s="402"/>
    </row>
    <row r="1866" spans="1:24" ht="15" customHeight="1">
      <c r="A1866" s="229" t="s">
        <v>185</v>
      </c>
      <c r="B1866" s="229" t="s">
        <v>3060</v>
      </c>
      <c r="C1866" s="32" t="s">
        <v>3123</v>
      </c>
      <c r="D1866" s="14" t="s">
        <v>26</v>
      </c>
      <c r="E1866" s="33" t="s">
        <v>27</v>
      </c>
      <c r="F1866" s="14" t="s">
        <v>83</v>
      </c>
      <c r="G1866" s="14" t="s">
        <v>506</v>
      </c>
      <c r="H1866" s="16" t="s">
        <v>1487</v>
      </c>
      <c r="I1866" s="129" t="s">
        <v>3069</v>
      </c>
      <c r="J1866" s="33" t="s">
        <v>3073</v>
      </c>
      <c r="K1866" s="39">
        <v>24000</v>
      </c>
      <c r="L1866" s="68" t="s">
        <v>189</v>
      </c>
      <c r="M1866" s="20">
        <v>0.25</v>
      </c>
      <c r="N1866" s="34">
        <f t="shared" si="108"/>
        <v>6000</v>
      </c>
      <c r="O1866" s="55">
        <f>N1866*[1]TC!$C$4</f>
        <v>120000</v>
      </c>
      <c r="P1866" s="24" t="s">
        <v>2162</v>
      </c>
      <c r="Q1866" s="24" t="s">
        <v>1151</v>
      </c>
      <c r="R1866" s="342">
        <f t="shared" si="109"/>
        <v>18000</v>
      </c>
      <c r="S1866" s="58">
        <f>R1866*[1]TC!$C$4</f>
        <v>360000</v>
      </c>
      <c r="T1866" s="57">
        <f>[1]TC!$F$4</f>
        <v>1100</v>
      </c>
      <c r="U1866" s="48">
        <f>T1866*[1]TC!$C$4</f>
        <v>22000</v>
      </c>
      <c r="V1866" s="33" t="s">
        <v>3074</v>
      </c>
      <c r="W1866" s="400" t="s">
        <v>3121</v>
      </c>
      <c r="X1866" s="402"/>
    </row>
    <row r="1867" spans="1:24" ht="15" customHeight="1">
      <c r="A1867" s="229" t="s">
        <v>185</v>
      </c>
      <c r="B1867" s="229" t="s">
        <v>3060</v>
      </c>
      <c r="C1867" s="32" t="s">
        <v>3124</v>
      </c>
      <c r="D1867" s="14" t="s">
        <v>26</v>
      </c>
      <c r="E1867" s="33" t="s">
        <v>27</v>
      </c>
      <c r="F1867" s="14" t="s">
        <v>62</v>
      </c>
      <c r="G1867" s="14" t="s">
        <v>95</v>
      </c>
      <c r="H1867" s="16" t="s">
        <v>229</v>
      </c>
      <c r="I1867" s="129" t="s">
        <v>3069</v>
      </c>
      <c r="J1867" s="33"/>
      <c r="K1867" s="39">
        <v>13600</v>
      </c>
      <c r="L1867" s="68" t="s">
        <v>189</v>
      </c>
      <c r="M1867" s="20">
        <v>0.25</v>
      </c>
      <c r="N1867" s="34">
        <f t="shared" si="108"/>
        <v>3400</v>
      </c>
      <c r="O1867" s="55">
        <f>N1867*[1]TC!$C$4</f>
        <v>68000</v>
      </c>
      <c r="P1867" s="24" t="s">
        <v>2162</v>
      </c>
      <c r="Q1867" s="24" t="s">
        <v>1151</v>
      </c>
      <c r="R1867" s="342">
        <f t="shared" si="109"/>
        <v>10200</v>
      </c>
      <c r="S1867" s="58">
        <f>R1867*[1]TC!$C$4</f>
        <v>204000</v>
      </c>
      <c r="T1867" s="57">
        <f>[1]TC!$F$4</f>
        <v>1100</v>
      </c>
      <c r="U1867" s="48">
        <f>T1867*[1]TC!$C$4</f>
        <v>22000</v>
      </c>
      <c r="V1867" s="33" t="s">
        <v>3074</v>
      </c>
      <c r="W1867" s="400" t="s">
        <v>3125</v>
      </c>
      <c r="X1867" s="402"/>
    </row>
    <row r="1868" spans="1:24" ht="15" customHeight="1">
      <c r="A1868" s="229" t="s">
        <v>185</v>
      </c>
      <c r="B1868" s="229" t="s">
        <v>3060</v>
      </c>
      <c r="C1868" s="32" t="s">
        <v>3126</v>
      </c>
      <c r="D1868" s="14" t="s">
        <v>26</v>
      </c>
      <c r="E1868" s="33" t="s">
        <v>27</v>
      </c>
      <c r="F1868" s="14" t="s">
        <v>62</v>
      </c>
      <c r="G1868" s="14" t="s">
        <v>95</v>
      </c>
      <c r="H1868" s="16" t="s">
        <v>1482</v>
      </c>
      <c r="I1868" s="129" t="s">
        <v>3069</v>
      </c>
      <c r="J1868" s="33" t="s">
        <v>3073</v>
      </c>
      <c r="K1868" s="39">
        <v>18348</v>
      </c>
      <c r="L1868" s="68" t="s">
        <v>189</v>
      </c>
      <c r="M1868" s="20">
        <v>0.25</v>
      </c>
      <c r="N1868" s="34">
        <f t="shared" si="108"/>
        <v>4587</v>
      </c>
      <c r="O1868" s="55">
        <f>N1868*[1]TC!$C$4</f>
        <v>91740</v>
      </c>
      <c r="P1868" s="24" t="s">
        <v>2162</v>
      </c>
      <c r="Q1868" s="24" t="s">
        <v>1151</v>
      </c>
      <c r="R1868" s="342">
        <f t="shared" si="109"/>
        <v>13761</v>
      </c>
      <c r="S1868" s="58">
        <f>R1868*[1]TC!$C$4</f>
        <v>275220</v>
      </c>
      <c r="T1868" s="57">
        <f>[1]TC!$F$4</f>
        <v>1100</v>
      </c>
      <c r="U1868" s="48">
        <f>T1868*[1]TC!$C$4</f>
        <v>22000</v>
      </c>
      <c r="V1868" s="33" t="s">
        <v>3074</v>
      </c>
      <c r="W1868" s="400" t="s">
        <v>3125</v>
      </c>
      <c r="X1868" s="402"/>
    </row>
    <row r="1869" spans="1:24" ht="15" customHeight="1">
      <c r="A1869" s="229" t="s">
        <v>185</v>
      </c>
      <c r="B1869" s="229" t="s">
        <v>3060</v>
      </c>
      <c r="C1869" s="32" t="s">
        <v>3127</v>
      </c>
      <c r="D1869" s="14" t="s">
        <v>26</v>
      </c>
      <c r="E1869" s="33" t="s">
        <v>27</v>
      </c>
      <c r="F1869" s="14" t="s">
        <v>62</v>
      </c>
      <c r="G1869" s="14" t="s">
        <v>95</v>
      </c>
      <c r="H1869" s="16" t="s">
        <v>1487</v>
      </c>
      <c r="I1869" s="129" t="s">
        <v>3069</v>
      </c>
      <c r="J1869" s="33" t="s">
        <v>3073</v>
      </c>
      <c r="K1869" s="39">
        <v>24000</v>
      </c>
      <c r="L1869" s="68" t="s">
        <v>189</v>
      </c>
      <c r="M1869" s="20">
        <v>0.25</v>
      </c>
      <c r="N1869" s="34">
        <f t="shared" si="108"/>
        <v>6000</v>
      </c>
      <c r="O1869" s="55">
        <f>N1869*[1]TC!$C$4</f>
        <v>120000</v>
      </c>
      <c r="P1869" s="24" t="s">
        <v>2162</v>
      </c>
      <c r="Q1869" s="24" t="s">
        <v>1151</v>
      </c>
      <c r="R1869" s="342">
        <f t="shared" si="109"/>
        <v>18000</v>
      </c>
      <c r="S1869" s="58">
        <f>R1869*[1]TC!$C$4</f>
        <v>360000</v>
      </c>
      <c r="T1869" s="57">
        <f>[1]TC!$F$4</f>
        <v>1100</v>
      </c>
      <c r="U1869" s="48">
        <f>T1869*[1]TC!$C$4</f>
        <v>22000</v>
      </c>
      <c r="V1869" s="33" t="s">
        <v>3074</v>
      </c>
      <c r="W1869" s="400" t="s">
        <v>3125</v>
      </c>
      <c r="X1869" s="402"/>
    </row>
    <row r="1870" spans="1:24" ht="15" customHeight="1">
      <c r="A1870" s="229" t="s">
        <v>185</v>
      </c>
      <c r="B1870" s="229" t="s">
        <v>3060</v>
      </c>
      <c r="C1870" s="32" t="s">
        <v>3128</v>
      </c>
      <c r="D1870" s="14" t="s">
        <v>26</v>
      </c>
      <c r="E1870" s="33" t="s">
        <v>27</v>
      </c>
      <c r="F1870" s="14" t="s">
        <v>76</v>
      </c>
      <c r="G1870" s="14" t="s">
        <v>96</v>
      </c>
      <c r="H1870" s="16" t="s">
        <v>1482</v>
      </c>
      <c r="I1870" s="129" t="s">
        <v>3069</v>
      </c>
      <c r="J1870" s="33" t="s">
        <v>3073</v>
      </c>
      <c r="K1870" s="39">
        <v>18348</v>
      </c>
      <c r="L1870" s="68" t="s">
        <v>189</v>
      </c>
      <c r="M1870" s="20">
        <v>0.25</v>
      </c>
      <c r="N1870" s="34">
        <f t="shared" si="108"/>
        <v>4587</v>
      </c>
      <c r="O1870" s="55">
        <f>N1870*[1]TC!$C$4</f>
        <v>91740</v>
      </c>
      <c r="P1870" s="24" t="s">
        <v>2162</v>
      </c>
      <c r="Q1870" s="24" t="s">
        <v>1151</v>
      </c>
      <c r="R1870" s="342">
        <f t="shared" si="109"/>
        <v>13761</v>
      </c>
      <c r="S1870" s="58">
        <f>R1870*[1]TC!$C$4</f>
        <v>275220</v>
      </c>
      <c r="T1870" s="57">
        <f>[1]TC!$F$4</f>
        <v>1100</v>
      </c>
      <c r="U1870" s="48">
        <f>T1870*[1]TC!$C$4</f>
        <v>22000</v>
      </c>
      <c r="V1870" s="33" t="s">
        <v>3074</v>
      </c>
      <c r="W1870" s="400" t="s">
        <v>3129</v>
      </c>
      <c r="X1870" s="402"/>
    </row>
    <row r="1871" spans="1:24" ht="15" customHeight="1">
      <c r="A1871" s="229" t="s">
        <v>185</v>
      </c>
      <c r="B1871" s="229" t="s">
        <v>3060</v>
      </c>
      <c r="C1871" s="32" t="s">
        <v>3130</v>
      </c>
      <c r="D1871" s="14" t="s">
        <v>26</v>
      </c>
      <c r="E1871" s="33" t="s">
        <v>27</v>
      </c>
      <c r="F1871" s="14" t="s">
        <v>76</v>
      </c>
      <c r="G1871" s="14" t="s">
        <v>96</v>
      </c>
      <c r="H1871" s="16" t="s">
        <v>1487</v>
      </c>
      <c r="I1871" s="129" t="s">
        <v>3069</v>
      </c>
      <c r="J1871" s="33" t="s">
        <v>3073</v>
      </c>
      <c r="K1871" s="39">
        <v>24000</v>
      </c>
      <c r="L1871" s="68" t="s">
        <v>189</v>
      </c>
      <c r="M1871" s="20">
        <v>0.25</v>
      </c>
      <c r="N1871" s="34">
        <f t="shared" si="108"/>
        <v>6000</v>
      </c>
      <c r="O1871" s="55">
        <f>N1871*[1]TC!$C$4</f>
        <v>120000</v>
      </c>
      <c r="P1871" s="24" t="s">
        <v>2162</v>
      </c>
      <c r="Q1871" s="24" t="s">
        <v>1151</v>
      </c>
      <c r="R1871" s="342">
        <f t="shared" si="109"/>
        <v>18000</v>
      </c>
      <c r="S1871" s="58">
        <f>R1871*[1]TC!$C$4</f>
        <v>360000</v>
      </c>
      <c r="T1871" s="57">
        <f>[1]TC!$F$4</f>
        <v>1100</v>
      </c>
      <c r="U1871" s="48">
        <f>T1871*[1]TC!$C$4</f>
        <v>22000</v>
      </c>
      <c r="V1871" s="33" t="s">
        <v>3074</v>
      </c>
      <c r="W1871" s="400" t="s">
        <v>3129</v>
      </c>
      <c r="X1871" s="402"/>
    </row>
    <row r="1872" spans="1:24" ht="15" customHeight="1">
      <c r="A1872" s="229" t="s">
        <v>185</v>
      </c>
      <c r="B1872" s="229" t="s">
        <v>3060</v>
      </c>
      <c r="C1872" s="32" t="s">
        <v>3131</v>
      </c>
      <c r="D1872" s="14" t="s">
        <v>26</v>
      </c>
      <c r="E1872" s="33" t="s">
        <v>27</v>
      </c>
      <c r="F1872" s="14" t="s">
        <v>83</v>
      </c>
      <c r="G1872" s="14" t="s">
        <v>96</v>
      </c>
      <c r="H1872" s="16" t="s">
        <v>229</v>
      </c>
      <c r="I1872" s="129" t="s">
        <v>3069</v>
      </c>
      <c r="J1872" s="33" t="s">
        <v>3073</v>
      </c>
      <c r="K1872" s="39">
        <v>13600</v>
      </c>
      <c r="L1872" s="68" t="s">
        <v>189</v>
      </c>
      <c r="M1872" s="20">
        <v>0.25</v>
      </c>
      <c r="N1872" s="34">
        <f t="shared" si="108"/>
        <v>3400</v>
      </c>
      <c r="O1872" s="55">
        <f>N1872*[1]TC!$C$4</f>
        <v>68000</v>
      </c>
      <c r="P1872" s="24" t="s">
        <v>2162</v>
      </c>
      <c r="Q1872" s="24" t="s">
        <v>1151</v>
      </c>
      <c r="R1872" s="342">
        <f t="shared" si="109"/>
        <v>10200</v>
      </c>
      <c r="S1872" s="58">
        <f>R1872*[1]TC!$C$4</f>
        <v>204000</v>
      </c>
      <c r="T1872" s="57">
        <f>[1]TC!$F$4</f>
        <v>1100</v>
      </c>
      <c r="U1872" s="48">
        <f>T1872*[1]TC!$C$4</f>
        <v>22000</v>
      </c>
      <c r="V1872" s="33" t="s">
        <v>3074</v>
      </c>
      <c r="W1872" s="400" t="s">
        <v>3132</v>
      </c>
      <c r="X1872" s="402"/>
    </row>
    <row r="1873" spans="1:24" ht="15" customHeight="1">
      <c r="A1873" s="229" t="s">
        <v>185</v>
      </c>
      <c r="B1873" s="229" t="s">
        <v>3060</v>
      </c>
      <c r="C1873" s="32" t="s">
        <v>3133</v>
      </c>
      <c r="D1873" s="14" t="s">
        <v>26</v>
      </c>
      <c r="E1873" s="33" t="s">
        <v>27</v>
      </c>
      <c r="F1873" s="14" t="s">
        <v>83</v>
      </c>
      <c r="G1873" s="14" t="s">
        <v>96</v>
      </c>
      <c r="H1873" s="16" t="s">
        <v>3134</v>
      </c>
      <c r="I1873" s="129" t="s">
        <v>3069</v>
      </c>
      <c r="J1873" s="33" t="s">
        <v>3073</v>
      </c>
      <c r="K1873" s="39">
        <v>18348</v>
      </c>
      <c r="L1873" s="68" t="s">
        <v>189</v>
      </c>
      <c r="M1873" s="20">
        <v>0.25</v>
      </c>
      <c r="N1873" s="34">
        <f t="shared" si="108"/>
        <v>4587</v>
      </c>
      <c r="O1873" s="55">
        <f>N1873*[1]TC!$C$4</f>
        <v>91740</v>
      </c>
      <c r="P1873" s="24" t="s">
        <v>2162</v>
      </c>
      <c r="Q1873" s="24" t="s">
        <v>1151</v>
      </c>
      <c r="R1873" s="342">
        <f t="shared" si="109"/>
        <v>13761</v>
      </c>
      <c r="S1873" s="58">
        <f>R1873*[1]TC!$C$4</f>
        <v>275220</v>
      </c>
      <c r="T1873" s="57">
        <f>[1]TC!$F$4</f>
        <v>1100</v>
      </c>
      <c r="U1873" s="48">
        <f>T1873*[1]TC!$C$4</f>
        <v>22000</v>
      </c>
      <c r="V1873" s="33" t="s">
        <v>3074</v>
      </c>
      <c r="W1873" s="400" t="s">
        <v>3132</v>
      </c>
      <c r="X1873" s="402"/>
    </row>
    <row r="1874" spans="1:24" ht="15" customHeight="1">
      <c r="A1874" s="229" t="s">
        <v>185</v>
      </c>
      <c r="B1874" s="229" t="s">
        <v>3060</v>
      </c>
      <c r="C1874" s="32" t="s">
        <v>3135</v>
      </c>
      <c r="D1874" s="14" t="s">
        <v>26</v>
      </c>
      <c r="E1874" s="33" t="s">
        <v>27</v>
      </c>
      <c r="F1874" s="14" t="s">
        <v>83</v>
      </c>
      <c r="G1874" s="14" t="s">
        <v>96</v>
      </c>
      <c r="H1874" s="16" t="s">
        <v>1487</v>
      </c>
      <c r="I1874" s="129" t="s">
        <v>3069</v>
      </c>
      <c r="J1874" s="33" t="s">
        <v>3073</v>
      </c>
      <c r="K1874" s="39">
        <v>24000</v>
      </c>
      <c r="L1874" s="68" t="s">
        <v>189</v>
      </c>
      <c r="M1874" s="20">
        <v>0.25</v>
      </c>
      <c r="N1874" s="34">
        <f t="shared" si="108"/>
        <v>6000</v>
      </c>
      <c r="O1874" s="55">
        <f>N1874*[1]TC!$C$4</f>
        <v>120000</v>
      </c>
      <c r="P1874" s="24" t="s">
        <v>2162</v>
      </c>
      <c r="Q1874" s="24" t="s">
        <v>1151</v>
      </c>
      <c r="R1874" s="342">
        <f t="shared" si="109"/>
        <v>18000</v>
      </c>
      <c r="S1874" s="58">
        <f>R1874*[1]TC!$C$4</f>
        <v>360000</v>
      </c>
      <c r="T1874" s="57">
        <f>[1]TC!$F$4</f>
        <v>1100</v>
      </c>
      <c r="U1874" s="48">
        <f>T1874*[1]TC!$C$4</f>
        <v>22000</v>
      </c>
      <c r="V1874" s="33" t="s">
        <v>3074</v>
      </c>
      <c r="W1874" s="400" t="s">
        <v>3132</v>
      </c>
      <c r="X1874" s="402"/>
    </row>
    <row r="1875" spans="1:24" ht="15" customHeight="1">
      <c r="A1875" s="229" t="s">
        <v>185</v>
      </c>
      <c r="B1875" s="229" t="s">
        <v>3060</v>
      </c>
      <c r="C1875" s="32" t="s">
        <v>3136</v>
      </c>
      <c r="D1875" s="14" t="s">
        <v>26</v>
      </c>
      <c r="E1875" s="33" t="s">
        <v>27</v>
      </c>
      <c r="F1875" s="14" t="s">
        <v>648</v>
      </c>
      <c r="G1875" s="14" t="s">
        <v>96</v>
      </c>
      <c r="H1875" s="16" t="s">
        <v>229</v>
      </c>
      <c r="I1875" s="129" t="s">
        <v>3069</v>
      </c>
      <c r="J1875" s="33"/>
      <c r="K1875" s="39">
        <v>13600</v>
      </c>
      <c r="L1875" s="68" t="s">
        <v>189</v>
      </c>
      <c r="M1875" s="20">
        <v>0.25</v>
      </c>
      <c r="N1875" s="34">
        <f t="shared" si="108"/>
        <v>3400</v>
      </c>
      <c r="O1875" s="55">
        <f>N1875*[1]TC!$C$4</f>
        <v>68000</v>
      </c>
      <c r="P1875" s="24" t="s">
        <v>3111</v>
      </c>
      <c r="Q1875" s="24" t="s">
        <v>1151</v>
      </c>
      <c r="R1875" s="342">
        <f t="shared" si="109"/>
        <v>10200</v>
      </c>
      <c r="S1875" s="58">
        <f>R1875*[1]TC!$C$4</f>
        <v>204000</v>
      </c>
      <c r="T1875" s="57">
        <f>[1]TC!$F$4</f>
        <v>1100</v>
      </c>
      <c r="U1875" s="48">
        <f>T1875*[1]TC!$C$4</f>
        <v>22000</v>
      </c>
      <c r="V1875" s="33" t="s">
        <v>3074</v>
      </c>
      <c r="W1875" s="400" t="s">
        <v>3137</v>
      </c>
      <c r="X1875" s="402"/>
    </row>
    <row r="1876" spans="1:24" ht="15" customHeight="1">
      <c r="A1876" s="229" t="s">
        <v>185</v>
      </c>
      <c r="B1876" s="229" t="s">
        <v>3060</v>
      </c>
      <c r="C1876" s="32" t="s">
        <v>3138</v>
      </c>
      <c r="D1876" s="14" t="s">
        <v>26</v>
      </c>
      <c r="E1876" s="33" t="s">
        <v>27</v>
      </c>
      <c r="F1876" s="14" t="s">
        <v>648</v>
      </c>
      <c r="G1876" s="14" t="s">
        <v>96</v>
      </c>
      <c r="H1876" s="16" t="s">
        <v>1482</v>
      </c>
      <c r="I1876" s="129" t="s">
        <v>3069</v>
      </c>
      <c r="J1876" s="33"/>
      <c r="K1876" s="39">
        <v>18348</v>
      </c>
      <c r="L1876" s="68" t="s">
        <v>189</v>
      </c>
      <c r="M1876" s="20">
        <v>0.25</v>
      </c>
      <c r="N1876" s="34">
        <f t="shared" si="108"/>
        <v>4587</v>
      </c>
      <c r="O1876" s="55">
        <f>N1876*[1]TC!$C$4</f>
        <v>91740</v>
      </c>
      <c r="P1876" s="24" t="s">
        <v>3114</v>
      </c>
      <c r="Q1876" s="24" t="s">
        <v>1151</v>
      </c>
      <c r="R1876" s="342">
        <f t="shared" si="109"/>
        <v>13761</v>
      </c>
      <c r="S1876" s="58">
        <f>R1876*[1]TC!$C$4</f>
        <v>275220</v>
      </c>
      <c r="T1876" s="57">
        <f>[1]TC!$F$4</f>
        <v>1100</v>
      </c>
      <c r="U1876" s="48">
        <f>T1876*[1]TC!$C$4</f>
        <v>22000</v>
      </c>
      <c r="V1876" s="33" t="s">
        <v>3074</v>
      </c>
      <c r="W1876" s="400" t="s">
        <v>3137</v>
      </c>
      <c r="X1876" s="402"/>
    </row>
    <row r="1877" spans="1:24" ht="15" customHeight="1">
      <c r="A1877" s="229" t="s">
        <v>185</v>
      </c>
      <c r="B1877" s="229" t="s">
        <v>3060</v>
      </c>
      <c r="C1877" s="32" t="s">
        <v>3139</v>
      </c>
      <c r="D1877" s="14" t="s">
        <v>26</v>
      </c>
      <c r="E1877" s="33" t="s">
        <v>27</v>
      </c>
      <c r="F1877" s="14" t="s">
        <v>648</v>
      </c>
      <c r="G1877" s="14" t="s">
        <v>96</v>
      </c>
      <c r="H1877" s="16" t="s">
        <v>1487</v>
      </c>
      <c r="I1877" s="129" t="s">
        <v>3069</v>
      </c>
      <c r="J1877" s="33"/>
      <c r="K1877" s="39">
        <v>24000</v>
      </c>
      <c r="L1877" s="68" t="s">
        <v>189</v>
      </c>
      <c r="M1877" s="20">
        <v>0.25</v>
      </c>
      <c r="N1877" s="34">
        <f t="shared" si="108"/>
        <v>6000</v>
      </c>
      <c r="O1877" s="55">
        <f>N1877*[1]TC!$C$4</f>
        <v>120000</v>
      </c>
      <c r="P1877" s="24" t="s">
        <v>3140</v>
      </c>
      <c r="Q1877" s="24" t="s">
        <v>1151</v>
      </c>
      <c r="R1877" s="342">
        <f t="shared" si="109"/>
        <v>18000</v>
      </c>
      <c r="S1877" s="58">
        <f>R1877*[1]TC!$C$4</f>
        <v>360000</v>
      </c>
      <c r="T1877" s="57">
        <f>[1]TC!$F$4</f>
        <v>1100</v>
      </c>
      <c r="U1877" s="48">
        <f>T1877*[1]TC!$C$4</f>
        <v>22000</v>
      </c>
      <c r="V1877" s="33" t="s">
        <v>3074</v>
      </c>
      <c r="W1877" s="400" t="s">
        <v>3137</v>
      </c>
      <c r="X1877" s="402"/>
    </row>
    <row r="1878" spans="1:24" ht="15" customHeight="1">
      <c r="A1878" s="229" t="s">
        <v>185</v>
      </c>
      <c r="B1878" s="229" t="s">
        <v>3060</v>
      </c>
      <c r="C1878" s="32" t="s">
        <v>3141</v>
      </c>
      <c r="D1878" s="14" t="s">
        <v>26</v>
      </c>
      <c r="E1878" s="33" t="s">
        <v>27</v>
      </c>
      <c r="F1878" s="14" t="s">
        <v>83</v>
      </c>
      <c r="G1878" s="14" t="s">
        <v>506</v>
      </c>
      <c r="H1878" s="16" t="s">
        <v>229</v>
      </c>
      <c r="I1878" s="129" t="s">
        <v>3069</v>
      </c>
      <c r="J1878" s="33"/>
      <c r="K1878" s="39">
        <v>13600</v>
      </c>
      <c r="L1878" s="68" t="s">
        <v>189</v>
      </c>
      <c r="M1878" s="20">
        <v>0.25</v>
      </c>
      <c r="N1878" s="34">
        <f t="shared" si="108"/>
        <v>3400</v>
      </c>
      <c r="O1878" s="55">
        <f>N1878*[1]TC!$C$4</f>
        <v>68000</v>
      </c>
      <c r="P1878" s="24" t="s">
        <v>3142</v>
      </c>
      <c r="Q1878" s="24" t="s">
        <v>1151</v>
      </c>
      <c r="R1878" s="342">
        <f t="shared" si="109"/>
        <v>10200</v>
      </c>
      <c r="S1878" s="58">
        <f>R1878*[1]TC!$C$4</f>
        <v>204000</v>
      </c>
      <c r="T1878" s="57">
        <f>[1]TC!$F$4</f>
        <v>1100</v>
      </c>
      <c r="U1878" s="48">
        <f>T1878*[1]TC!$C$4</f>
        <v>22000</v>
      </c>
      <c r="V1878" s="33" t="s">
        <v>3074</v>
      </c>
      <c r="W1878" s="400" t="s">
        <v>3143</v>
      </c>
      <c r="X1878" s="402"/>
    </row>
    <row r="1879" spans="1:24" ht="15" customHeight="1">
      <c r="A1879" s="229" t="s">
        <v>185</v>
      </c>
      <c r="B1879" s="229" t="s">
        <v>3060</v>
      </c>
      <c r="C1879" s="32" t="s">
        <v>3144</v>
      </c>
      <c r="D1879" s="14" t="s">
        <v>26</v>
      </c>
      <c r="E1879" s="33" t="s">
        <v>27</v>
      </c>
      <c r="F1879" s="14" t="s">
        <v>83</v>
      </c>
      <c r="G1879" s="14" t="s">
        <v>506</v>
      </c>
      <c r="H1879" s="16" t="s">
        <v>1482</v>
      </c>
      <c r="I1879" s="129" t="s">
        <v>3069</v>
      </c>
      <c r="J1879" s="33"/>
      <c r="K1879" s="39">
        <v>18348</v>
      </c>
      <c r="L1879" s="68" t="s">
        <v>189</v>
      </c>
      <c r="M1879" s="20">
        <v>0.25</v>
      </c>
      <c r="N1879" s="34">
        <f t="shared" si="108"/>
        <v>4587</v>
      </c>
      <c r="O1879" s="55">
        <f>N1879*[1]TC!$C$4</f>
        <v>91740</v>
      </c>
      <c r="P1879" s="24" t="s">
        <v>3145</v>
      </c>
      <c r="Q1879" s="24" t="s">
        <v>1151</v>
      </c>
      <c r="R1879" s="342">
        <f t="shared" si="109"/>
        <v>13761</v>
      </c>
      <c r="S1879" s="58">
        <f>R1879*[1]TC!$C$4</f>
        <v>275220</v>
      </c>
      <c r="T1879" s="57">
        <f>[1]TC!$F$4</f>
        <v>1100</v>
      </c>
      <c r="U1879" s="48">
        <f>T1879*[1]TC!$C$4</f>
        <v>22000</v>
      </c>
      <c r="V1879" s="33" t="s">
        <v>3074</v>
      </c>
      <c r="W1879" s="400" t="s">
        <v>3143</v>
      </c>
      <c r="X1879" s="402"/>
    </row>
    <row r="1880" spans="1:24" ht="15" customHeight="1">
      <c r="A1880" s="229" t="s">
        <v>185</v>
      </c>
      <c r="B1880" s="229" t="s">
        <v>3060</v>
      </c>
      <c r="C1880" s="32" t="s">
        <v>3146</v>
      </c>
      <c r="D1880" s="14" t="s">
        <v>26</v>
      </c>
      <c r="E1880" s="33" t="s">
        <v>27</v>
      </c>
      <c r="F1880" s="14" t="s">
        <v>83</v>
      </c>
      <c r="G1880" s="14" t="s">
        <v>506</v>
      </c>
      <c r="H1880" s="16" t="s">
        <v>1487</v>
      </c>
      <c r="I1880" s="129" t="s">
        <v>3069</v>
      </c>
      <c r="J1880" s="33"/>
      <c r="K1880" s="39">
        <v>24000</v>
      </c>
      <c r="L1880" s="68" t="s">
        <v>189</v>
      </c>
      <c r="M1880" s="20">
        <v>0.25</v>
      </c>
      <c r="N1880" s="34">
        <f t="shared" si="108"/>
        <v>6000</v>
      </c>
      <c r="O1880" s="55">
        <f>N1880*[1]TC!$C$4</f>
        <v>120000</v>
      </c>
      <c r="P1880" s="24" t="s">
        <v>3147</v>
      </c>
      <c r="Q1880" s="24" t="s">
        <v>1151</v>
      </c>
      <c r="R1880" s="342">
        <f t="shared" si="109"/>
        <v>18000</v>
      </c>
      <c r="S1880" s="58">
        <f>R1880*[1]TC!$C$4</f>
        <v>360000</v>
      </c>
      <c r="T1880" s="57">
        <f>[1]TC!$F$4</f>
        <v>1100</v>
      </c>
      <c r="U1880" s="48">
        <f>T1880*[1]TC!$C$4</f>
        <v>22000</v>
      </c>
      <c r="V1880" s="33" t="s">
        <v>3074</v>
      </c>
      <c r="W1880" s="400" t="s">
        <v>3143</v>
      </c>
      <c r="X1880" s="402"/>
    </row>
    <row r="1881" spans="1:24" ht="15" customHeight="1">
      <c r="A1881" s="229" t="s">
        <v>185</v>
      </c>
      <c r="B1881" s="229" t="s">
        <v>3060</v>
      </c>
      <c r="C1881" s="41" t="s">
        <v>3148</v>
      </c>
      <c r="D1881" s="14" t="s">
        <v>26</v>
      </c>
      <c r="E1881" s="33" t="s">
        <v>27</v>
      </c>
      <c r="F1881" s="14" t="s">
        <v>457</v>
      </c>
      <c r="G1881" s="14" t="s">
        <v>96</v>
      </c>
      <c r="H1881" s="16" t="s">
        <v>229</v>
      </c>
      <c r="I1881" s="129" t="s">
        <v>3069</v>
      </c>
      <c r="J1881" s="33"/>
      <c r="K1881" s="39">
        <v>13600</v>
      </c>
      <c r="L1881" s="68" t="s">
        <v>189</v>
      </c>
      <c r="M1881" s="20">
        <v>0.25</v>
      </c>
      <c r="N1881" s="34">
        <f t="shared" si="108"/>
        <v>3400</v>
      </c>
      <c r="O1881" s="55">
        <f>N1881*[1]TC!$C$4</f>
        <v>68000</v>
      </c>
      <c r="P1881" s="24" t="s">
        <v>3149</v>
      </c>
      <c r="Q1881" s="24" t="s">
        <v>1151</v>
      </c>
      <c r="R1881" s="342">
        <f t="shared" si="109"/>
        <v>10200</v>
      </c>
      <c r="S1881" s="58">
        <f>R1881*[1]TC!$C$4</f>
        <v>204000</v>
      </c>
      <c r="T1881" s="57">
        <f>[1]TC!$F$4</f>
        <v>1100</v>
      </c>
      <c r="U1881" s="48">
        <f>T1881*[1]TC!$C$4</f>
        <v>22000</v>
      </c>
      <c r="V1881" s="33" t="s">
        <v>3074</v>
      </c>
      <c r="W1881" s="154" t="s">
        <v>3150</v>
      </c>
      <c r="X1881" s="199"/>
    </row>
    <row r="1882" spans="1:24" ht="15" customHeight="1">
      <c r="A1882" s="229" t="s">
        <v>185</v>
      </c>
      <c r="B1882" s="229" t="s">
        <v>3060</v>
      </c>
      <c r="C1882" s="41" t="s">
        <v>3151</v>
      </c>
      <c r="D1882" s="14" t="s">
        <v>26</v>
      </c>
      <c r="E1882" s="33" t="s">
        <v>27</v>
      </c>
      <c r="F1882" s="14" t="s">
        <v>457</v>
      </c>
      <c r="G1882" s="14" t="s">
        <v>96</v>
      </c>
      <c r="H1882" s="16" t="s">
        <v>1482</v>
      </c>
      <c r="I1882" s="129" t="s">
        <v>3069</v>
      </c>
      <c r="J1882" s="33"/>
      <c r="K1882" s="39">
        <v>18348</v>
      </c>
      <c r="L1882" s="68" t="s">
        <v>189</v>
      </c>
      <c r="M1882" s="20">
        <v>0.25</v>
      </c>
      <c r="N1882" s="34">
        <f t="shared" si="108"/>
        <v>4587</v>
      </c>
      <c r="O1882" s="55">
        <f>N1882*[1]TC!$C$4</f>
        <v>91740</v>
      </c>
      <c r="P1882" s="24" t="s">
        <v>3152</v>
      </c>
      <c r="Q1882" s="24" t="s">
        <v>1151</v>
      </c>
      <c r="R1882" s="342">
        <f t="shared" si="109"/>
        <v>13761</v>
      </c>
      <c r="S1882" s="58">
        <f>R1882*[1]TC!$C$4</f>
        <v>275220</v>
      </c>
      <c r="T1882" s="57">
        <f>[1]TC!$F$4</f>
        <v>1100</v>
      </c>
      <c r="U1882" s="48">
        <f>T1882*[1]TC!$C$4</f>
        <v>22000</v>
      </c>
      <c r="V1882" s="33" t="s">
        <v>3074</v>
      </c>
      <c r="W1882" s="400" t="s">
        <v>3150</v>
      </c>
      <c r="X1882" s="402"/>
    </row>
    <row r="1883" spans="1:24" ht="15" customHeight="1">
      <c r="A1883" s="229" t="s">
        <v>185</v>
      </c>
      <c r="B1883" s="229" t="s">
        <v>3060</v>
      </c>
      <c r="C1883" s="41" t="s">
        <v>3153</v>
      </c>
      <c r="D1883" s="14" t="s">
        <v>26</v>
      </c>
      <c r="E1883" s="33" t="s">
        <v>27</v>
      </c>
      <c r="F1883" s="14" t="s">
        <v>457</v>
      </c>
      <c r="G1883" s="14" t="s">
        <v>96</v>
      </c>
      <c r="H1883" s="16" t="s">
        <v>1487</v>
      </c>
      <c r="I1883" s="129" t="s">
        <v>3069</v>
      </c>
      <c r="J1883" s="33"/>
      <c r="K1883" s="39">
        <v>24000</v>
      </c>
      <c r="L1883" s="68" t="s">
        <v>189</v>
      </c>
      <c r="M1883" s="20">
        <v>0.25</v>
      </c>
      <c r="N1883" s="34">
        <f t="shared" si="108"/>
        <v>6000</v>
      </c>
      <c r="O1883" s="55">
        <f>N1883*[1]TC!$C$4</f>
        <v>120000</v>
      </c>
      <c r="P1883" s="24" t="s">
        <v>3154</v>
      </c>
      <c r="Q1883" s="24" t="s">
        <v>1151</v>
      </c>
      <c r="R1883" s="342">
        <f t="shared" si="109"/>
        <v>18000</v>
      </c>
      <c r="S1883" s="58">
        <f>R1883*[1]TC!$C$4</f>
        <v>360000</v>
      </c>
      <c r="T1883" s="57">
        <f>[1]TC!$F$4</f>
        <v>1100</v>
      </c>
      <c r="U1883" s="48">
        <f>T1883*[1]TC!$C$4</f>
        <v>22000</v>
      </c>
      <c r="V1883" s="33" t="s">
        <v>3074</v>
      </c>
      <c r="W1883" s="154" t="s">
        <v>3150</v>
      </c>
      <c r="X1883" s="372"/>
    </row>
    <row r="1884" spans="1:24" ht="15" customHeight="1">
      <c r="A1884" s="229" t="s">
        <v>185</v>
      </c>
      <c r="B1884" s="229" t="s">
        <v>3060</v>
      </c>
      <c r="C1884" s="32" t="s">
        <v>3155</v>
      </c>
      <c r="D1884" s="14" t="s">
        <v>26</v>
      </c>
      <c r="E1884" s="33" t="s">
        <v>27</v>
      </c>
      <c r="F1884" s="14" t="s">
        <v>105</v>
      </c>
      <c r="G1884" s="14" t="s">
        <v>105</v>
      </c>
      <c r="H1884" s="16" t="s">
        <v>229</v>
      </c>
      <c r="I1884" s="129" t="s">
        <v>3069</v>
      </c>
      <c r="J1884" s="33"/>
      <c r="K1884" s="39">
        <v>13600</v>
      </c>
      <c r="L1884" s="68" t="s">
        <v>189</v>
      </c>
      <c r="M1884" s="20">
        <v>0.25</v>
      </c>
      <c r="N1884" s="34">
        <f t="shared" si="108"/>
        <v>3400</v>
      </c>
      <c r="O1884" s="55">
        <f>N1884*[1]TC!$C$4</f>
        <v>68000</v>
      </c>
      <c r="P1884" s="24" t="s">
        <v>3156</v>
      </c>
      <c r="Q1884" s="24" t="s">
        <v>1151</v>
      </c>
      <c r="R1884" s="342">
        <f t="shared" si="109"/>
        <v>10200</v>
      </c>
      <c r="S1884" s="58">
        <f>R1884*[1]TC!$C$4</f>
        <v>204000</v>
      </c>
      <c r="T1884" s="57">
        <f>[1]TC!$F$4</f>
        <v>1100</v>
      </c>
      <c r="U1884" s="48">
        <f>T1884*[1]TC!$C$4</f>
        <v>22000</v>
      </c>
      <c r="V1884" s="33" t="s">
        <v>3074</v>
      </c>
      <c r="W1884" s="154" t="s">
        <v>3157</v>
      </c>
      <c r="X1884" s="372"/>
    </row>
    <row r="1885" spans="1:24" ht="15" customHeight="1">
      <c r="A1885" s="229" t="s">
        <v>185</v>
      </c>
      <c r="B1885" s="229" t="s">
        <v>3060</v>
      </c>
      <c r="C1885" s="32" t="s">
        <v>3158</v>
      </c>
      <c r="D1885" s="14" t="s">
        <v>26</v>
      </c>
      <c r="E1885" s="33" t="s">
        <v>27</v>
      </c>
      <c r="F1885" s="14" t="s">
        <v>105</v>
      </c>
      <c r="G1885" s="14" t="s">
        <v>105</v>
      </c>
      <c r="H1885" s="16" t="s">
        <v>1482</v>
      </c>
      <c r="I1885" s="129" t="s">
        <v>3069</v>
      </c>
      <c r="J1885" s="33"/>
      <c r="K1885" s="39">
        <v>18348</v>
      </c>
      <c r="L1885" s="68" t="s">
        <v>189</v>
      </c>
      <c r="M1885" s="20">
        <v>0.25</v>
      </c>
      <c r="N1885" s="34">
        <f t="shared" si="108"/>
        <v>4587</v>
      </c>
      <c r="O1885" s="55">
        <f>N1885*[1]TC!$C$4</f>
        <v>91740</v>
      </c>
      <c r="P1885" s="24" t="s">
        <v>3159</v>
      </c>
      <c r="Q1885" s="24" t="s">
        <v>1151</v>
      </c>
      <c r="R1885" s="342">
        <f t="shared" si="109"/>
        <v>13761</v>
      </c>
      <c r="S1885" s="58">
        <f>R1885*[1]TC!$C$4</f>
        <v>275220</v>
      </c>
      <c r="T1885" s="57">
        <f>[1]TC!$F$4</f>
        <v>1100</v>
      </c>
      <c r="U1885" s="48">
        <f>T1885*[1]TC!$C$4</f>
        <v>22000</v>
      </c>
      <c r="V1885" s="33" t="s">
        <v>3074</v>
      </c>
      <c r="W1885" s="154" t="s">
        <v>3157</v>
      </c>
      <c r="X1885" s="372"/>
    </row>
    <row r="1886" spans="1:24" ht="45">
      <c r="A1886" s="229" t="s">
        <v>185</v>
      </c>
      <c r="B1886" s="229" t="s">
        <v>3060</v>
      </c>
      <c r="C1886" s="32" t="s">
        <v>3160</v>
      </c>
      <c r="D1886" s="14" t="s">
        <v>26</v>
      </c>
      <c r="E1886" s="33" t="s">
        <v>27</v>
      </c>
      <c r="F1886" s="14" t="s">
        <v>105</v>
      </c>
      <c r="G1886" s="14" t="s">
        <v>105</v>
      </c>
      <c r="H1886" s="16" t="s">
        <v>1487</v>
      </c>
      <c r="I1886" s="129" t="s">
        <v>3069</v>
      </c>
      <c r="J1886" s="33"/>
      <c r="K1886" s="39">
        <v>24000</v>
      </c>
      <c r="L1886" s="68" t="s">
        <v>189</v>
      </c>
      <c r="M1886" s="20">
        <v>0.25</v>
      </c>
      <c r="N1886" s="34">
        <f t="shared" si="108"/>
        <v>6000</v>
      </c>
      <c r="O1886" s="55">
        <f>N1886*[1]TC!$C$4</f>
        <v>120000</v>
      </c>
      <c r="P1886" s="24" t="s">
        <v>3161</v>
      </c>
      <c r="Q1886" s="24" t="s">
        <v>1151</v>
      </c>
      <c r="R1886" s="342">
        <f t="shared" si="109"/>
        <v>18000</v>
      </c>
      <c r="S1886" s="58">
        <f>R1886*[1]TC!$C$4</f>
        <v>360000</v>
      </c>
      <c r="T1886" s="57">
        <f>[1]TC!$F$4</f>
        <v>1100</v>
      </c>
      <c r="U1886" s="48">
        <f>T1886*[1]TC!$C$4</f>
        <v>22000</v>
      </c>
      <c r="V1886" s="33" t="s">
        <v>3074</v>
      </c>
      <c r="W1886" s="154" t="s">
        <v>3157</v>
      </c>
      <c r="X1886" s="372"/>
    </row>
    <row r="1887" spans="1:24" ht="15" customHeight="1">
      <c r="A1887" s="229" t="s">
        <v>185</v>
      </c>
      <c r="B1887" s="229" t="s">
        <v>3060</v>
      </c>
      <c r="C1887" s="32" t="s">
        <v>3162</v>
      </c>
      <c r="D1887" s="14" t="s">
        <v>26</v>
      </c>
      <c r="E1887" s="33" t="s">
        <v>27</v>
      </c>
      <c r="F1887" s="14" t="s">
        <v>28</v>
      </c>
      <c r="G1887" s="14" t="s">
        <v>28</v>
      </c>
      <c r="H1887" s="16" t="s">
        <v>229</v>
      </c>
      <c r="I1887" s="129" t="s">
        <v>3069</v>
      </c>
      <c r="J1887" s="33"/>
      <c r="K1887" s="39">
        <v>13600</v>
      </c>
      <c r="L1887" s="68" t="s">
        <v>189</v>
      </c>
      <c r="M1887" s="20">
        <v>0.25</v>
      </c>
      <c r="N1887" s="34">
        <f t="shared" si="108"/>
        <v>3400</v>
      </c>
      <c r="O1887" s="55">
        <f>N1887*[1]TC!$C$4</f>
        <v>68000</v>
      </c>
      <c r="P1887" s="24" t="s">
        <v>3163</v>
      </c>
      <c r="Q1887" s="24" t="s">
        <v>1151</v>
      </c>
      <c r="R1887" s="342">
        <f t="shared" si="109"/>
        <v>10200</v>
      </c>
      <c r="S1887" s="58">
        <f>R1887*[1]TC!$C$4</f>
        <v>204000</v>
      </c>
      <c r="T1887" s="57">
        <f>[1]TC!$F$4</f>
        <v>1100</v>
      </c>
      <c r="U1887" s="48">
        <f>T1887*[1]TC!$C$4</f>
        <v>22000</v>
      </c>
      <c r="V1887" s="33" t="s">
        <v>3074</v>
      </c>
      <c r="W1887" s="154" t="s">
        <v>3164</v>
      </c>
      <c r="X1887" s="372"/>
    </row>
    <row r="1888" spans="1:24" ht="45">
      <c r="A1888" s="229" t="s">
        <v>185</v>
      </c>
      <c r="B1888" s="229" t="s">
        <v>3060</v>
      </c>
      <c r="C1888" s="32" t="s">
        <v>3165</v>
      </c>
      <c r="D1888" s="14" t="s">
        <v>26</v>
      </c>
      <c r="E1888" s="33" t="s">
        <v>27</v>
      </c>
      <c r="F1888" s="14" t="s">
        <v>28</v>
      </c>
      <c r="G1888" s="14" t="s">
        <v>28</v>
      </c>
      <c r="H1888" s="16" t="s">
        <v>1482</v>
      </c>
      <c r="I1888" s="129" t="s">
        <v>3069</v>
      </c>
      <c r="J1888" s="33"/>
      <c r="K1888" s="39">
        <v>18348</v>
      </c>
      <c r="L1888" s="68" t="s">
        <v>189</v>
      </c>
      <c r="M1888" s="20">
        <v>0.25</v>
      </c>
      <c r="N1888" s="34">
        <f t="shared" si="108"/>
        <v>4587</v>
      </c>
      <c r="O1888" s="55">
        <f>N1888*[1]TC!$C$4</f>
        <v>91740</v>
      </c>
      <c r="P1888" s="24" t="s">
        <v>3166</v>
      </c>
      <c r="Q1888" s="24" t="s">
        <v>1151</v>
      </c>
      <c r="R1888" s="342">
        <f t="shared" si="109"/>
        <v>13761</v>
      </c>
      <c r="S1888" s="58">
        <f>R1888*[1]TC!$C$4</f>
        <v>275220</v>
      </c>
      <c r="T1888" s="57">
        <f>[1]TC!$F$4</f>
        <v>1100</v>
      </c>
      <c r="U1888" s="48">
        <f>T1888*[1]TC!$C$4</f>
        <v>22000</v>
      </c>
      <c r="V1888" s="33" t="s">
        <v>3074</v>
      </c>
      <c r="W1888" s="154" t="s">
        <v>3164</v>
      </c>
      <c r="X1888" s="372"/>
    </row>
    <row r="1889" spans="1:24" ht="45">
      <c r="A1889" s="229" t="s">
        <v>185</v>
      </c>
      <c r="B1889" s="229" t="s">
        <v>3060</v>
      </c>
      <c r="C1889" s="32" t="s">
        <v>3167</v>
      </c>
      <c r="D1889" s="14" t="s">
        <v>26</v>
      </c>
      <c r="E1889" s="33" t="s">
        <v>27</v>
      </c>
      <c r="F1889" s="14" t="s">
        <v>28</v>
      </c>
      <c r="G1889" s="14" t="s">
        <v>28</v>
      </c>
      <c r="H1889" s="16" t="s">
        <v>1487</v>
      </c>
      <c r="I1889" s="129" t="s">
        <v>3069</v>
      </c>
      <c r="J1889" s="33"/>
      <c r="K1889" s="39">
        <v>24000</v>
      </c>
      <c r="L1889" s="68" t="s">
        <v>189</v>
      </c>
      <c r="M1889" s="20">
        <v>0.25</v>
      </c>
      <c r="N1889" s="34">
        <f t="shared" si="108"/>
        <v>6000</v>
      </c>
      <c r="O1889" s="55">
        <f>N1889*[1]TC!$C$4</f>
        <v>120000</v>
      </c>
      <c r="P1889" s="24" t="s">
        <v>3168</v>
      </c>
      <c r="Q1889" s="24" t="s">
        <v>1151</v>
      </c>
      <c r="R1889" s="342">
        <f t="shared" si="109"/>
        <v>18000</v>
      </c>
      <c r="S1889" s="58">
        <f>R1889*[1]TC!$C$4</f>
        <v>360000</v>
      </c>
      <c r="T1889" s="57">
        <f>[1]TC!$F$4</f>
        <v>1100</v>
      </c>
      <c r="U1889" s="48">
        <f>T1889*[1]TC!$C$4</f>
        <v>22000</v>
      </c>
      <c r="V1889" s="33" t="s">
        <v>3074</v>
      </c>
      <c r="W1889" s="154" t="s">
        <v>3164</v>
      </c>
      <c r="X1889" s="373"/>
    </row>
    <row r="1890" spans="1:24" ht="45">
      <c r="A1890" s="229" t="s">
        <v>185</v>
      </c>
      <c r="B1890" s="229" t="s">
        <v>3060</v>
      </c>
      <c r="C1890" s="32" t="s">
        <v>3169</v>
      </c>
      <c r="D1890" s="14" t="s">
        <v>26</v>
      </c>
      <c r="E1890" s="33" t="s">
        <v>27</v>
      </c>
      <c r="F1890" s="14" t="s">
        <v>29</v>
      </c>
      <c r="G1890" s="14" t="s">
        <v>42</v>
      </c>
      <c r="H1890" s="16" t="s">
        <v>229</v>
      </c>
      <c r="I1890" s="129" t="s">
        <v>3069</v>
      </c>
      <c r="J1890" s="33" t="s">
        <v>3073</v>
      </c>
      <c r="K1890" s="39">
        <v>13600</v>
      </c>
      <c r="L1890" s="68" t="s">
        <v>189</v>
      </c>
      <c r="M1890" s="20">
        <v>0.25</v>
      </c>
      <c r="N1890" s="34">
        <f t="shared" ref="N1890:N1953" si="110">K1890*M1890</f>
        <v>3400</v>
      </c>
      <c r="O1890" s="55">
        <f>N1890*[1]TC!$C$4</f>
        <v>68000</v>
      </c>
      <c r="P1890" s="24" t="s">
        <v>2162</v>
      </c>
      <c r="Q1890" s="24" t="s">
        <v>1151</v>
      </c>
      <c r="R1890" s="342">
        <f t="shared" ref="R1890:R1953" si="111">K1890-N1890</f>
        <v>10200</v>
      </c>
      <c r="S1890" s="58">
        <f>R1890*[1]TC!$C$4</f>
        <v>204000</v>
      </c>
      <c r="T1890" s="57">
        <f>[1]TC!$F$4</f>
        <v>1100</v>
      </c>
      <c r="U1890" s="48">
        <f>T1890*[1]TC!$C$4</f>
        <v>22000</v>
      </c>
      <c r="V1890" s="33" t="s">
        <v>3074</v>
      </c>
      <c r="W1890" s="154" t="s">
        <v>3170</v>
      </c>
      <c r="X1890" s="372"/>
    </row>
    <row r="1891" spans="1:24" ht="45">
      <c r="A1891" s="229" t="s">
        <v>185</v>
      </c>
      <c r="B1891" s="229" t="s">
        <v>3060</v>
      </c>
      <c r="C1891" s="32" t="s">
        <v>3171</v>
      </c>
      <c r="D1891" s="14" t="s">
        <v>26</v>
      </c>
      <c r="E1891" s="33" t="s">
        <v>27</v>
      </c>
      <c r="F1891" s="14" t="s">
        <v>29</v>
      </c>
      <c r="G1891" s="14" t="s">
        <v>42</v>
      </c>
      <c r="H1891" s="16" t="s">
        <v>1487</v>
      </c>
      <c r="I1891" s="129" t="s">
        <v>3069</v>
      </c>
      <c r="J1891" s="33" t="s">
        <v>3073</v>
      </c>
      <c r="K1891" s="39">
        <v>18348</v>
      </c>
      <c r="L1891" s="68" t="s">
        <v>189</v>
      </c>
      <c r="M1891" s="20">
        <v>0.25</v>
      </c>
      <c r="N1891" s="34">
        <f t="shared" si="110"/>
        <v>4587</v>
      </c>
      <c r="O1891" s="55">
        <f>N1891*[1]TC!$C$4</f>
        <v>91740</v>
      </c>
      <c r="P1891" s="24" t="s">
        <v>2162</v>
      </c>
      <c r="Q1891" s="24" t="s">
        <v>1151</v>
      </c>
      <c r="R1891" s="342">
        <f t="shared" si="111"/>
        <v>13761</v>
      </c>
      <c r="S1891" s="58">
        <f>R1891*[1]TC!$C$4</f>
        <v>275220</v>
      </c>
      <c r="T1891" s="57">
        <f>[1]TC!$F$4</f>
        <v>1100</v>
      </c>
      <c r="U1891" s="48">
        <f>T1891*[1]TC!$C$4</f>
        <v>22000</v>
      </c>
      <c r="V1891" s="33" t="s">
        <v>3074</v>
      </c>
      <c r="W1891" s="154" t="s">
        <v>3170</v>
      </c>
      <c r="X1891" s="372"/>
    </row>
    <row r="1892" spans="1:24" ht="45">
      <c r="A1892" s="229" t="s">
        <v>185</v>
      </c>
      <c r="B1892" s="229" t="s">
        <v>3060</v>
      </c>
      <c r="C1892" s="32" t="s">
        <v>3172</v>
      </c>
      <c r="D1892" s="14" t="s">
        <v>26</v>
      </c>
      <c r="E1892" s="33" t="s">
        <v>27</v>
      </c>
      <c r="F1892" s="14" t="s">
        <v>29</v>
      </c>
      <c r="G1892" s="14" t="s">
        <v>42</v>
      </c>
      <c r="H1892" s="16" t="s">
        <v>1487</v>
      </c>
      <c r="I1892" s="129" t="s">
        <v>3069</v>
      </c>
      <c r="J1892" s="33" t="s">
        <v>3073</v>
      </c>
      <c r="K1892" s="39">
        <v>24000</v>
      </c>
      <c r="L1892" s="68" t="s">
        <v>189</v>
      </c>
      <c r="M1892" s="20">
        <v>0.25</v>
      </c>
      <c r="N1892" s="34">
        <f t="shared" si="110"/>
        <v>6000</v>
      </c>
      <c r="O1892" s="55">
        <f>N1892*[1]TC!$C$4</f>
        <v>120000</v>
      </c>
      <c r="P1892" s="24" t="s">
        <v>2162</v>
      </c>
      <c r="Q1892" s="24" t="s">
        <v>1151</v>
      </c>
      <c r="R1892" s="342">
        <f t="shared" si="111"/>
        <v>18000</v>
      </c>
      <c r="S1892" s="58">
        <f>R1892*[1]TC!$C$4</f>
        <v>360000</v>
      </c>
      <c r="T1892" s="57">
        <f>[1]TC!$F$4</f>
        <v>1100</v>
      </c>
      <c r="U1892" s="48">
        <f>T1892*[1]TC!$C$4</f>
        <v>22000</v>
      </c>
      <c r="V1892" s="33" t="s">
        <v>3074</v>
      </c>
      <c r="W1892" s="154" t="s">
        <v>3170</v>
      </c>
      <c r="X1892" s="372"/>
    </row>
    <row r="1893" spans="1:24" ht="45">
      <c r="A1893" s="229" t="s">
        <v>185</v>
      </c>
      <c r="B1893" s="229" t="s">
        <v>3060</v>
      </c>
      <c r="C1893" s="32" t="s">
        <v>3173</v>
      </c>
      <c r="D1893" s="14" t="s">
        <v>26</v>
      </c>
      <c r="E1893" s="33" t="s">
        <v>27</v>
      </c>
      <c r="F1893" s="14" t="s">
        <v>667</v>
      </c>
      <c r="G1893" s="14" t="s">
        <v>29</v>
      </c>
      <c r="H1893" s="16" t="s">
        <v>229</v>
      </c>
      <c r="I1893" s="129" t="s">
        <v>3069</v>
      </c>
      <c r="J1893" s="33" t="s">
        <v>3073</v>
      </c>
      <c r="K1893" s="39">
        <v>13600</v>
      </c>
      <c r="L1893" s="68" t="s">
        <v>189</v>
      </c>
      <c r="M1893" s="20">
        <v>0.25</v>
      </c>
      <c r="N1893" s="34">
        <f t="shared" si="110"/>
        <v>3400</v>
      </c>
      <c r="O1893" s="55">
        <f>N1893*[1]TC!$C$4</f>
        <v>68000</v>
      </c>
      <c r="P1893" s="24" t="s">
        <v>2162</v>
      </c>
      <c r="Q1893" s="24" t="s">
        <v>1151</v>
      </c>
      <c r="R1893" s="342">
        <f t="shared" si="111"/>
        <v>10200</v>
      </c>
      <c r="S1893" s="58">
        <f>R1893*[1]TC!$C$4</f>
        <v>204000</v>
      </c>
      <c r="T1893" s="57">
        <f>[1]TC!$F$4</f>
        <v>1100</v>
      </c>
      <c r="U1893" s="48">
        <f>T1893*[1]TC!$C$4</f>
        <v>22000</v>
      </c>
      <c r="V1893" s="33" t="s">
        <v>3074</v>
      </c>
      <c r="W1893" s="154" t="s">
        <v>3174</v>
      </c>
      <c r="X1893" s="372"/>
    </row>
    <row r="1894" spans="1:24" ht="45">
      <c r="A1894" s="229" t="s">
        <v>185</v>
      </c>
      <c r="B1894" s="229" t="s">
        <v>3060</v>
      </c>
      <c r="C1894" s="32" t="s">
        <v>3175</v>
      </c>
      <c r="D1894" s="14" t="s">
        <v>26</v>
      </c>
      <c r="E1894" s="33" t="s">
        <v>27</v>
      </c>
      <c r="F1894" s="14" t="s">
        <v>667</v>
      </c>
      <c r="G1894" s="14" t="s">
        <v>29</v>
      </c>
      <c r="H1894" s="16" t="s">
        <v>1487</v>
      </c>
      <c r="I1894" s="129" t="s">
        <v>3069</v>
      </c>
      <c r="J1894" s="33" t="s">
        <v>3073</v>
      </c>
      <c r="K1894" s="39">
        <v>18348</v>
      </c>
      <c r="L1894" s="68" t="s">
        <v>189</v>
      </c>
      <c r="M1894" s="20">
        <v>0.25</v>
      </c>
      <c r="N1894" s="34">
        <f t="shared" si="110"/>
        <v>4587</v>
      </c>
      <c r="O1894" s="55">
        <f>N1894*[1]TC!$C$4</f>
        <v>91740</v>
      </c>
      <c r="P1894" s="24" t="s">
        <v>2162</v>
      </c>
      <c r="Q1894" s="24" t="s">
        <v>1151</v>
      </c>
      <c r="R1894" s="342">
        <f t="shared" si="111"/>
        <v>13761</v>
      </c>
      <c r="S1894" s="58">
        <f>R1894*[1]TC!$C$4</f>
        <v>275220</v>
      </c>
      <c r="T1894" s="57">
        <f>[1]TC!$F$4</f>
        <v>1100</v>
      </c>
      <c r="U1894" s="48">
        <f>T1894*[1]TC!$C$4</f>
        <v>22000</v>
      </c>
      <c r="V1894" s="33" t="s">
        <v>3074</v>
      </c>
      <c r="W1894" s="154" t="s">
        <v>3174</v>
      </c>
      <c r="X1894" s="372"/>
    </row>
    <row r="1895" spans="1:24" ht="45">
      <c r="A1895" s="229" t="s">
        <v>185</v>
      </c>
      <c r="B1895" s="229" t="s">
        <v>3060</v>
      </c>
      <c r="C1895" s="32" t="s">
        <v>3176</v>
      </c>
      <c r="D1895" s="14" t="s">
        <v>26</v>
      </c>
      <c r="E1895" s="33" t="s">
        <v>27</v>
      </c>
      <c r="F1895" s="14" t="s">
        <v>667</v>
      </c>
      <c r="G1895" s="14" t="s">
        <v>29</v>
      </c>
      <c r="H1895" s="16" t="s">
        <v>1487</v>
      </c>
      <c r="I1895" s="129" t="s">
        <v>3069</v>
      </c>
      <c r="J1895" s="33" t="s">
        <v>3073</v>
      </c>
      <c r="K1895" s="39">
        <v>24000</v>
      </c>
      <c r="L1895" s="68" t="s">
        <v>189</v>
      </c>
      <c r="M1895" s="20">
        <v>0.25</v>
      </c>
      <c r="N1895" s="34">
        <f t="shared" si="110"/>
        <v>6000</v>
      </c>
      <c r="O1895" s="55">
        <f>N1895*[1]TC!$C$4</f>
        <v>120000</v>
      </c>
      <c r="P1895" s="24" t="s">
        <v>2162</v>
      </c>
      <c r="Q1895" s="24" t="s">
        <v>1151</v>
      </c>
      <c r="R1895" s="342">
        <f t="shared" si="111"/>
        <v>18000</v>
      </c>
      <c r="S1895" s="58">
        <f>R1895*[1]TC!$C$4</f>
        <v>360000</v>
      </c>
      <c r="T1895" s="57">
        <f>[1]TC!$F$4</f>
        <v>1100</v>
      </c>
      <c r="U1895" s="48">
        <f>T1895*[1]TC!$C$4</f>
        <v>22000</v>
      </c>
      <c r="V1895" s="33" t="s">
        <v>3074</v>
      </c>
      <c r="W1895" s="154" t="s">
        <v>3174</v>
      </c>
      <c r="X1895" s="372"/>
    </row>
    <row r="1896" spans="1:24" ht="45">
      <c r="A1896" s="229" t="s">
        <v>185</v>
      </c>
      <c r="B1896" s="229" t="s">
        <v>3060</v>
      </c>
      <c r="C1896" s="32" t="s">
        <v>3177</v>
      </c>
      <c r="D1896" s="14" t="s">
        <v>26</v>
      </c>
      <c r="E1896" s="33" t="s">
        <v>27</v>
      </c>
      <c r="F1896" s="14" t="s">
        <v>170</v>
      </c>
      <c r="G1896" s="14" t="s">
        <v>875</v>
      </c>
      <c r="H1896" s="16" t="s">
        <v>229</v>
      </c>
      <c r="I1896" s="129" t="s">
        <v>3069</v>
      </c>
      <c r="J1896" s="33"/>
      <c r="K1896" s="39">
        <v>13600</v>
      </c>
      <c r="L1896" s="68" t="s">
        <v>189</v>
      </c>
      <c r="M1896" s="20">
        <v>0.25</v>
      </c>
      <c r="N1896" s="34">
        <f t="shared" si="110"/>
        <v>3400</v>
      </c>
      <c r="O1896" s="55">
        <f>N1896*[1]TC!$C$4</f>
        <v>68000</v>
      </c>
      <c r="P1896" s="24" t="s">
        <v>3111</v>
      </c>
      <c r="Q1896" s="24" t="s">
        <v>1151</v>
      </c>
      <c r="R1896" s="342">
        <f t="shared" si="111"/>
        <v>10200</v>
      </c>
      <c r="S1896" s="58">
        <f>R1896*[1]TC!$C$4</f>
        <v>204000</v>
      </c>
      <c r="T1896" s="57">
        <f>[1]TC!$F$4</f>
        <v>1100</v>
      </c>
      <c r="U1896" s="48">
        <f>T1896*[1]TC!$C$4</f>
        <v>22000</v>
      </c>
      <c r="V1896" s="33" t="s">
        <v>3074</v>
      </c>
      <c r="W1896" s="64" t="s">
        <v>3178</v>
      </c>
      <c r="X1896" s="372"/>
    </row>
    <row r="1897" spans="1:24" ht="45">
      <c r="A1897" s="229" t="s">
        <v>185</v>
      </c>
      <c r="B1897" s="229" t="s">
        <v>3060</v>
      </c>
      <c r="C1897" s="32" t="s">
        <v>3179</v>
      </c>
      <c r="D1897" s="14" t="s">
        <v>26</v>
      </c>
      <c r="E1897" s="33" t="s">
        <v>27</v>
      </c>
      <c r="F1897" s="14" t="s">
        <v>170</v>
      </c>
      <c r="G1897" s="14" t="s">
        <v>875</v>
      </c>
      <c r="H1897" s="16" t="s">
        <v>1482</v>
      </c>
      <c r="I1897" s="129" t="s">
        <v>3069</v>
      </c>
      <c r="J1897" s="33"/>
      <c r="K1897" s="39">
        <v>18348</v>
      </c>
      <c r="L1897" s="68" t="s">
        <v>189</v>
      </c>
      <c r="M1897" s="20">
        <v>0.25</v>
      </c>
      <c r="N1897" s="34">
        <f t="shared" si="110"/>
        <v>4587</v>
      </c>
      <c r="O1897" s="55">
        <f>N1897*[1]TC!$C$4</f>
        <v>91740</v>
      </c>
      <c r="P1897" s="24" t="s">
        <v>3114</v>
      </c>
      <c r="Q1897" s="24" t="s">
        <v>1151</v>
      </c>
      <c r="R1897" s="342">
        <f t="shared" si="111"/>
        <v>13761</v>
      </c>
      <c r="S1897" s="58">
        <f>R1897*[1]TC!$C$4</f>
        <v>275220</v>
      </c>
      <c r="T1897" s="57">
        <f>[1]TC!$F$4</f>
        <v>1100</v>
      </c>
      <c r="U1897" s="48">
        <f>T1897*[1]TC!$C$4</f>
        <v>22000</v>
      </c>
      <c r="V1897" s="33" t="s">
        <v>3074</v>
      </c>
      <c r="W1897" s="64" t="s">
        <v>3178</v>
      </c>
      <c r="X1897" s="372"/>
    </row>
    <row r="1898" spans="1:24" ht="45">
      <c r="A1898" s="229" t="s">
        <v>185</v>
      </c>
      <c r="B1898" s="229" t="s">
        <v>3060</v>
      </c>
      <c r="C1898" s="32" t="s">
        <v>3180</v>
      </c>
      <c r="D1898" s="14" t="s">
        <v>26</v>
      </c>
      <c r="E1898" s="33" t="s">
        <v>27</v>
      </c>
      <c r="F1898" s="14" t="s">
        <v>170</v>
      </c>
      <c r="G1898" s="14" t="s">
        <v>875</v>
      </c>
      <c r="H1898" s="16" t="s">
        <v>1487</v>
      </c>
      <c r="I1898" s="129" t="s">
        <v>3069</v>
      </c>
      <c r="J1898" s="33"/>
      <c r="K1898" s="39">
        <v>24000</v>
      </c>
      <c r="L1898" s="68" t="s">
        <v>189</v>
      </c>
      <c r="M1898" s="20">
        <v>0.25</v>
      </c>
      <c r="N1898" s="34">
        <f t="shared" si="110"/>
        <v>6000</v>
      </c>
      <c r="O1898" s="55">
        <f>N1898*[1]TC!$C$4</f>
        <v>120000</v>
      </c>
      <c r="P1898" s="24" t="s">
        <v>3140</v>
      </c>
      <c r="Q1898" s="24" t="s">
        <v>1151</v>
      </c>
      <c r="R1898" s="342">
        <f t="shared" si="111"/>
        <v>18000</v>
      </c>
      <c r="S1898" s="58">
        <f>R1898*[1]TC!$C$4</f>
        <v>360000</v>
      </c>
      <c r="T1898" s="57">
        <f>[1]TC!$F$4</f>
        <v>1100</v>
      </c>
      <c r="U1898" s="48">
        <f>T1898*[1]TC!$C$4</f>
        <v>22000</v>
      </c>
      <c r="V1898" s="33" t="s">
        <v>3074</v>
      </c>
      <c r="W1898" s="64" t="s">
        <v>3178</v>
      </c>
      <c r="X1898" s="372"/>
    </row>
    <row r="1899" spans="1:24" ht="45">
      <c r="A1899" s="229" t="s">
        <v>185</v>
      </c>
      <c r="B1899" s="229" t="s">
        <v>3060</v>
      </c>
      <c r="C1899" s="32" t="s">
        <v>3181</v>
      </c>
      <c r="D1899" s="14" t="s">
        <v>26</v>
      </c>
      <c r="E1899" s="33" t="s">
        <v>27</v>
      </c>
      <c r="F1899" s="14" t="s">
        <v>875</v>
      </c>
      <c r="G1899" s="14" t="s">
        <v>875</v>
      </c>
      <c r="H1899" s="16" t="s">
        <v>229</v>
      </c>
      <c r="I1899" s="129" t="s">
        <v>3069</v>
      </c>
      <c r="J1899" s="33"/>
      <c r="K1899" s="39">
        <v>13600</v>
      </c>
      <c r="L1899" s="68" t="s">
        <v>189</v>
      </c>
      <c r="M1899" s="20">
        <v>0.25</v>
      </c>
      <c r="N1899" s="34">
        <f t="shared" si="110"/>
        <v>3400</v>
      </c>
      <c r="O1899" s="55">
        <f>N1899*[1]TC!$C$4</f>
        <v>68000</v>
      </c>
      <c r="P1899" s="24" t="s">
        <v>3142</v>
      </c>
      <c r="Q1899" s="24" t="s">
        <v>1151</v>
      </c>
      <c r="R1899" s="342">
        <f t="shared" si="111"/>
        <v>10200</v>
      </c>
      <c r="S1899" s="58">
        <f>R1899*[1]TC!$C$4</f>
        <v>204000</v>
      </c>
      <c r="T1899" s="57">
        <f>[1]TC!$F$4</f>
        <v>1100</v>
      </c>
      <c r="U1899" s="48">
        <f>T1899*[1]TC!$C$4</f>
        <v>22000</v>
      </c>
      <c r="V1899" s="33" t="s">
        <v>3074</v>
      </c>
      <c r="W1899" s="64" t="s">
        <v>3182</v>
      </c>
      <c r="X1899" s="372"/>
    </row>
    <row r="1900" spans="1:24" ht="45">
      <c r="A1900" s="229" t="s">
        <v>185</v>
      </c>
      <c r="B1900" s="229" t="s">
        <v>3060</v>
      </c>
      <c r="C1900" s="32" t="s">
        <v>3183</v>
      </c>
      <c r="D1900" s="14" t="s">
        <v>26</v>
      </c>
      <c r="E1900" s="33" t="s">
        <v>27</v>
      </c>
      <c r="F1900" s="14" t="s">
        <v>875</v>
      </c>
      <c r="G1900" s="14" t="s">
        <v>875</v>
      </c>
      <c r="H1900" s="16" t="s">
        <v>1482</v>
      </c>
      <c r="I1900" s="129" t="s">
        <v>3069</v>
      </c>
      <c r="J1900" s="33"/>
      <c r="K1900" s="39">
        <v>18348</v>
      </c>
      <c r="L1900" s="68" t="s">
        <v>189</v>
      </c>
      <c r="M1900" s="20">
        <v>0.25</v>
      </c>
      <c r="N1900" s="34">
        <f t="shared" si="110"/>
        <v>4587</v>
      </c>
      <c r="O1900" s="55">
        <f>N1900*[1]TC!$C$4</f>
        <v>91740</v>
      </c>
      <c r="P1900" s="24" t="s">
        <v>3145</v>
      </c>
      <c r="Q1900" s="24" t="s">
        <v>1151</v>
      </c>
      <c r="R1900" s="342">
        <f t="shared" si="111"/>
        <v>13761</v>
      </c>
      <c r="S1900" s="58">
        <f>R1900*[1]TC!$C$4</f>
        <v>275220</v>
      </c>
      <c r="T1900" s="57">
        <f>[1]TC!$F$4</f>
        <v>1100</v>
      </c>
      <c r="U1900" s="48">
        <f>T1900*[1]TC!$C$4</f>
        <v>22000</v>
      </c>
      <c r="V1900" s="33" t="s">
        <v>3074</v>
      </c>
      <c r="W1900" s="64" t="s">
        <v>3182</v>
      </c>
      <c r="X1900" s="372"/>
    </row>
    <row r="1901" spans="1:24" ht="45">
      <c r="A1901" s="229" t="s">
        <v>185</v>
      </c>
      <c r="B1901" s="229" t="s">
        <v>3060</v>
      </c>
      <c r="C1901" s="32" t="s">
        <v>3184</v>
      </c>
      <c r="D1901" s="14" t="s">
        <v>26</v>
      </c>
      <c r="E1901" s="33" t="s">
        <v>27</v>
      </c>
      <c r="F1901" s="14" t="s">
        <v>875</v>
      </c>
      <c r="G1901" s="14" t="s">
        <v>875</v>
      </c>
      <c r="H1901" s="16" t="s">
        <v>1487</v>
      </c>
      <c r="I1901" s="129" t="s">
        <v>3069</v>
      </c>
      <c r="J1901" s="33"/>
      <c r="K1901" s="39">
        <v>24000</v>
      </c>
      <c r="L1901" s="68" t="s">
        <v>189</v>
      </c>
      <c r="M1901" s="20">
        <v>0.25</v>
      </c>
      <c r="N1901" s="34">
        <f t="shared" si="110"/>
        <v>6000</v>
      </c>
      <c r="O1901" s="55">
        <f>N1901*[1]TC!$C$4</f>
        <v>120000</v>
      </c>
      <c r="P1901" s="24" t="s">
        <v>3147</v>
      </c>
      <c r="Q1901" s="24" t="s">
        <v>1151</v>
      </c>
      <c r="R1901" s="342">
        <f t="shared" si="111"/>
        <v>18000</v>
      </c>
      <c r="S1901" s="58">
        <f>R1901*[1]TC!$C$4</f>
        <v>360000</v>
      </c>
      <c r="T1901" s="57">
        <f>[1]TC!$F$4</f>
        <v>1100</v>
      </c>
      <c r="U1901" s="48">
        <f>T1901*[1]TC!$C$4</f>
        <v>22000</v>
      </c>
      <c r="V1901" s="33" t="s">
        <v>3074</v>
      </c>
      <c r="W1901" s="64" t="s">
        <v>3182</v>
      </c>
      <c r="X1901" s="372"/>
    </row>
    <row r="1902" spans="1:24" ht="45">
      <c r="A1902" s="229" t="s">
        <v>185</v>
      </c>
      <c r="B1902" s="229" t="s">
        <v>3060</v>
      </c>
      <c r="C1902" s="32" t="s">
        <v>3185</v>
      </c>
      <c r="D1902" s="14" t="s">
        <v>26</v>
      </c>
      <c r="E1902" s="33" t="s">
        <v>27</v>
      </c>
      <c r="F1902" s="14" t="s">
        <v>211</v>
      </c>
      <c r="G1902" s="14" t="s">
        <v>29</v>
      </c>
      <c r="H1902" s="16" t="s">
        <v>229</v>
      </c>
      <c r="I1902" s="129" t="s">
        <v>3069</v>
      </c>
      <c r="J1902" s="33"/>
      <c r="K1902" s="39">
        <v>13600</v>
      </c>
      <c r="L1902" s="68" t="s">
        <v>189</v>
      </c>
      <c r="M1902" s="20">
        <v>0.25</v>
      </c>
      <c r="N1902" s="34">
        <f t="shared" si="110"/>
        <v>3400</v>
      </c>
      <c r="O1902" s="55">
        <f>N1902*[1]TC!$C$4</f>
        <v>68000</v>
      </c>
      <c r="P1902" s="24" t="s">
        <v>3149</v>
      </c>
      <c r="Q1902" s="24" t="s">
        <v>1151</v>
      </c>
      <c r="R1902" s="342">
        <f t="shared" si="111"/>
        <v>10200</v>
      </c>
      <c r="S1902" s="58">
        <f>R1902*[1]TC!$C$4</f>
        <v>204000</v>
      </c>
      <c r="T1902" s="57">
        <f>[1]TC!$F$4</f>
        <v>1100</v>
      </c>
      <c r="U1902" s="48">
        <f>T1902*[1]TC!$C$4</f>
        <v>22000</v>
      </c>
      <c r="V1902" s="33" t="s">
        <v>3074</v>
      </c>
      <c r="W1902" s="64" t="s">
        <v>3186</v>
      </c>
      <c r="X1902" s="372"/>
    </row>
    <row r="1903" spans="1:24" ht="15" customHeight="1">
      <c r="A1903" s="229" t="s">
        <v>185</v>
      </c>
      <c r="B1903" s="229" t="s">
        <v>3060</v>
      </c>
      <c r="C1903" s="32" t="s">
        <v>3187</v>
      </c>
      <c r="D1903" s="14" t="s">
        <v>26</v>
      </c>
      <c r="E1903" s="33" t="s">
        <v>27</v>
      </c>
      <c r="F1903" s="14" t="s">
        <v>211</v>
      </c>
      <c r="G1903" s="14" t="s">
        <v>29</v>
      </c>
      <c r="H1903" s="16" t="s">
        <v>1482</v>
      </c>
      <c r="I1903" s="129" t="s">
        <v>3069</v>
      </c>
      <c r="J1903" s="33"/>
      <c r="K1903" s="39">
        <v>18348</v>
      </c>
      <c r="L1903" s="68" t="s">
        <v>189</v>
      </c>
      <c r="M1903" s="20">
        <v>0.25</v>
      </c>
      <c r="N1903" s="34">
        <f t="shared" si="110"/>
        <v>4587</v>
      </c>
      <c r="O1903" s="55">
        <f>N1903*[1]TC!$C$4</f>
        <v>91740</v>
      </c>
      <c r="P1903" s="24" t="s">
        <v>3152</v>
      </c>
      <c r="Q1903" s="24" t="s">
        <v>1151</v>
      </c>
      <c r="R1903" s="342">
        <f t="shared" si="111"/>
        <v>13761</v>
      </c>
      <c r="S1903" s="58">
        <f>R1903*[1]TC!$C$4</f>
        <v>275220</v>
      </c>
      <c r="T1903" s="57">
        <f>[1]TC!$F$4</f>
        <v>1100</v>
      </c>
      <c r="U1903" s="48">
        <f>T1903*[1]TC!$C$4</f>
        <v>22000</v>
      </c>
      <c r="V1903" s="33" t="s">
        <v>3074</v>
      </c>
      <c r="W1903" s="64" t="s">
        <v>3186</v>
      </c>
      <c r="X1903" s="405"/>
    </row>
    <row r="1904" spans="1:24" ht="15" customHeight="1">
      <c r="A1904" s="229" t="s">
        <v>185</v>
      </c>
      <c r="B1904" s="229" t="s">
        <v>3060</v>
      </c>
      <c r="C1904" s="32" t="s">
        <v>3188</v>
      </c>
      <c r="D1904" s="14" t="s">
        <v>26</v>
      </c>
      <c r="E1904" s="33" t="s">
        <v>27</v>
      </c>
      <c r="F1904" s="14" t="s">
        <v>211</v>
      </c>
      <c r="G1904" s="14" t="s">
        <v>29</v>
      </c>
      <c r="H1904" s="16" t="s">
        <v>1487</v>
      </c>
      <c r="I1904" s="129" t="s">
        <v>3069</v>
      </c>
      <c r="J1904" s="33"/>
      <c r="K1904" s="39">
        <v>24000</v>
      </c>
      <c r="L1904" s="68" t="s">
        <v>189</v>
      </c>
      <c r="M1904" s="20">
        <v>0.25</v>
      </c>
      <c r="N1904" s="34">
        <f t="shared" si="110"/>
        <v>6000</v>
      </c>
      <c r="O1904" s="55">
        <f>N1904*[1]TC!$C$4</f>
        <v>120000</v>
      </c>
      <c r="P1904" s="24" t="s">
        <v>3154</v>
      </c>
      <c r="Q1904" s="24" t="s">
        <v>1151</v>
      </c>
      <c r="R1904" s="342">
        <f t="shared" si="111"/>
        <v>18000</v>
      </c>
      <c r="S1904" s="58">
        <f>R1904*[1]TC!$C$4</f>
        <v>360000</v>
      </c>
      <c r="T1904" s="57">
        <f>[1]TC!$F$4</f>
        <v>1100</v>
      </c>
      <c r="U1904" s="48">
        <f>T1904*[1]TC!$C$4</f>
        <v>22000</v>
      </c>
      <c r="V1904" s="33" t="s">
        <v>3074</v>
      </c>
      <c r="W1904" s="64" t="s">
        <v>3186</v>
      </c>
      <c r="X1904" s="405"/>
    </row>
    <row r="1905" spans="1:24" ht="15" customHeight="1">
      <c r="A1905" s="229" t="s">
        <v>185</v>
      </c>
      <c r="B1905" s="229" t="s">
        <v>3060</v>
      </c>
      <c r="C1905" s="32" t="s">
        <v>3189</v>
      </c>
      <c r="D1905" s="14" t="s">
        <v>26</v>
      </c>
      <c r="E1905" s="33" t="s">
        <v>27</v>
      </c>
      <c r="F1905" s="14" t="s">
        <v>147</v>
      </c>
      <c r="G1905" s="14" t="s">
        <v>147</v>
      </c>
      <c r="H1905" s="16" t="s">
        <v>229</v>
      </c>
      <c r="I1905" s="129" t="s">
        <v>3069</v>
      </c>
      <c r="J1905" s="33"/>
      <c r="K1905" s="39">
        <v>13600</v>
      </c>
      <c r="L1905" s="68" t="s">
        <v>189</v>
      </c>
      <c r="M1905" s="20">
        <v>0.25</v>
      </c>
      <c r="N1905" s="34">
        <f t="shared" si="110"/>
        <v>3400</v>
      </c>
      <c r="O1905" s="55">
        <f>N1905*[1]TC!$C$4</f>
        <v>68000</v>
      </c>
      <c r="P1905" s="24" t="s">
        <v>3156</v>
      </c>
      <c r="Q1905" s="24" t="s">
        <v>1151</v>
      </c>
      <c r="R1905" s="342">
        <f t="shared" si="111"/>
        <v>10200</v>
      </c>
      <c r="S1905" s="58">
        <f>R1905*[1]TC!$C$4</f>
        <v>204000</v>
      </c>
      <c r="T1905" s="57">
        <f>[1]TC!$F$4</f>
        <v>1100</v>
      </c>
      <c r="U1905" s="48">
        <f>T1905*[1]TC!$C$4</f>
        <v>22000</v>
      </c>
      <c r="V1905" s="33" t="s">
        <v>3074</v>
      </c>
      <c r="W1905" s="64" t="s">
        <v>3190</v>
      </c>
      <c r="X1905" s="405"/>
    </row>
    <row r="1906" spans="1:24" ht="15" customHeight="1">
      <c r="A1906" s="229" t="s">
        <v>185</v>
      </c>
      <c r="B1906" s="229" t="s">
        <v>3060</v>
      </c>
      <c r="C1906" s="32" t="s">
        <v>3191</v>
      </c>
      <c r="D1906" s="14" t="s">
        <v>26</v>
      </c>
      <c r="E1906" s="33" t="s">
        <v>27</v>
      </c>
      <c r="F1906" s="14" t="s">
        <v>147</v>
      </c>
      <c r="G1906" s="14" t="s">
        <v>147</v>
      </c>
      <c r="H1906" s="16" t="s">
        <v>1482</v>
      </c>
      <c r="I1906" s="129" t="s">
        <v>3069</v>
      </c>
      <c r="J1906" s="33"/>
      <c r="K1906" s="39">
        <v>18348</v>
      </c>
      <c r="L1906" s="68" t="s">
        <v>189</v>
      </c>
      <c r="M1906" s="20">
        <v>0.25</v>
      </c>
      <c r="N1906" s="34">
        <f t="shared" si="110"/>
        <v>4587</v>
      </c>
      <c r="O1906" s="55">
        <f>N1906*[1]TC!$C$4</f>
        <v>91740</v>
      </c>
      <c r="P1906" s="24" t="s">
        <v>3159</v>
      </c>
      <c r="Q1906" s="24" t="s">
        <v>1151</v>
      </c>
      <c r="R1906" s="342">
        <f t="shared" si="111"/>
        <v>13761</v>
      </c>
      <c r="S1906" s="58">
        <f>R1906*[1]TC!$C$4</f>
        <v>275220</v>
      </c>
      <c r="T1906" s="57">
        <f>[1]TC!$F$4</f>
        <v>1100</v>
      </c>
      <c r="U1906" s="48">
        <f>T1906*[1]TC!$C$4</f>
        <v>22000</v>
      </c>
      <c r="V1906" s="33" t="s">
        <v>3074</v>
      </c>
      <c r="W1906" s="64" t="s">
        <v>3190</v>
      </c>
      <c r="X1906" s="405"/>
    </row>
    <row r="1907" spans="1:24" ht="15" customHeight="1">
      <c r="A1907" s="229" t="s">
        <v>185</v>
      </c>
      <c r="B1907" s="229" t="s">
        <v>3060</v>
      </c>
      <c r="C1907" s="32" t="s">
        <v>3192</v>
      </c>
      <c r="D1907" s="14" t="s">
        <v>26</v>
      </c>
      <c r="E1907" s="33" t="s">
        <v>27</v>
      </c>
      <c r="F1907" s="14" t="s">
        <v>147</v>
      </c>
      <c r="G1907" s="14" t="s">
        <v>147</v>
      </c>
      <c r="H1907" s="16" t="s">
        <v>1487</v>
      </c>
      <c r="I1907" s="129" t="s">
        <v>3069</v>
      </c>
      <c r="J1907" s="33"/>
      <c r="K1907" s="39">
        <v>24000</v>
      </c>
      <c r="L1907" s="68" t="s">
        <v>189</v>
      </c>
      <c r="M1907" s="20">
        <v>0.25</v>
      </c>
      <c r="N1907" s="34">
        <f t="shared" si="110"/>
        <v>6000</v>
      </c>
      <c r="O1907" s="55">
        <f>N1907*[1]TC!$C$4</f>
        <v>120000</v>
      </c>
      <c r="P1907" s="24" t="s">
        <v>3161</v>
      </c>
      <c r="Q1907" s="24" t="s">
        <v>1151</v>
      </c>
      <c r="R1907" s="342">
        <f t="shared" si="111"/>
        <v>18000</v>
      </c>
      <c r="S1907" s="58">
        <f>R1907*[1]TC!$C$4</f>
        <v>360000</v>
      </c>
      <c r="T1907" s="57">
        <f>[1]TC!$F$4</f>
        <v>1100</v>
      </c>
      <c r="U1907" s="48">
        <f>T1907*[1]TC!$C$4</f>
        <v>22000</v>
      </c>
      <c r="V1907" s="33" t="s">
        <v>3074</v>
      </c>
      <c r="W1907" s="64" t="s">
        <v>3190</v>
      </c>
      <c r="X1907" s="405"/>
    </row>
    <row r="1908" spans="1:24" ht="15" customHeight="1">
      <c r="A1908" s="229" t="s">
        <v>185</v>
      </c>
      <c r="B1908" s="229" t="s">
        <v>3060</v>
      </c>
      <c r="C1908" s="32" t="s">
        <v>3193</v>
      </c>
      <c r="D1908" s="14" t="s">
        <v>26</v>
      </c>
      <c r="E1908" s="33" t="s">
        <v>27</v>
      </c>
      <c r="F1908" s="14" t="s">
        <v>147</v>
      </c>
      <c r="G1908" s="14" t="s">
        <v>147</v>
      </c>
      <c r="H1908" s="16" t="s">
        <v>1487</v>
      </c>
      <c r="I1908" s="129" t="s">
        <v>3069</v>
      </c>
      <c r="J1908" s="33"/>
      <c r="K1908" s="39">
        <v>24000</v>
      </c>
      <c r="L1908" s="68" t="s">
        <v>189</v>
      </c>
      <c r="M1908" s="20">
        <v>0.25</v>
      </c>
      <c r="N1908" s="34">
        <f t="shared" si="110"/>
        <v>6000</v>
      </c>
      <c r="O1908" s="55">
        <f>N1908*[1]TC!$C$4</f>
        <v>120000</v>
      </c>
      <c r="P1908" s="24" t="s">
        <v>3163</v>
      </c>
      <c r="Q1908" s="24" t="s">
        <v>1151</v>
      </c>
      <c r="R1908" s="342">
        <f t="shared" si="111"/>
        <v>18000</v>
      </c>
      <c r="S1908" s="58">
        <f>R1908*[1]TC!$C$4</f>
        <v>360000</v>
      </c>
      <c r="T1908" s="57">
        <f>[1]TC!$F$4</f>
        <v>1100</v>
      </c>
      <c r="U1908" s="48">
        <f>T1908*[1]TC!$C$4</f>
        <v>22000</v>
      </c>
      <c r="V1908" s="33" t="s">
        <v>3074</v>
      </c>
      <c r="W1908" s="64" t="s">
        <v>3194</v>
      </c>
      <c r="X1908" s="405"/>
    </row>
    <row r="1909" spans="1:24" ht="15" customHeight="1">
      <c r="A1909" s="229" t="s">
        <v>185</v>
      </c>
      <c r="B1909" s="229" t="s">
        <v>3060</v>
      </c>
      <c r="C1909" s="32" t="s">
        <v>3195</v>
      </c>
      <c r="D1909" s="14" t="s">
        <v>26</v>
      </c>
      <c r="E1909" s="33" t="s">
        <v>27</v>
      </c>
      <c r="F1909" s="14" t="s">
        <v>29</v>
      </c>
      <c r="G1909" s="14" t="s">
        <v>29</v>
      </c>
      <c r="H1909" s="16" t="s">
        <v>229</v>
      </c>
      <c r="I1909" s="129" t="s">
        <v>3069</v>
      </c>
      <c r="J1909" s="33"/>
      <c r="K1909" s="39">
        <v>13600</v>
      </c>
      <c r="L1909" s="68" t="s">
        <v>189</v>
      </c>
      <c r="M1909" s="20">
        <v>0.25</v>
      </c>
      <c r="N1909" s="34">
        <f t="shared" si="110"/>
        <v>3400</v>
      </c>
      <c r="O1909" s="55">
        <f>N1909*[1]TC!$C$4</f>
        <v>68000</v>
      </c>
      <c r="P1909" s="24" t="s">
        <v>3166</v>
      </c>
      <c r="Q1909" s="24" t="s">
        <v>1151</v>
      </c>
      <c r="R1909" s="342">
        <f t="shared" si="111"/>
        <v>10200</v>
      </c>
      <c r="S1909" s="58">
        <f>R1909*[1]TC!$C$4</f>
        <v>204000</v>
      </c>
      <c r="T1909" s="57">
        <f>[1]TC!$F$4</f>
        <v>1100</v>
      </c>
      <c r="U1909" s="48">
        <f>T1909*[1]TC!$C$4</f>
        <v>22000</v>
      </c>
      <c r="V1909" s="33" t="s">
        <v>3074</v>
      </c>
      <c r="W1909" s="64" t="s">
        <v>3117</v>
      </c>
      <c r="X1909" s="405"/>
    </row>
    <row r="1910" spans="1:24" ht="15" customHeight="1">
      <c r="A1910" s="229" t="s">
        <v>185</v>
      </c>
      <c r="B1910" s="229" t="s">
        <v>3060</v>
      </c>
      <c r="C1910" s="32" t="s">
        <v>3196</v>
      </c>
      <c r="D1910" s="14" t="s">
        <v>26</v>
      </c>
      <c r="E1910" s="33" t="s">
        <v>27</v>
      </c>
      <c r="F1910" s="14" t="s">
        <v>29</v>
      </c>
      <c r="G1910" s="14" t="s">
        <v>29</v>
      </c>
      <c r="H1910" s="16" t="s">
        <v>1482</v>
      </c>
      <c r="I1910" s="129" t="s">
        <v>3069</v>
      </c>
      <c r="J1910" s="33"/>
      <c r="K1910" s="39">
        <v>18348</v>
      </c>
      <c r="L1910" s="68" t="s">
        <v>189</v>
      </c>
      <c r="M1910" s="20">
        <v>0.25</v>
      </c>
      <c r="N1910" s="34">
        <f t="shared" si="110"/>
        <v>4587</v>
      </c>
      <c r="O1910" s="55">
        <f>N1910*[1]TC!$C$4</f>
        <v>91740</v>
      </c>
      <c r="P1910" s="24" t="s">
        <v>3168</v>
      </c>
      <c r="Q1910" s="24" t="s">
        <v>1151</v>
      </c>
      <c r="R1910" s="342">
        <f t="shared" si="111"/>
        <v>13761</v>
      </c>
      <c r="S1910" s="58">
        <f>R1910*[1]TC!$C$4</f>
        <v>275220</v>
      </c>
      <c r="T1910" s="57">
        <f>[1]TC!$F$4</f>
        <v>1100</v>
      </c>
      <c r="U1910" s="48">
        <f>T1910*[1]TC!$C$4</f>
        <v>22000</v>
      </c>
      <c r="V1910" s="33" t="s">
        <v>3074</v>
      </c>
      <c r="W1910" s="64" t="s">
        <v>3117</v>
      </c>
      <c r="X1910" s="405"/>
    </row>
    <row r="1911" spans="1:24" ht="15" customHeight="1">
      <c r="A1911" s="229" t="s">
        <v>185</v>
      </c>
      <c r="B1911" s="229" t="s">
        <v>3060</v>
      </c>
      <c r="C1911" s="32" t="s">
        <v>3197</v>
      </c>
      <c r="D1911" s="14" t="s">
        <v>26</v>
      </c>
      <c r="E1911" s="33" t="s">
        <v>27</v>
      </c>
      <c r="F1911" s="14" t="s">
        <v>29</v>
      </c>
      <c r="G1911" s="14" t="s">
        <v>29</v>
      </c>
      <c r="H1911" s="16" t="s">
        <v>1487</v>
      </c>
      <c r="I1911" s="129" t="s">
        <v>3069</v>
      </c>
      <c r="J1911" s="33"/>
      <c r="K1911" s="39">
        <v>24000</v>
      </c>
      <c r="L1911" s="68" t="s">
        <v>189</v>
      </c>
      <c r="M1911" s="20">
        <v>0.25</v>
      </c>
      <c r="N1911" s="34">
        <f t="shared" si="110"/>
        <v>6000</v>
      </c>
      <c r="O1911" s="55">
        <f>N1911*[1]TC!$C$4</f>
        <v>120000</v>
      </c>
      <c r="P1911" s="24" t="s">
        <v>3198</v>
      </c>
      <c r="Q1911" s="24" t="s">
        <v>1151</v>
      </c>
      <c r="R1911" s="342">
        <f t="shared" si="111"/>
        <v>18000</v>
      </c>
      <c r="S1911" s="58">
        <f>R1911*[1]TC!$C$4</f>
        <v>360000</v>
      </c>
      <c r="T1911" s="57">
        <f>[1]TC!$F$4</f>
        <v>1100</v>
      </c>
      <c r="U1911" s="48">
        <f>T1911*[1]TC!$C$4</f>
        <v>22000</v>
      </c>
      <c r="V1911" s="33" t="s">
        <v>3074</v>
      </c>
      <c r="W1911" s="64" t="s">
        <v>3117</v>
      </c>
      <c r="X1911" s="405"/>
    </row>
    <row r="1912" spans="1:24" ht="15" customHeight="1">
      <c r="A1912" s="229" t="s">
        <v>185</v>
      </c>
      <c r="B1912" s="229" t="s">
        <v>3060</v>
      </c>
      <c r="C1912" s="32" t="s">
        <v>3199</v>
      </c>
      <c r="D1912" s="14" t="s">
        <v>26</v>
      </c>
      <c r="E1912" s="33" t="s">
        <v>27</v>
      </c>
      <c r="F1912" s="14" t="s">
        <v>204</v>
      </c>
      <c r="G1912" s="14" t="s">
        <v>295</v>
      </c>
      <c r="H1912" s="16" t="s">
        <v>229</v>
      </c>
      <c r="I1912" s="129" t="s">
        <v>3069</v>
      </c>
      <c r="J1912" s="33" t="s">
        <v>3073</v>
      </c>
      <c r="K1912" s="39">
        <v>13600</v>
      </c>
      <c r="L1912" s="68" t="s">
        <v>189</v>
      </c>
      <c r="M1912" s="20">
        <v>0.25</v>
      </c>
      <c r="N1912" s="34">
        <f t="shared" si="110"/>
        <v>3400</v>
      </c>
      <c r="O1912" s="55">
        <f>N1912*[1]TC!$C$4</f>
        <v>68000</v>
      </c>
      <c r="P1912" s="24" t="s">
        <v>2162</v>
      </c>
      <c r="Q1912" s="24" t="s">
        <v>1151</v>
      </c>
      <c r="R1912" s="342">
        <f t="shared" si="111"/>
        <v>10200</v>
      </c>
      <c r="S1912" s="58">
        <f>R1912*[1]TC!$C$4</f>
        <v>204000</v>
      </c>
      <c r="T1912" s="57">
        <f>[1]TC!$F$4</f>
        <v>1100</v>
      </c>
      <c r="U1912" s="48">
        <f>T1912*[1]TC!$C$4</f>
        <v>22000</v>
      </c>
      <c r="V1912" s="33" t="s">
        <v>3074</v>
      </c>
      <c r="W1912" s="64" t="s">
        <v>3200</v>
      </c>
      <c r="X1912" s="405"/>
    </row>
    <row r="1913" spans="1:24" ht="15" customHeight="1">
      <c r="A1913" s="229" t="s">
        <v>185</v>
      </c>
      <c r="B1913" s="229" t="s">
        <v>3060</v>
      </c>
      <c r="C1913" s="32" t="s">
        <v>3201</v>
      </c>
      <c r="D1913" s="14" t="s">
        <v>26</v>
      </c>
      <c r="E1913" s="33" t="s">
        <v>27</v>
      </c>
      <c r="F1913" s="14" t="s">
        <v>204</v>
      </c>
      <c r="G1913" s="14" t="s">
        <v>295</v>
      </c>
      <c r="H1913" s="16" t="s">
        <v>1482</v>
      </c>
      <c r="I1913" s="129" t="s">
        <v>3069</v>
      </c>
      <c r="J1913" s="33" t="s">
        <v>3073</v>
      </c>
      <c r="K1913" s="39">
        <v>18348</v>
      </c>
      <c r="L1913" s="68" t="s">
        <v>189</v>
      </c>
      <c r="M1913" s="20">
        <v>0.25</v>
      </c>
      <c r="N1913" s="34">
        <f t="shared" si="110"/>
        <v>4587</v>
      </c>
      <c r="O1913" s="55">
        <f>N1913*[1]TC!$C$4</f>
        <v>91740</v>
      </c>
      <c r="P1913" s="24" t="s">
        <v>2162</v>
      </c>
      <c r="Q1913" s="24" t="s">
        <v>1151</v>
      </c>
      <c r="R1913" s="342">
        <f t="shared" si="111"/>
        <v>13761</v>
      </c>
      <c r="S1913" s="58">
        <f>R1913*[1]TC!$C$4</f>
        <v>275220</v>
      </c>
      <c r="T1913" s="57">
        <f>[1]TC!$F$4</f>
        <v>1100</v>
      </c>
      <c r="U1913" s="48">
        <f>T1913*[1]TC!$C$4</f>
        <v>22000</v>
      </c>
      <c r="V1913" s="33" t="s">
        <v>3074</v>
      </c>
      <c r="W1913" s="154" t="s">
        <v>3200</v>
      </c>
      <c r="X1913" s="405"/>
    </row>
    <row r="1914" spans="1:24" ht="15" customHeight="1">
      <c r="A1914" s="229" t="s">
        <v>185</v>
      </c>
      <c r="B1914" s="229" t="s">
        <v>3060</v>
      </c>
      <c r="C1914" s="32" t="s">
        <v>3202</v>
      </c>
      <c r="D1914" s="14" t="s">
        <v>26</v>
      </c>
      <c r="E1914" s="33" t="s">
        <v>27</v>
      </c>
      <c r="F1914" s="14" t="s">
        <v>204</v>
      </c>
      <c r="G1914" s="14" t="s">
        <v>295</v>
      </c>
      <c r="H1914" s="16" t="s">
        <v>1487</v>
      </c>
      <c r="I1914" s="129" t="s">
        <v>3069</v>
      </c>
      <c r="J1914" s="33" t="s">
        <v>3073</v>
      </c>
      <c r="K1914" s="39">
        <v>24000</v>
      </c>
      <c r="L1914" s="68" t="s">
        <v>189</v>
      </c>
      <c r="M1914" s="20">
        <v>0.25</v>
      </c>
      <c r="N1914" s="34">
        <f t="shared" si="110"/>
        <v>6000</v>
      </c>
      <c r="O1914" s="55">
        <f>N1914*[1]TC!$C$4</f>
        <v>120000</v>
      </c>
      <c r="P1914" s="24" t="s">
        <v>2162</v>
      </c>
      <c r="Q1914" s="24" t="s">
        <v>1151</v>
      </c>
      <c r="R1914" s="342">
        <f t="shared" si="111"/>
        <v>18000</v>
      </c>
      <c r="S1914" s="58">
        <f>R1914*[1]TC!$C$4</f>
        <v>360000</v>
      </c>
      <c r="T1914" s="57">
        <f>[1]TC!$F$4</f>
        <v>1100</v>
      </c>
      <c r="U1914" s="48">
        <f>T1914*[1]TC!$C$4</f>
        <v>22000</v>
      </c>
      <c r="V1914" s="33" t="s">
        <v>3074</v>
      </c>
      <c r="W1914" s="154" t="s">
        <v>3200</v>
      </c>
      <c r="X1914" s="405"/>
    </row>
    <row r="1915" spans="1:24" ht="15" customHeight="1">
      <c r="A1915" s="229" t="s">
        <v>185</v>
      </c>
      <c r="B1915" s="229" t="s">
        <v>3060</v>
      </c>
      <c r="C1915" s="32" t="s">
        <v>3203</v>
      </c>
      <c r="D1915" s="14" t="s">
        <v>26</v>
      </c>
      <c r="E1915" s="33" t="s">
        <v>27</v>
      </c>
      <c r="F1915" s="14" t="s">
        <v>998</v>
      </c>
      <c r="G1915" s="14" t="s">
        <v>120</v>
      </c>
      <c r="H1915" s="16" t="s">
        <v>229</v>
      </c>
      <c r="I1915" s="129" t="s">
        <v>3069</v>
      </c>
      <c r="J1915" s="33" t="s">
        <v>3073</v>
      </c>
      <c r="K1915" s="39">
        <v>13600</v>
      </c>
      <c r="L1915" s="68" t="s">
        <v>189</v>
      </c>
      <c r="M1915" s="20">
        <v>0.25</v>
      </c>
      <c r="N1915" s="34">
        <f t="shared" si="110"/>
        <v>3400</v>
      </c>
      <c r="O1915" s="55">
        <f>N1915*[1]TC!$C$4</f>
        <v>68000</v>
      </c>
      <c r="P1915" s="24" t="s">
        <v>2162</v>
      </c>
      <c r="Q1915" s="24" t="s">
        <v>1151</v>
      </c>
      <c r="R1915" s="342">
        <f t="shared" si="111"/>
        <v>10200</v>
      </c>
      <c r="S1915" s="58">
        <f>R1915*[1]TC!$C$4</f>
        <v>204000</v>
      </c>
      <c r="T1915" s="57">
        <f>[1]TC!$F$4</f>
        <v>1100</v>
      </c>
      <c r="U1915" s="48">
        <f>T1915*[1]TC!$C$4</f>
        <v>22000</v>
      </c>
      <c r="V1915" s="33" t="s">
        <v>3074</v>
      </c>
      <c r="W1915" s="154" t="s">
        <v>3204</v>
      </c>
      <c r="X1915" s="405"/>
    </row>
    <row r="1916" spans="1:24" ht="15" customHeight="1">
      <c r="A1916" s="229" t="s">
        <v>185</v>
      </c>
      <c r="B1916" s="229" t="s">
        <v>3060</v>
      </c>
      <c r="C1916" s="32" t="s">
        <v>3205</v>
      </c>
      <c r="D1916" s="14" t="s">
        <v>26</v>
      </c>
      <c r="E1916" s="33" t="s">
        <v>27</v>
      </c>
      <c r="F1916" s="14" t="s">
        <v>998</v>
      </c>
      <c r="G1916" s="14" t="s">
        <v>120</v>
      </c>
      <c r="H1916" s="16" t="s">
        <v>1487</v>
      </c>
      <c r="I1916" s="129" t="s">
        <v>3069</v>
      </c>
      <c r="J1916" s="33" t="s">
        <v>3073</v>
      </c>
      <c r="K1916" s="39">
        <v>18348</v>
      </c>
      <c r="L1916" s="68" t="s">
        <v>189</v>
      </c>
      <c r="M1916" s="20">
        <v>0.25</v>
      </c>
      <c r="N1916" s="34">
        <f t="shared" si="110"/>
        <v>4587</v>
      </c>
      <c r="O1916" s="55">
        <f>N1916*[1]TC!$C$4</f>
        <v>91740</v>
      </c>
      <c r="P1916" s="24" t="s">
        <v>2162</v>
      </c>
      <c r="Q1916" s="24" t="s">
        <v>1151</v>
      </c>
      <c r="R1916" s="342">
        <f t="shared" si="111"/>
        <v>13761</v>
      </c>
      <c r="S1916" s="58">
        <f>R1916*[1]TC!$C$4</f>
        <v>275220</v>
      </c>
      <c r="T1916" s="57">
        <f>[1]TC!$F$4</f>
        <v>1100</v>
      </c>
      <c r="U1916" s="48">
        <f>T1916*[1]TC!$C$4</f>
        <v>22000</v>
      </c>
      <c r="V1916" s="33" t="s">
        <v>3074</v>
      </c>
      <c r="W1916" s="154" t="s">
        <v>3204</v>
      </c>
      <c r="X1916" s="405"/>
    </row>
    <row r="1917" spans="1:24" ht="15" customHeight="1">
      <c r="A1917" s="229" t="s">
        <v>185</v>
      </c>
      <c r="B1917" s="229" t="s">
        <v>3060</v>
      </c>
      <c r="C1917" s="32" t="s">
        <v>3206</v>
      </c>
      <c r="D1917" s="14" t="s">
        <v>26</v>
      </c>
      <c r="E1917" s="33" t="s">
        <v>27</v>
      </c>
      <c r="F1917" s="14" t="s">
        <v>998</v>
      </c>
      <c r="G1917" s="14" t="s">
        <v>120</v>
      </c>
      <c r="H1917" s="16" t="s">
        <v>1487</v>
      </c>
      <c r="I1917" s="129" t="s">
        <v>3069</v>
      </c>
      <c r="J1917" s="33" t="s">
        <v>3073</v>
      </c>
      <c r="K1917" s="39">
        <v>24000</v>
      </c>
      <c r="L1917" s="68" t="s">
        <v>189</v>
      </c>
      <c r="M1917" s="20">
        <v>0.25</v>
      </c>
      <c r="N1917" s="34">
        <f t="shared" si="110"/>
        <v>6000</v>
      </c>
      <c r="O1917" s="55">
        <f>N1917*[1]TC!$C$4</f>
        <v>120000</v>
      </c>
      <c r="P1917" s="24" t="s">
        <v>2162</v>
      </c>
      <c r="Q1917" s="24" t="s">
        <v>1151</v>
      </c>
      <c r="R1917" s="342">
        <f t="shared" si="111"/>
        <v>18000</v>
      </c>
      <c r="S1917" s="58">
        <f>R1917*[1]TC!$C$4</f>
        <v>360000</v>
      </c>
      <c r="T1917" s="57">
        <f>[1]TC!$F$4</f>
        <v>1100</v>
      </c>
      <c r="U1917" s="48">
        <f>T1917*[1]TC!$C$4</f>
        <v>22000</v>
      </c>
      <c r="V1917" s="33" t="s">
        <v>3074</v>
      </c>
      <c r="W1917" s="154" t="s">
        <v>3204</v>
      </c>
      <c r="X1917" s="405"/>
    </row>
    <row r="1918" spans="1:24" ht="15" customHeight="1">
      <c r="A1918" s="229" t="s">
        <v>185</v>
      </c>
      <c r="B1918" s="229" t="s">
        <v>3060</v>
      </c>
      <c r="C1918" s="32" t="s">
        <v>3207</v>
      </c>
      <c r="D1918" s="14" t="s">
        <v>26</v>
      </c>
      <c r="E1918" s="33" t="s">
        <v>27</v>
      </c>
      <c r="F1918" s="14" t="s">
        <v>96</v>
      </c>
      <c r="G1918" s="14" t="s">
        <v>96</v>
      </c>
      <c r="H1918" s="16" t="s">
        <v>869</v>
      </c>
      <c r="I1918" s="129" t="s">
        <v>3069</v>
      </c>
      <c r="J1918" s="33"/>
      <c r="K1918" s="39">
        <v>13600</v>
      </c>
      <c r="L1918" s="68" t="s">
        <v>189</v>
      </c>
      <c r="M1918" s="20">
        <v>0.25</v>
      </c>
      <c r="N1918" s="34">
        <f t="shared" si="110"/>
        <v>3400</v>
      </c>
      <c r="O1918" s="55">
        <f>N1918*[1]TC!$C$4</f>
        <v>68000</v>
      </c>
      <c r="P1918" s="24" t="s">
        <v>2162</v>
      </c>
      <c r="Q1918" s="24" t="s">
        <v>1151</v>
      </c>
      <c r="R1918" s="342">
        <f t="shared" si="111"/>
        <v>10200</v>
      </c>
      <c r="S1918" s="58">
        <f>R1918*[1]TC!$C$4</f>
        <v>204000</v>
      </c>
      <c r="T1918" s="57">
        <f>[1]TC!$F$4</f>
        <v>1100</v>
      </c>
      <c r="U1918" s="48">
        <f>T1918*[1]TC!$C$4</f>
        <v>22000</v>
      </c>
      <c r="V1918" s="33" t="s">
        <v>3074</v>
      </c>
      <c r="W1918" s="154" t="s">
        <v>3132</v>
      </c>
      <c r="X1918" s="405"/>
    </row>
    <row r="1919" spans="1:24" ht="15" customHeight="1">
      <c r="A1919" s="229" t="s">
        <v>185</v>
      </c>
      <c r="B1919" s="229" t="s">
        <v>3060</v>
      </c>
      <c r="C1919" s="32" t="s">
        <v>3208</v>
      </c>
      <c r="D1919" s="14" t="s">
        <v>26</v>
      </c>
      <c r="E1919" s="33" t="s">
        <v>27</v>
      </c>
      <c r="F1919" s="14" t="s">
        <v>96</v>
      </c>
      <c r="G1919" s="14" t="s">
        <v>96</v>
      </c>
      <c r="H1919" s="16" t="s">
        <v>1482</v>
      </c>
      <c r="I1919" s="129" t="s">
        <v>3069</v>
      </c>
      <c r="J1919" s="33"/>
      <c r="K1919" s="39">
        <v>18348</v>
      </c>
      <c r="L1919" s="68" t="s">
        <v>189</v>
      </c>
      <c r="M1919" s="20">
        <v>0.25</v>
      </c>
      <c r="N1919" s="34">
        <f t="shared" si="110"/>
        <v>4587</v>
      </c>
      <c r="O1919" s="55">
        <f>N1919*[1]TC!$C$4</f>
        <v>91740</v>
      </c>
      <c r="P1919" s="24" t="s">
        <v>2162</v>
      </c>
      <c r="Q1919" s="24" t="s">
        <v>1151</v>
      </c>
      <c r="R1919" s="342">
        <f t="shared" si="111"/>
        <v>13761</v>
      </c>
      <c r="S1919" s="58">
        <f>R1919*[1]TC!$C$4</f>
        <v>275220</v>
      </c>
      <c r="T1919" s="57">
        <f>[1]TC!$F$4</f>
        <v>1100</v>
      </c>
      <c r="U1919" s="48">
        <f>T1919*[1]TC!$C$4</f>
        <v>22000</v>
      </c>
      <c r="V1919" s="33" t="s">
        <v>3074</v>
      </c>
      <c r="W1919" s="154" t="s">
        <v>3132</v>
      </c>
      <c r="X1919" s="405"/>
    </row>
    <row r="1920" spans="1:24" ht="15" customHeight="1">
      <c r="A1920" s="229" t="s">
        <v>185</v>
      </c>
      <c r="B1920" s="229" t="s">
        <v>3060</v>
      </c>
      <c r="C1920" s="32" t="s">
        <v>3209</v>
      </c>
      <c r="D1920" s="14" t="s">
        <v>26</v>
      </c>
      <c r="E1920" s="33" t="s">
        <v>27</v>
      </c>
      <c r="F1920" s="14" t="s">
        <v>96</v>
      </c>
      <c r="G1920" s="14" t="s">
        <v>96</v>
      </c>
      <c r="H1920" s="16" t="s">
        <v>1487</v>
      </c>
      <c r="I1920" s="129" t="s">
        <v>3069</v>
      </c>
      <c r="J1920" s="33"/>
      <c r="K1920" s="39">
        <v>24000</v>
      </c>
      <c r="L1920" s="68" t="s">
        <v>189</v>
      </c>
      <c r="M1920" s="20">
        <v>0.25</v>
      </c>
      <c r="N1920" s="34">
        <f t="shared" si="110"/>
        <v>6000</v>
      </c>
      <c r="O1920" s="55">
        <f>N1920*[1]TC!$C$4</f>
        <v>120000</v>
      </c>
      <c r="P1920" s="24" t="s">
        <v>2162</v>
      </c>
      <c r="Q1920" s="24" t="s">
        <v>1151</v>
      </c>
      <c r="R1920" s="342">
        <f t="shared" si="111"/>
        <v>18000</v>
      </c>
      <c r="S1920" s="58">
        <f>R1920*[1]TC!$C$4</f>
        <v>360000</v>
      </c>
      <c r="T1920" s="57">
        <f>[1]TC!$F$4</f>
        <v>1100</v>
      </c>
      <c r="U1920" s="48">
        <f>T1920*[1]TC!$C$4</f>
        <v>22000</v>
      </c>
      <c r="V1920" s="33" t="s">
        <v>3074</v>
      </c>
      <c r="W1920" s="154" t="s">
        <v>3132</v>
      </c>
      <c r="X1920" s="405"/>
    </row>
    <row r="1921" spans="1:24" ht="15" customHeight="1">
      <c r="A1921" s="229" t="s">
        <v>185</v>
      </c>
      <c r="B1921" s="229" t="s">
        <v>3060</v>
      </c>
      <c r="C1921" s="32" t="s">
        <v>3148</v>
      </c>
      <c r="D1921" s="14" t="s">
        <v>26</v>
      </c>
      <c r="E1921" s="33" t="s">
        <v>27</v>
      </c>
      <c r="F1921" s="14" t="s">
        <v>96</v>
      </c>
      <c r="G1921" s="14" t="s">
        <v>457</v>
      </c>
      <c r="H1921" s="16" t="s">
        <v>229</v>
      </c>
      <c r="I1921" s="129" t="s">
        <v>3069</v>
      </c>
      <c r="J1921" s="33"/>
      <c r="K1921" s="39">
        <v>13600</v>
      </c>
      <c r="L1921" s="68" t="s">
        <v>189</v>
      </c>
      <c r="M1921" s="20">
        <v>0.25</v>
      </c>
      <c r="N1921" s="34">
        <f t="shared" si="110"/>
        <v>3400</v>
      </c>
      <c r="O1921" s="55">
        <f>N1921*[1]TC!$C$4</f>
        <v>68000</v>
      </c>
      <c r="P1921" s="24" t="s">
        <v>2162</v>
      </c>
      <c r="Q1921" s="24" t="s">
        <v>1151</v>
      </c>
      <c r="R1921" s="342">
        <f t="shared" si="111"/>
        <v>10200</v>
      </c>
      <c r="S1921" s="58">
        <f>R1921*[1]TC!$C$4</f>
        <v>204000</v>
      </c>
      <c r="T1921" s="57">
        <f>[1]TC!$F$4</f>
        <v>1100</v>
      </c>
      <c r="U1921" s="48">
        <f>T1921*[1]TC!$C$4</f>
        <v>22000</v>
      </c>
      <c r="V1921" s="33" t="s">
        <v>3074</v>
      </c>
      <c r="W1921" s="154" t="s">
        <v>3150</v>
      </c>
      <c r="X1921" s="405"/>
    </row>
    <row r="1922" spans="1:24" ht="15" customHeight="1">
      <c r="A1922" s="229" t="s">
        <v>185</v>
      </c>
      <c r="B1922" s="229" t="s">
        <v>3060</v>
      </c>
      <c r="C1922" s="32" t="s">
        <v>3151</v>
      </c>
      <c r="D1922" s="14" t="s">
        <v>26</v>
      </c>
      <c r="E1922" s="33" t="s">
        <v>27</v>
      </c>
      <c r="F1922" s="14" t="s">
        <v>96</v>
      </c>
      <c r="G1922" s="14" t="s">
        <v>457</v>
      </c>
      <c r="H1922" s="16" t="s">
        <v>1482</v>
      </c>
      <c r="I1922" s="129" t="s">
        <v>3069</v>
      </c>
      <c r="J1922" s="33"/>
      <c r="K1922" s="39">
        <v>18348</v>
      </c>
      <c r="L1922" s="68" t="s">
        <v>189</v>
      </c>
      <c r="M1922" s="20">
        <v>0.25</v>
      </c>
      <c r="N1922" s="34">
        <f t="shared" si="110"/>
        <v>4587</v>
      </c>
      <c r="O1922" s="55">
        <f>N1922*[1]TC!$C$4</f>
        <v>91740</v>
      </c>
      <c r="P1922" s="24" t="s">
        <v>2162</v>
      </c>
      <c r="Q1922" s="24" t="s">
        <v>1151</v>
      </c>
      <c r="R1922" s="342">
        <f t="shared" si="111"/>
        <v>13761</v>
      </c>
      <c r="S1922" s="58">
        <f>R1922*[1]TC!$C$4</f>
        <v>275220</v>
      </c>
      <c r="T1922" s="57">
        <f>[1]TC!$F$4</f>
        <v>1100</v>
      </c>
      <c r="U1922" s="48">
        <f>T1922*[1]TC!$C$4</f>
        <v>22000</v>
      </c>
      <c r="V1922" s="33" t="s">
        <v>3074</v>
      </c>
      <c r="W1922" s="154" t="s">
        <v>3150</v>
      </c>
      <c r="X1922" s="405"/>
    </row>
    <row r="1923" spans="1:24" ht="15" customHeight="1">
      <c r="A1923" s="229" t="s">
        <v>185</v>
      </c>
      <c r="B1923" s="229" t="s">
        <v>3060</v>
      </c>
      <c r="C1923" s="32" t="s">
        <v>3153</v>
      </c>
      <c r="D1923" s="14" t="s">
        <v>26</v>
      </c>
      <c r="E1923" s="33" t="s">
        <v>27</v>
      </c>
      <c r="F1923" s="14" t="s">
        <v>96</v>
      </c>
      <c r="G1923" s="14" t="s">
        <v>457</v>
      </c>
      <c r="H1923" s="16" t="s">
        <v>1487</v>
      </c>
      <c r="I1923" s="129" t="s">
        <v>3069</v>
      </c>
      <c r="J1923" s="33"/>
      <c r="K1923" s="39">
        <v>24000</v>
      </c>
      <c r="L1923" s="68" t="s">
        <v>189</v>
      </c>
      <c r="M1923" s="20">
        <v>0.25</v>
      </c>
      <c r="N1923" s="34">
        <f t="shared" si="110"/>
        <v>6000</v>
      </c>
      <c r="O1923" s="55">
        <f>N1923*[1]TC!$C$4</f>
        <v>120000</v>
      </c>
      <c r="P1923" s="24" t="s">
        <v>2162</v>
      </c>
      <c r="Q1923" s="24" t="s">
        <v>1151</v>
      </c>
      <c r="R1923" s="342">
        <f t="shared" si="111"/>
        <v>18000</v>
      </c>
      <c r="S1923" s="58">
        <f>R1923*[1]TC!$C$4</f>
        <v>360000</v>
      </c>
      <c r="T1923" s="57">
        <f>[1]TC!$F$4</f>
        <v>1100</v>
      </c>
      <c r="U1923" s="48">
        <f>T1923*[1]TC!$C$4</f>
        <v>22000</v>
      </c>
      <c r="V1923" s="33" t="s">
        <v>3074</v>
      </c>
      <c r="W1923" s="154" t="s">
        <v>3150</v>
      </c>
      <c r="X1923" s="405"/>
    </row>
    <row r="1924" spans="1:24" ht="15" customHeight="1">
      <c r="A1924" s="229" t="s">
        <v>185</v>
      </c>
      <c r="B1924" s="229" t="s">
        <v>3060</v>
      </c>
      <c r="C1924" s="32" t="s">
        <v>3210</v>
      </c>
      <c r="D1924" s="14" t="s">
        <v>26</v>
      </c>
      <c r="E1924" s="33" t="s">
        <v>27</v>
      </c>
      <c r="F1924" s="14" t="s">
        <v>105</v>
      </c>
      <c r="G1924" s="14" t="s">
        <v>105</v>
      </c>
      <c r="H1924" s="16" t="s">
        <v>229</v>
      </c>
      <c r="I1924" s="129" t="s">
        <v>3069</v>
      </c>
      <c r="J1924" s="33"/>
      <c r="K1924" s="39">
        <v>13600</v>
      </c>
      <c r="L1924" s="68" t="s">
        <v>189</v>
      </c>
      <c r="M1924" s="20">
        <v>0.25</v>
      </c>
      <c r="N1924" s="34">
        <f t="shared" si="110"/>
        <v>3400</v>
      </c>
      <c r="O1924" s="55">
        <f>N1924*[1]TC!$C$4</f>
        <v>68000</v>
      </c>
      <c r="P1924" s="24" t="s">
        <v>3111</v>
      </c>
      <c r="Q1924" s="24" t="s">
        <v>1151</v>
      </c>
      <c r="R1924" s="342">
        <f t="shared" si="111"/>
        <v>10200</v>
      </c>
      <c r="S1924" s="58">
        <f>R1924*[1]TC!$C$4</f>
        <v>204000</v>
      </c>
      <c r="T1924" s="57">
        <f>[1]TC!$F$4</f>
        <v>1100</v>
      </c>
      <c r="U1924" s="48">
        <f>T1924*[1]TC!$C$4</f>
        <v>22000</v>
      </c>
      <c r="V1924" s="33" t="s">
        <v>3074</v>
      </c>
      <c r="W1924" s="154" t="s">
        <v>3157</v>
      </c>
      <c r="X1924" s="405"/>
    </row>
    <row r="1925" spans="1:24" ht="15" customHeight="1">
      <c r="A1925" s="229" t="s">
        <v>185</v>
      </c>
      <c r="B1925" s="229" t="s">
        <v>3060</v>
      </c>
      <c r="C1925" s="32" t="s">
        <v>3211</v>
      </c>
      <c r="D1925" s="14" t="s">
        <v>26</v>
      </c>
      <c r="E1925" s="33" t="s">
        <v>27</v>
      </c>
      <c r="F1925" s="14" t="s">
        <v>105</v>
      </c>
      <c r="G1925" s="14" t="s">
        <v>105</v>
      </c>
      <c r="H1925" s="16" t="s">
        <v>1482</v>
      </c>
      <c r="I1925" s="129" t="s">
        <v>3069</v>
      </c>
      <c r="J1925" s="33"/>
      <c r="K1925" s="39">
        <v>18348</v>
      </c>
      <c r="L1925" s="68" t="s">
        <v>189</v>
      </c>
      <c r="M1925" s="20">
        <v>0.25</v>
      </c>
      <c r="N1925" s="34">
        <f t="shared" si="110"/>
        <v>4587</v>
      </c>
      <c r="O1925" s="55">
        <f>N1925*[1]TC!$C$4</f>
        <v>91740</v>
      </c>
      <c r="P1925" s="24" t="s">
        <v>3114</v>
      </c>
      <c r="Q1925" s="24" t="s">
        <v>1151</v>
      </c>
      <c r="R1925" s="342">
        <f t="shared" si="111"/>
        <v>13761</v>
      </c>
      <c r="S1925" s="58">
        <f>R1925*[1]TC!$C$4</f>
        <v>275220</v>
      </c>
      <c r="T1925" s="57">
        <f>[1]TC!$F$4</f>
        <v>1100</v>
      </c>
      <c r="U1925" s="48">
        <f>T1925*[1]TC!$C$4</f>
        <v>22000</v>
      </c>
      <c r="V1925" s="33" t="s">
        <v>3074</v>
      </c>
      <c r="W1925" s="154" t="s">
        <v>3157</v>
      </c>
      <c r="X1925" s="405"/>
    </row>
    <row r="1926" spans="1:24" ht="15" customHeight="1">
      <c r="A1926" s="229" t="s">
        <v>185</v>
      </c>
      <c r="B1926" s="229" t="s">
        <v>3060</v>
      </c>
      <c r="C1926" s="32" t="s">
        <v>3212</v>
      </c>
      <c r="D1926" s="14" t="s">
        <v>26</v>
      </c>
      <c r="E1926" s="33" t="s">
        <v>27</v>
      </c>
      <c r="F1926" s="14" t="s">
        <v>105</v>
      </c>
      <c r="G1926" s="14" t="s">
        <v>105</v>
      </c>
      <c r="H1926" s="16" t="s">
        <v>1487</v>
      </c>
      <c r="I1926" s="129" t="s">
        <v>3069</v>
      </c>
      <c r="J1926" s="33"/>
      <c r="K1926" s="39">
        <v>24000</v>
      </c>
      <c r="L1926" s="68" t="s">
        <v>189</v>
      </c>
      <c r="M1926" s="20">
        <v>0.25</v>
      </c>
      <c r="N1926" s="34">
        <f t="shared" si="110"/>
        <v>6000</v>
      </c>
      <c r="O1926" s="55">
        <f>N1926*[1]TC!$C$4</f>
        <v>120000</v>
      </c>
      <c r="P1926" s="24" t="s">
        <v>3140</v>
      </c>
      <c r="Q1926" s="24" t="s">
        <v>1151</v>
      </c>
      <c r="R1926" s="342">
        <f t="shared" si="111"/>
        <v>18000</v>
      </c>
      <c r="S1926" s="58">
        <f>R1926*[1]TC!$C$4</f>
        <v>360000</v>
      </c>
      <c r="T1926" s="57">
        <f>[1]TC!$F$4</f>
        <v>1100</v>
      </c>
      <c r="U1926" s="48">
        <f>T1926*[1]TC!$C$4</f>
        <v>22000</v>
      </c>
      <c r="V1926" s="33" t="s">
        <v>3074</v>
      </c>
      <c r="W1926" s="154" t="s">
        <v>3157</v>
      </c>
      <c r="X1926" s="405"/>
    </row>
    <row r="1927" spans="1:24" ht="15" customHeight="1">
      <c r="A1927" s="229" t="s">
        <v>185</v>
      </c>
      <c r="B1927" s="229" t="s">
        <v>3060</v>
      </c>
      <c r="C1927" s="32" t="s">
        <v>3213</v>
      </c>
      <c r="D1927" s="14" t="s">
        <v>26</v>
      </c>
      <c r="E1927" s="33" t="s">
        <v>27</v>
      </c>
      <c r="F1927" s="14" t="s">
        <v>38</v>
      </c>
      <c r="G1927" s="14" t="s">
        <v>56</v>
      </c>
      <c r="H1927" s="16" t="s">
        <v>229</v>
      </c>
      <c r="I1927" s="129" t="s">
        <v>3214</v>
      </c>
      <c r="J1927" s="33" t="s">
        <v>3073</v>
      </c>
      <c r="K1927" s="39">
        <v>13500</v>
      </c>
      <c r="L1927" s="68" t="s">
        <v>189</v>
      </c>
      <c r="M1927" s="20">
        <v>0.25</v>
      </c>
      <c r="N1927" s="34">
        <f t="shared" si="110"/>
        <v>3375</v>
      </c>
      <c r="O1927" s="55">
        <f>N1927*[1]TC!$C$4</f>
        <v>67500</v>
      </c>
      <c r="P1927" s="24" t="s">
        <v>2162</v>
      </c>
      <c r="Q1927" s="24" t="s">
        <v>1151</v>
      </c>
      <c r="R1927" s="342">
        <f t="shared" si="111"/>
        <v>10125</v>
      </c>
      <c r="S1927" s="58">
        <f>R1927*[1]TC!$C$4</f>
        <v>202500</v>
      </c>
      <c r="T1927" s="57">
        <f>[1]TC!$F$4</f>
        <v>1100</v>
      </c>
      <c r="U1927" s="48">
        <f>T1927*[1]TC!$C$4</f>
        <v>22000</v>
      </c>
      <c r="V1927" s="33" t="s">
        <v>3074</v>
      </c>
      <c r="W1927" s="154" t="s">
        <v>3215</v>
      </c>
      <c r="X1927" s="406"/>
    </row>
    <row r="1928" spans="1:24">
      <c r="A1928" s="229" t="s">
        <v>185</v>
      </c>
      <c r="B1928" s="229" t="s">
        <v>3060</v>
      </c>
      <c r="C1928" s="32" t="s">
        <v>3216</v>
      </c>
      <c r="D1928" s="14" t="s">
        <v>26</v>
      </c>
      <c r="E1928" s="33" t="s">
        <v>27</v>
      </c>
      <c r="F1928" s="14" t="s">
        <v>38</v>
      </c>
      <c r="G1928" s="14" t="s">
        <v>38</v>
      </c>
      <c r="H1928" s="16" t="s">
        <v>1482</v>
      </c>
      <c r="I1928" s="41" t="s">
        <v>3217</v>
      </c>
      <c r="J1928" s="33"/>
      <c r="K1928" s="39">
        <v>18498</v>
      </c>
      <c r="L1928" s="68" t="s">
        <v>189</v>
      </c>
      <c r="M1928" s="20">
        <v>0.25</v>
      </c>
      <c r="N1928" s="34">
        <f t="shared" si="110"/>
        <v>4624.5</v>
      </c>
      <c r="O1928" s="55">
        <f>N1928*[1]TC!$C$4</f>
        <v>92490</v>
      </c>
      <c r="P1928" s="24" t="s">
        <v>3111</v>
      </c>
      <c r="Q1928" s="24" t="s">
        <v>1151</v>
      </c>
      <c r="R1928" s="342">
        <f t="shared" si="111"/>
        <v>13873.5</v>
      </c>
      <c r="S1928" s="58">
        <f>R1928*[1]TC!$C$4</f>
        <v>277470</v>
      </c>
      <c r="T1928" s="57">
        <f>[1]TC!$F$4</f>
        <v>1100</v>
      </c>
      <c r="U1928" s="48">
        <f>T1928*[1]TC!$C$4</f>
        <v>22000</v>
      </c>
      <c r="V1928" s="33" t="s">
        <v>3074</v>
      </c>
      <c r="W1928" s="154" t="s">
        <v>3218</v>
      </c>
      <c r="X1928" s="372"/>
    </row>
    <row r="1929" spans="1:24">
      <c r="A1929" s="229" t="s">
        <v>185</v>
      </c>
      <c r="B1929" s="229" t="s">
        <v>3060</v>
      </c>
      <c r="C1929" s="32" t="s">
        <v>3219</v>
      </c>
      <c r="D1929" s="14" t="s">
        <v>26</v>
      </c>
      <c r="E1929" s="33" t="s">
        <v>27</v>
      </c>
      <c r="F1929" s="14" t="s">
        <v>38</v>
      </c>
      <c r="G1929" s="14" t="s">
        <v>211</v>
      </c>
      <c r="H1929" s="16" t="s">
        <v>1482</v>
      </c>
      <c r="I1929" s="41" t="s">
        <v>3217</v>
      </c>
      <c r="J1929" s="33"/>
      <c r="K1929" s="39">
        <v>18498</v>
      </c>
      <c r="L1929" s="68" t="s">
        <v>189</v>
      </c>
      <c r="M1929" s="20">
        <v>0.25</v>
      </c>
      <c r="N1929" s="34">
        <f t="shared" si="110"/>
        <v>4624.5</v>
      </c>
      <c r="O1929" s="55">
        <f>N1929*[1]TC!$C$4</f>
        <v>92490</v>
      </c>
      <c r="P1929" s="24" t="s">
        <v>3114</v>
      </c>
      <c r="Q1929" s="24" t="s">
        <v>1151</v>
      </c>
      <c r="R1929" s="342">
        <f t="shared" si="111"/>
        <v>13873.5</v>
      </c>
      <c r="S1929" s="58">
        <f>R1929*[1]TC!$C$4</f>
        <v>277470</v>
      </c>
      <c r="T1929" s="57">
        <f>[1]TC!$F$4</f>
        <v>1100</v>
      </c>
      <c r="U1929" s="48">
        <f>T1929*[1]TC!$C$4</f>
        <v>22000</v>
      </c>
      <c r="V1929" s="33" t="s">
        <v>3074</v>
      </c>
      <c r="W1929" s="154" t="s">
        <v>3220</v>
      </c>
      <c r="X1929" s="372"/>
    </row>
    <row r="1930" spans="1:24" ht="30">
      <c r="A1930" s="229" t="s">
        <v>185</v>
      </c>
      <c r="B1930" s="229" t="s">
        <v>3060</v>
      </c>
      <c r="C1930" s="32" t="s">
        <v>3221</v>
      </c>
      <c r="D1930" s="14" t="s">
        <v>26</v>
      </c>
      <c r="E1930" s="33" t="s">
        <v>27</v>
      </c>
      <c r="F1930" s="14" t="s">
        <v>38</v>
      </c>
      <c r="G1930" s="14" t="s">
        <v>211</v>
      </c>
      <c r="H1930" s="16" t="s">
        <v>1482</v>
      </c>
      <c r="I1930" s="129" t="s">
        <v>3222</v>
      </c>
      <c r="J1930" s="33" t="s">
        <v>3223</v>
      </c>
      <c r="K1930" s="39">
        <v>18498</v>
      </c>
      <c r="L1930" s="68" t="s">
        <v>189</v>
      </c>
      <c r="M1930" s="20">
        <v>0.25</v>
      </c>
      <c r="N1930" s="34">
        <f t="shared" si="110"/>
        <v>4624.5</v>
      </c>
      <c r="O1930" s="55">
        <f>N1930*[1]TC!$C$4</f>
        <v>92490</v>
      </c>
      <c r="P1930" s="24" t="s">
        <v>2162</v>
      </c>
      <c r="Q1930" s="24" t="s">
        <v>1151</v>
      </c>
      <c r="R1930" s="342">
        <f t="shared" si="111"/>
        <v>13873.5</v>
      </c>
      <c r="S1930" s="58">
        <f>R1930*[1]TC!$C$4</f>
        <v>277470</v>
      </c>
      <c r="T1930" s="57">
        <f>[1]TC!$F$4</f>
        <v>1100</v>
      </c>
      <c r="U1930" s="48">
        <f>T1930*[1]TC!$C$4</f>
        <v>22000</v>
      </c>
      <c r="V1930" s="33" t="s">
        <v>3074</v>
      </c>
      <c r="W1930" s="154" t="s">
        <v>3224</v>
      </c>
      <c r="X1930" s="372"/>
    </row>
    <row r="1931" spans="1:24" ht="15" customHeight="1">
      <c r="A1931" s="229" t="s">
        <v>185</v>
      </c>
      <c r="B1931" s="229" t="s">
        <v>3060</v>
      </c>
      <c r="C1931" s="32" t="s">
        <v>3225</v>
      </c>
      <c r="D1931" s="14" t="s">
        <v>26</v>
      </c>
      <c r="E1931" s="33" t="s">
        <v>27</v>
      </c>
      <c r="F1931" s="14" t="s">
        <v>38</v>
      </c>
      <c r="G1931" s="14" t="s">
        <v>907</v>
      </c>
      <c r="H1931" s="16" t="s">
        <v>1482</v>
      </c>
      <c r="I1931" s="129" t="s">
        <v>3222</v>
      </c>
      <c r="J1931" s="33" t="s">
        <v>3223</v>
      </c>
      <c r="K1931" s="39">
        <v>18498</v>
      </c>
      <c r="L1931" s="68" t="s">
        <v>189</v>
      </c>
      <c r="M1931" s="20">
        <v>0.25</v>
      </c>
      <c r="N1931" s="34">
        <f t="shared" si="110"/>
        <v>4624.5</v>
      </c>
      <c r="O1931" s="55">
        <f>N1931*[1]TC!$C$4</f>
        <v>92490</v>
      </c>
      <c r="P1931" s="24" t="s">
        <v>2162</v>
      </c>
      <c r="Q1931" s="24" t="s">
        <v>1151</v>
      </c>
      <c r="R1931" s="342">
        <f t="shared" si="111"/>
        <v>13873.5</v>
      </c>
      <c r="S1931" s="58">
        <f>R1931*[1]TC!$C$4</f>
        <v>277470</v>
      </c>
      <c r="T1931" s="57">
        <f>[1]TC!$F$4</f>
        <v>1100</v>
      </c>
      <c r="U1931" s="48">
        <f>T1931*[1]TC!$C$4</f>
        <v>22000</v>
      </c>
      <c r="V1931" s="33" t="s">
        <v>3074</v>
      </c>
      <c r="W1931" s="154" t="s">
        <v>3224</v>
      </c>
      <c r="X1931" s="372"/>
    </row>
    <row r="1932" spans="1:24" ht="15" customHeight="1">
      <c r="A1932" s="229" t="s">
        <v>185</v>
      </c>
      <c r="B1932" s="229" t="s">
        <v>3060</v>
      </c>
      <c r="C1932" s="32" t="s">
        <v>3226</v>
      </c>
      <c r="D1932" s="14" t="s">
        <v>26</v>
      </c>
      <c r="E1932" s="33" t="s">
        <v>27</v>
      </c>
      <c r="F1932" s="14" t="s">
        <v>38</v>
      </c>
      <c r="G1932" s="14" t="s">
        <v>648</v>
      </c>
      <c r="H1932" s="16" t="s">
        <v>1482</v>
      </c>
      <c r="I1932" s="129" t="s">
        <v>3222</v>
      </c>
      <c r="J1932" s="33" t="s">
        <v>3223</v>
      </c>
      <c r="K1932" s="39">
        <v>18498</v>
      </c>
      <c r="L1932" s="68" t="s">
        <v>189</v>
      </c>
      <c r="M1932" s="20">
        <v>0.25</v>
      </c>
      <c r="N1932" s="34">
        <f t="shared" si="110"/>
        <v>4624.5</v>
      </c>
      <c r="O1932" s="55">
        <f>N1932*[1]TC!$C$4</f>
        <v>92490</v>
      </c>
      <c r="P1932" s="24" t="s">
        <v>2162</v>
      </c>
      <c r="Q1932" s="24" t="s">
        <v>1151</v>
      </c>
      <c r="R1932" s="342">
        <f t="shared" si="111"/>
        <v>13873.5</v>
      </c>
      <c r="S1932" s="58">
        <f>R1932*[1]TC!$C$4</f>
        <v>277470</v>
      </c>
      <c r="T1932" s="57">
        <f>[1]TC!$F$4</f>
        <v>1100</v>
      </c>
      <c r="U1932" s="48">
        <f>T1932*[1]TC!$C$4</f>
        <v>22000</v>
      </c>
      <c r="V1932" s="33" t="s">
        <v>3074</v>
      </c>
      <c r="W1932" s="154" t="s">
        <v>3227</v>
      </c>
      <c r="X1932" s="372"/>
    </row>
    <row r="1933" spans="1:24" ht="15" customHeight="1">
      <c r="A1933" s="229" t="s">
        <v>185</v>
      </c>
      <c r="B1933" s="229" t="s">
        <v>3060</v>
      </c>
      <c r="C1933" s="32" t="s">
        <v>3228</v>
      </c>
      <c r="D1933" s="14" t="s">
        <v>26</v>
      </c>
      <c r="E1933" s="33" t="s">
        <v>27</v>
      </c>
      <c r="F1933" s="14" t="s">
        <v>38</v>
      </c>
      <c r="G1933" s="14" t="s">
        <v>667</v>
      </c>
      <c r="H1933" s="16" t="s">
        <v>1482</v>
      </c>
      <c r="I1933" s="129" t="s">
        <v>3222</v>
      </c>
      <c r="J1933" s="33" t="s">
        <v>3223</v>
      </c>
      <c r="K1933" s="39">
        <v>18498</v>
      </c>
      <c r="L1933" s="68" t="s">
        <v>189</v>
      </c>
      <c r="M1933" s="20">
        <v>0.25</v>
      </c>
      <c r="N1933" s="34">
        <f t="shared" si="110"/>
        <v>4624.5</v>
      </c>
      <c r="O1933" s="55">
        <f>N1933*[1]TC!$C$4</f>
        <v>92490</v>
      </c>
      <c r="P1933" s="24" t="s">
        <v>2162</v>
      </c>
      <c r="Q1933" s="24" t="s">
        <v>1151</v>
      </c>
      <c r="R1933" s="342">
        <f t="shared" si="111"/>
        <v>13873.5</v>
      </c>
      <c r="S1933" s="58">
        <f>R1933*[1]TC!$C$4</f>
        <v>277470</v>
      </c>
      <c r="T1933" s="57">
        <f>[1]TC!$F$4</f>
        <v>1100</v>
      </c>
      <c r="U1933" s="48">
        <f>T1933*[1]TC!$C$4</f>
        <v>22000</v>
      </c>
      <c r="V1933" s="33" t="s">
        <v>3074</v>
      </c>
      <c r="W1933" s="154" t="s">
        <v>3229</v>
      </c>
      <c r="X1933" s="372"/>
    </row>
    <row r="1934" spans="1:24" ht="15" customHeight="1">
      <c r="A1934" s="229" t="s">
        <v>185</v>
      </c>
      <c r="B1934" s="229" t="s">
        <v>3060</v>
      </c>
      <c r="C1934" s="32" t="s">
        <v>3230</v>
      </c>
      <c r="D1934" s="14" t="s">
        <v>26</v>
      </c>
      <c r="E1934" s="33" t="s">
        <v>27</v>
      </c>
      <c r="F1934" s="14" t="s">
        <v>38</v>
      </c>
      <c r="G1934" s="14" t="s">
        <v>105</v>
      </c>
      <c r="H1934" s="16" t="s">
        <v>1482</v>
      </c>
      <c r="I1934" s="129" t="s">
        <v>3222</v>
      </c>
      <c r="J1934" s="33" t="s">
        <v>3223</v>
      </c>
      <c r="K1934" s="39">
        <v>18498</v>
      </c>
      <c r="L1934" s="68" t="s">
        <v>189</v>
      </c>
      <c r="M1934" s="20">
        <v>0.25</v>
      </c>
      <c r="N1934" s="34">
        <f t="shared" si="110"/>
        <v>4624.5</v>
      </c>
      <c r="O1934" s="55">
        <f>N1934*[1]TC!$C$4</f>
        <v>92490</v>
      </c>
      <c r="P1934" s="24" t="s">
        <v>2162</v>
      </c>
      <c r="Q1934" s="24" t="s">
        <v>1151</v>
      </c>
      <c r="R1934" s="342">
        <f t="shared" si="111"/>
        <v>13873.5</v>
      </c>
      <c r="S1934" s="58">
        <f>R1934*[1]TC!$C$4</f>
        <v>277470</v>
      </c>
      <c r="T1934" s="57">
        <f>[1]TC!$F$4</f>
        <v>1100</v>
      </c>
      <c r="U1934" s="48">
        <f>T1934*[1]TC!$C$4</f>
        <v>22000</v>
      </c>
      <c r="V1934" s="33" t="s">
        <v>3074</v>
      </c>
      <c r="W1934" s="154" t="s">
        <v>3231</v>
      </c>
      <c r="X1934" s="372"/>
    </row>
    <row r="1935" spans="1:24" ht="15" customHeight="1">
      <c r="A1935" s="229" t="s">
        <v>185</v>
      </c>
      <c r="B1935" s="229" t="s">
        <v>3060</v>
      </c>
      <c r="C1935" s="32" t="s">
        <v>3232</v>
      </c>
      <c r="D1935" s="399" t="s">
        <v>3068</v>
      </c>
      <c r="E1935" s="33" t="s">
        <v>27</v>
      </c>
      <c r="F1935" s="14" t="s">
        <v>42</v>
      </c>
      <c r="G1935" s="14" t="s">
        <v>29</v>
      </c>
      <c r="H1935" s="16" t="s">
        <v>229</v>
      </c>
      <c r="I1935" s="129" t="s">
        <v>3069</v>
      </c>
      <c r="J1935" s="33" t="s">
        <v>3073</v>
      </c>
      <c r="K1935" s="39">
        <v>14600</v>
      </c>
      <c r="L1935" s="68" t="s">
        <v>189</v>
      </c>
      <c r="M1935" s="20">
        <v>0.21</v>
      </c>
      <c r="N1935" s="34">
        <f t="shared" si="110"/>
        <v>3066</v>
      </c>
      <c r="O1935" s="55">
        <f>N1935*[1]TC!$C$4</f>
        <v>61320</v>
      </c>
      <c r="P1935" s="24" t="s">
        <v>2162</v>
      </c>
      <c r="Q1935" s="24" t="s">
        <v>34</v>
      </c>
      <c r="R1935" s="342">
        <f t="shared" si="111"/>
        <v>11534</v>
      </c>
      <c r="S1935" s="58">
        <f>R1935*[1]TC!$C$4</f>
        <v>230680</v>
      </c>
      <c r="T1935" s="57">
        <f>[1]TC!$F$4</f>
        <v>1100</v>
      </c>
      <c r="U1935" s="48">
        <f>T1935*[1]TC!$C$4</f>
        <v>22000</v>
      </c>
      <c r="V1935" s="33" t="s">
        <v>3071</v>
      </c>
      <c r="W1935" s="59" t="s">
        <v>3071</v>
      </c>
      <c r="X1935" s="372"/>
    </row>
    <row r="1936" spans="1:24" ht="15" customHeight="1">
      <c r="A1936" s="229" t="s">
        <v>185</v>
      </c>
      <c r="B1936" s="229" t="s">
        <v>3060</v>
      </c>
      <c r="C1936" s="32" t="s">
        <v>3233</v>
      </c>
      <c r="D1936" s="399" t="s">
        <v>3068</v>
      </c>
      <c r="E1936" s="33" t="s">
        <v>27</v>
      </c>
      <c r="F1936" s="14" t="s">
        <v>120</v>
      </c>
      <c r="G1936" s="14" t="s">
        <v>998</v>
      </c>
      <c r="H1936" s="16" t="s">
        <v>229</v>
      </c>
      <c r="I1936" s="129" t="s">
        <v>3069</v>
      </c>
      <c r="J1936" s="33" t="s">
        <v>3073</v>
      </c>
      <c r="K1936" s="39">
        <v>14600</v>
      </c>
      <c r="L1936" s="68" t="s">
        <v>189</v>
      </c>
      <c r="M1936" s="20">
        <v>0.21</v>
      </c>
      <c r="N1936" s="34">
        <f t="shared" si="110"/>
        <v>3066</v>
      </c>
      <c r="O1936" s="55">
        <f>N1936*[1]TC!$C$4</f>
        <v>61320</v>
      </c>
      <c r="P1936" s="24" t="s">
        <v>2162</v>
      </c>
      <c r="Q1936" s="24" t="s">
        <v>34</v>
      </c>
      <c r="R1936" s="342">
        <f t="shared" si="111"/>
        <v>11534</v>
      </c>
      <c r="S1936" s="58">
        <f>R1936*[1]TC!$C$4</f>
        <v>230680</v>
      </c>
      <c r="T1936" s="57">
        <f>[1]TC!$F$4</f>
        <v>1100</v>
      </c>
      <c r="U1936" s="48">
        <f>T1936*[1]TC!$C$4</f>
        <v>22000</v>
      </c>
      <c r="V1936" s="33" t="s">
        <v>3071</v>
      </c>
      <c r="W1936" s="59" t="s">
        <v>3071</v>
      </c>
      <c r="X1936" s="372"/>
    </row>
    <row r="1937" spans="1:24" ht="15" customHeight="1">
      <c r="A1937" s="229" t="s">
        <v>185</v>
      </c>
      <c r="B1937" s="229" t="s">
        <v>3060</v>
      </c>
      <c r="C1937" s="32" t="s">
        <v>3234</v>
      </c>
      <c r="D1937" s="399" t="s">
        <v>3068</v>
      </c>
      <c r="E1937" s="33" t="s">
        <v>27</v>
      </c>
      <c r="F1937" s="14" t="s">
        <v>42</v>
      </c>
      <c r="G1937" s="14" t="s">
        <v>29</v>
      </c>
      <c r="H1937" s="16" t="s">
        <v>1757</v>
      </c>
      <c r="I1937" s="129" t="s">
        <v>3069</v>
      </c>
      <c r="J1937" s="33" t="s">
        <v>3070</v>
      </c>
      <c r="K1937" s="39">
        <v>12500</v>
      </c>
      <c r="L1937" s="68" t="s">
        <v>189</v>
      </c>
      <c r="M1937" s="20">
        <v>0.28000000000000003</v>
      </c>
      <c r="N1937" s="34">
        <f t="shared" si="110"/>
        <v>3500.0000000000005</v>
      </c>
      <c r="O1937" s="55">
        <f>N1937*[1]TC!$C$4</f>
        <v>70000.000000000015</v>
      </c>
      <c r="P1937" s="24" t="s">
        <v>2162</v>
      </c>
      <c r="Q1937" s="24" t="s">
        <v>34</v>
      </c>
      <c r="R1937" s="342">
        <f t="shared" si="111"/>
        <v>9000</v>
      </c>
      <c r="S1937" s="58">
        <f>R1937*[1]TC!$C$4</f>
        <v>180000</v>
      </c>
      <c r="T1937" s="57">
        <f>[1]TC!$F$4</f>
        <v>1100</v>
      </c>
      <c r="U1937" s="48">
        <f>T1937*[1]TC!$C$4</f>
        <v>22000</v>
      </c>
      <c r="V1937" s="33" t="s">
        <v>3071</v>
      </c>
      <c r="W1937" s="59" t="s">
        <v>3071</v>
      </c>
      <c r="X1937" s="372"/>
    </row>
    <row r="1938" spans="1:24" ht="15" customHeight="1">
      <c r="A1938" s="229" t="s">
        <v>185</v>
      </c>
      <c r="B1938" s="229" t="s">
        <v>3060</v>
      </c>
      <c r="C1938" s="32" t="s">
        <v>3235</v>
      </c>
      <c r="D1938" s="399" t="s">
        <v>3068</v>
      </c>
      <c r="E1938" s="33" t="s">
        <v>27</v>
      </c>
      <c r="F1938" s="14" t="s">
        <v>120</v>
      </c>
      <c r="G1938" s="14" t="s">
        <v>998</v>
      </c>
      <c r="H1938" s="16" t="s">
        <v>1757</v>
      </c>
      <c r="I1938" s="129" t="s">
        <v>3069</v>
      </c>
      <c r="J1938" s="33" t="s">
        <v>3070</v>
      </c>
      <c r="K1938" s="39">
        <v>12500</v>
      </c>
      <c r="L1938" s="68" t="s">
        <v>189</v>
      </c>
      <c r="M1938" s="20">
        <v>0.28000000000000003</v>
      </c>
      <c r="N1938" s="34">
        <f t="shared" si="110"/>
        <v>3500.0000000000005</v>
      </c>
      <c r="O1938" s="55">
        <f>N1938*[1]TC!$C$4</f>
        <v>70000.000000000015</v>
      </c>
      <c r="P1938" s="24" t="s">
        <v>2162</v>
      </c>
      <c r="Q1938" s="24" t="s">
        <v>34</v>
      </c>
      <c r="R1938" s="342">
        <f t="shared" si="111"/>
        <v>9000</v>
      </c>
      <c r="S1938" s="58">
        <f>R1938*[1]TC!$C$4</f>
        <v>180000</v>
      </c>
      <c r="T1938" s="57">
        <f>[1]TC!$F$4</f>
        <v>1100</v>
      </c>
      <c r="U1938" s="48">
        <f>T1938*[1]TC!$C$4</f>
        <v>22000</v>
      </c>
      <c r="V1938" s="33" t="s">
        <v>3071</v>
      </c>
      <c r="W1938" s="59" t="s">
        <v>3071</v>
      </c>
      <c r="X1938" s="372"/>
    </row>
    <row r="1939" spans="1:24" ht="15" customHeight="1">
      <c r="A1939" s="32" t="s">
        <v>23</v>
      </c>
      <c r="B1939" s="32" t="s">
        <v>3236</v>
      </c>
      <c r="C1939" s="32" t="s">
        <v>3237</v>
      </c>
      <c r="D1939" s="41" t="s">
        <v>26</v>
      </c>
      <c r="E1939" s="15" t="s">
        <v>232</v>
      </c>
      <c r="F1939" s="15" t="s">
        <v>38</v>
      </c>
      <c r="G1939" s="15" t="s">
        <v>42</v>
      </c>
      <c r="H1939" s="32" t="s">
        <v>901</v>
      </c>
      <c r="I1939" s="15" t="s">
        <v>870</v>
      </c>
      <c r="J1939" s="41"/>
      <c r="K1939" s="407">
        <v>8600</v>
      </c>
      <c r="L1939" s="43" t="s">
        <v>3238</v>
      </c>
      <c r="M1939" s="408">
        <v>0</v>
      </c>
      <c r="N1939" s="409">
        <f t="shared" si="110"/>
        <v>0</v>
      </c>
      <c r="O1939" s="70">
        <f>N1939*[1]TC!$C$3</f>
        <v>0</v>
      </c>
      <c r="P1939" s="158">
        <v>0</v>
      </c>
      <c r="Q1939" s="41" t="s">
        <v>34</v>
      </c>
      <c r="R1939" s="410">
        <f t="shared" si="111"/>
        <v>8600</v>
      </c>
      <c r="S1939" s="70">
        <f>R1939*[1]TC!$C$3</f>
        <v>197800</v>
      </c>
      <c r="T1939" s="411">
        <f>[1]TC!$F$5</f>
        <v>1500</v>
      </c>
      <c r="U1939" s="70">
        <f>T1939*[1]TC!$C$3</f>
        <v>34500</v>
      </c>
      <c r="V1939" s="41" t="s">
        <v>3239</v>
      </c>
      <c r="W1939" s="142" t="s">
        <v>3240</v>
      </c>
      <c r="X1939" s="372"/>
    </row>
    <row r="1940" spans="1:24" ht="15" customHeight="1">
      <c r="A1940" s="32" t="s">
        <v>23</v>
      </c>
      <c r="B1940" s="32" t="s">
        <v>3236</v>
      </c>
      <c r="C1940" s="32" t="s">
        <v>3241</v>
      </c>
      <c r="D1940" s="41" t="s">
        <v>26</v>
      </c>
      <c r="E1940" s="15" t="s">
        <v>232</v>
      </c>
      <c r="F1940" s="15" t="s">
        <v>38</v>
      </c>
      <c r="G1940" s="14" t="s">
        <v>72</v>
      </c>
      <c r="H1940" s="32" t="s">
        <v>901</v>
      </c>
      <c r="I1940" s="15" t="s">
        <v>870</v>
      </c>
      <c r="J1940" s="41"/>
      <c r="K1940" s="407">
        <v>8600</v>
      </c>
      <c r="L1940" s="43" t="s">
        <v>3238</v>
      </c>
      <c r="M1940" s="408">
        <v>0</v>
      </c>
      <c r="N1940" s="409">
        <f t="shared" si="110"/>
        <v>0</v>
      </c>
      <c r="O1940" s="70">
        <f>N1940*[1]TC!$C$3</f>
        <v>0</v>
      </c>
      <c r="P1940" s="158">
        <v>0</v>
      </c>
      <c r="Q1940" s="41" t="s">
        <v>34</v>
      </c>
      <c r="R1940" s="410">
        <f t="shared" si="111"/>
        <v>8600</v>
      </c>
      <c r="S1940" s="70">
        <f>R1940*[1]TC!$C$3</f>
        <v>197800</v>
      </c>
      <c r="T1940" s="411">
        <f>[1]TC!$F$5</f>
        <v>1500</v>
      </c>
      <c r="U1940" s="70">
        <f>T1940*[1]TC!$C$3</f>
        <v>34500</v>
      </c>
      <c r="V1940" s="41" t="s">
        <v>3239</v>
      </c>
      <c r="W1940" s="142" t="s">
        <v>3242</v>
      </c>
      <c r="X1940" s="372"/>
    </row>
    <row r="1941" spans="1:24" ht="15" customHeight="1">
      <c r="A1941" s="32" t="s">
        <v>23</v>
      </c>
      <c r="B1941" s="32" t="s">
        <v>3236</v>
      </c>
      <c r="C1941" s="32" t="s">
        <v>3243</v>
      </c>
      <c r="D1941" s="15" t="s">
        <v>49</v>
      </c>
      <c r="E1941" s="15" t="s">
        <v>27</v>
      </c>
      <c r="F1941" s="15" t="s">
        <v>116</v>
      </c>
      <c r="G1941" s="14" t="s">
        <v>117</v>
      </c>
      <c r="H1941" s="32" t="s">
        <v>51</v>
      </c>
      <c r="I1941" s="15" t="s">
        <v>870</v>
      </c>
      <c r="J1941" s="41"/>
      <c r="K1941" s="407">
        <v>52650</v>
      </c>
      <c r="L1941" s="43" t="s">
        <v>3238</v>
      </c>
      <c r="M1941" s="408">
        <v>0.14000000000000001</v>
      </c>
      <c r="N1941" s="409">
        <f t="shared" si="110"/>
        <v>7371.0000000000009</v>
      </c>
      <c r="O1941" s="70">
        <f>N1941*[1]TC!$C$3</f>
        <v>169533.00000000003</v>
      </c>
      <c r="P1941" s="158">
        <v>10000</v>
      </c>
      <c r="Q1941" s="41" t="s">
        <v>371</v>
      </c>
      <c r="R1941" s="410">
        <f t="shared" si="111"/>
        <v>45279</v>
      </c>
      <c r="S1941" s="70">
        <f>R1941*[1]TC!$C$3</f>
        <v>1041417</v>
      </c>
      <c r="T1941" s="411">
        <f>[1]TC!$F$5</f>
        <v>1500</v>
      </c>
      <c r="U1941" s="70">
        <f>T1941*[1]TC!$C$3</f>
        <v>34500</v>
      </c>
      <c r="V1941" s="41" t="s">
        <v>3244</v>
      </c>
      <c r="W1941" s="142" t="s">
        <v>3245</v>
      </c>
      <c r="X1941" s="372"/>
    </row>
    <row r="1942" spans="1:24" ht="15" customHeight="1">
      <c r="A1942" s="32" t="s">
        <v>23</v>
      </c>
      <c r="B1942" s="32" t="s">
        <v>3236</v>
      </c>
      <c r="C1942" s="32" t="s">
        <v>3246</v>
      </c>
      <c r="D1942" s="15" t="s">
        <v>49</v>
      </c>
      <c r="E1942" s="15" t="s">
        <v>27</v>
      </c>
      <c r="F1942" s="15" t="s">
        <v>29</v>
      </c>
      <c r="G1942" s="14" t="s">
        <v>56</v>
      </c>
      <c r="H1942" s="32" t="s">
        <v>51</v>
      </c>
      <c r="I1942" s="15" t="s">
        <v>870</v>
      </c>
      <c r="J1942" s="41"/>
      <c r="K1942" s="407">
        <v>52650</v>
      </c>
      <c r="L1942" s="43" t="s">
        <v>3238</v>
      </c>
      <c r="M1942" s="408">
        <v>0.14000000000000001</v>
      </c>
      <c r="N1942" s="409">
        <f t="shared" si="110"/>
        <v>7371.0000000000009</v>
      </c>
      <c r="O1942" s="70">
        <f>N1942*[1]TC!$C$3</f>
        <v>169533.00000000003</v>
      </c>
      <c r="P1942" s="158">
        <v>10000</v>
      </c>
      <c r="Q1942" s="41" t="s">
        <v>371</v>
      </c>
      <c r="R1942" s="410">
        <f t="shared" si="111"/>
        <v>45279</v>
      </c>
      <c r="S1942" s="70">
        <f>R1942*[1]TC!$C$3</f>
        <v>1041417</v>
      </c>
      <c r="T1942" s="411">
        <f>[1]TC!$F$5</f>
        <v>1500</v>
      </c>
      <c r="U1942" s="70">
        <f>T1942*[1]TC!$C$3</f>
        <v>34500</v>
      </c>
      <c r="V1942" s="41" t="s">
        <v>3244</v>
      </c>
      <c r="W1942" s="142" t="s">
        <v>3247</v>
      </c>
      <c r="X1942" s="372"/>
    </row>
    <row r="1943" spans="1:24" ht="15" customHeight="1">
      <c r="A1943" s="32" t="s">
        <v>23</v>
      </c>
      <c r="B1943" s="32" t="s">
        <v>3236</v>
      </c>
      <c r="C1943" s="32" t="s">
        <v>3248</v>
      </c>
      <c r="D1943" s="15" t="s">
        <v>49</v>
      </c>
      <c r="E1943" s="15" t="s">
        <v>27</v>
      </c>
      <c r="F1943" s="15" t="s">
        <v>29</v>
      </c>
      <c r="G1943" s="14" t="s">
        <v>73</v>
      </c>
      <c r="H1943" s="32" t="s">
        <v>51</v>
      </c>
      <c r="I1943" s="15" t="s">
        <v>870</v>
      </c>
      <c r="J1943" s="41"/>
      <c r="K1943" s="407">
        <v>52650</v>
      </c>
      <c r="L1943" s="43" t="s">
        <v>3238</v>
      </c>
      <c r="M1943" s="408">
        <v>0.14000000000000001</v>
      </c>
      <c r="N1943" s="409">
        <f t="shared" si="110"/>
        <v>7371.0000000000009</v>
      </c>
      <c r="O1943" s="70">
        <f>N1943*[1]TC!$C$3</f>
        <v>169533.00000000003</v>
      </c>
      <c r="P1943" s="158">
        <v>10000</v>
      </c>
      <c r="Q1943" s="41" t="s">
        <v>371</v>
      </c>
      <c r="R1943" s="410">
        <f t="shared" si="111"/>
        <v>45279</v>
      </c>
      <c r="S1943" s="70">
        <f>R1943*[1]TC!$C$3</f>
        <v>1041417</v>
      </c>
      <c r="T1943" s="411">
        <f>[1]TC!$F$5</f>
        <v>1500</v>
      </c>
      <c r="U1943" s="70">
        <f>T1943*[1]TC!$C$3</f>
        <v>34500</v>
      </c>
      <c r="V1943" s="41" t="s">
        <v>3244</v>
      </c>
      <c r="W1943" s="142" t="s">
        <v>3249</v>
      </c>
      <c r="X1943" s="199"/>
    </row>
    <row r="1944" spans="1:24" ht="15" customHeight="1">
      <c r="A1944" s="32" t="s">
        <v>23</v>
      </c>
      <c r="B1944" s="32" t="s">
        <v>3236</v>
      </c>
      <c r="C1944" s="32" t="s">
        <v>3250</v>
      </c>
      <c r="D1944" s="15" t="s">
        <v>49</v>
      </c>
      <c r="E1944" s="15" t="s">
        <v>27</v>
      </c>
      <c r="F1944" s="15" t="s">
        <v>29</v>
      </c>
      <c r="G1944" s="14" t="s">
        <v>28</v>
      </c>
      <c r="H1944" s="32" t="s">
        <v>51</v>
      </c>
      <c r="I1944" s="15" t="s">
        <v>870</v>
      </c>
      <c r="J1944" s="41"/>
      <c r="K1944" s="407">
        <v>52650</v>
      </c>
      <c r="L1944" s="43" t="s">
        <v>3238</v>
      </c>
      <c r="M1944" s="408">
        <v>0.14000000000000001</v>
      </c>
      <c r="N1944" s="409">
        <f t="shared" si="110"/>
        <v>7371.0000000000009</v>
      </c>
      <c r="O1944" s="70">
        <f>N1944*[1]TC!$C$3</f>
        <v>169533.00000000003</v>
      </c>
      <c r="P1944" s="158">
        <v>10000</v>
      </c>
      <c r="Q1944" s="41" t="s">
        <v>371</v>
      </c>
      <c r="R1944" s="410">
        <f t="shared" si="111"/>
        <v>45279</v>
      </c>
      <c r="S1944" s="70">
        <f>R1944*[1]TC!$C$3</f>
        <v>1041417</v>
      </c>
      <c r="T1944" s="411">
        <f>[1]TC!$F$5</f>
        <v>1500</v>
      </c>
      <c r="U1944" s="70">
        <f>T1944*[1]TC!$C$3</f>
        <v>34500</v>
      </c>
      <c r="V1944" s="41" t="s">
        <v>3244</v>
      </c>
      <c r="W1944" s="142" t="s">
        <v>3251</v>
      </c>
      <c r="X1944" s="199"/>
    </row>
    <row r="1945" spans="1:24" ht="15" customHeight="1">
      <c r="A1945" s="32" t="s">
        <v>23</v>
      </c>
      <c r="B1945" s="32" t="s">
        <v>3236</v>
      </c>
      <c r="C1945" s="32" t="s">
        <v>3252</v>
      </c>
      <c r="D1945" s="15" t="s">
        <v>49</v>
      </c>
      <c r="E1945" s="15" t="s">
        <v>27</v>
      </c>
      <c r="F1945" s="15" t="s">
        <v>29</v>
      </c>
      <c r="G1945" s="14" t="s">
        <v>42</v>
      </c>
      <c r="H1945" s="32" t="s">
        <v>51</v>
      </c>
      <c r="I1945" s="15" t="s">
        <v>870</v>
      </c>
      <c r="J1945" s="41"/>
      <c r="K1945" s="407">
        <v>52650</v>
      </c>
      <c r="L1945" s="43" t="s">
        <v>3238</v>
      </c>
      <c r="M1945" s="408">
        <v>0.14000000000000001</v>
      </c>
      <c r="N1945" s="409">
        <f t="shared" si="110"/>
        <v>7371.0000000000009</v>
      </c>
      <c r="O1945" s="70">
        <f>N1945*[1]TC!$C$3</f>
        <v>169533.00000000003</v>
      </c>
      <c r="P1945" s="158">
        <v>10000</v>
      </c>
      <c r="Q1945" s="41" t="s">
        <v>371</v>
      </c>
      <c r="R1945" s="410">
        <f t="shared" si="111"/>
        <v>45279</v>
      </c>
      <c r="S1945" s="70">
        <f>R1945*[1]TC!$C$3</f>
        <v>1041417</v>
      </c>
      <c r="T1945" s="411">
        <f>[1]TC!$F$5</f>
        <v>1500</v>
      </c>
      <c r="U1945" s="70">
        <f>T1945*[1]TC!$C$3</f>
        <v>34500</v>
      </c>
      <c r="V1945" s="41" t="s">
        <v>3244</v>
      </c>
      <c r="W1945" s="412" t="s">
        <v>3253</v>
      </c>
      <c r="X1945" s="199"/>
    </row>
    <row r="1946" spans="1:24" ht="15" customHeight="1">
      <c r="A1946" s="32" t="s">
        <v>23</v>
      </c>
      <c r="B1946" s="32" t="s">
        <v>3236</v>
      </c>
      <c r="C1946" s="32" t="s">
        <v>3254</v>
      </c>
      <c r="D1946" s="14" t="s">
        <v>49</v>
      </c>
      <c r="E1946" s="15" t="s">
        <v>1504</v>
      </c>
      <c r="F1946" s="14" t="s">
        <v>92</v>
      </c>
      <c r="G1946" s="14" t="s">
        <v>73</v>
      </c>
      <c r="H1946" s="32" t="s">
        <v>51</v>
      </c>
      <c r="I1946" s="15" t="s">
        <v>870</v>
      </c>
      <c r="J1946" s="41"/>
      <c r="K1946" s="407">
        <f>17550*3</f>
        <v>52650</v>
      </c>
      <c r="L1946" s="43" t="s">
        <v>3238</v>
      </c>
      <c r="M1946" s="408">
        <v>0.14000000000000001</v>
      </c>
      <c r="N1946" s="409">
        <f t="shared" si="110"/>
        <v>7371.0000000000009</v>
      </c>
      <c r="O1946" s="70">
        <f>N1946*[1]TC!$C$3</f>
        <v>169533.00000000003</v>
      </c>
      <c r="P1946" s="158">
        <v>10000</v>
      </c>
      <c r="Q1946" s="41" t="s">
        <v>371</v>
      </c>
      <c r="R1946" s="410">
        <f t="shared" si="111"/>
        <v>45279</v>
      </c>
      <c r="S1946" s="70">
        <f>R1946*[1]TC!$C$3</f>
        <v>1041417</v>
      </c>
      <c r="T1946" s="411">
        <f>[1]TC!$F$5</f>
        <v>1500</v>
      </c>
      <c r="U1946" s="70">
        <f>T1946*[1]TC!$C$3</f>
        <v>34500</v>
      </c>
      <c r="V1946" s="33" t="s">
        <v>3255</v>
      </c>
      <c r="W1946" s="142" t="s">
        <v>3256</v>
      </c>
      <c r="X1946" s="199"/>
    </row>
    <row r="1947" spans="1:24" ht="15" customHeight="1">
      <c r="A1947" s="32" t="s">
        <v>23</v>
      </c>
      <c r="B1947" s="32" t="s">
        <v>3236</v>
      </c>
      <c r="C1947" s="32" t="s">
        <v>3257</v>
      </c>
      <c r="D1947" s="15" t="s">
        <v>49</v>
      </c>
      <c r="E1947" s="15" t="s">
        <v>27</v>
      </c>
      <c r="F1947" s="14" t="s">
        <v>73</v>
      </c>
      <c r="G1947" s="14" t="s">
        <v>86</v>
      </c>
      <c r="H1947" s="32" t="s">
        <v>51</v>
      </c>
      <c r="I1947" s="15" t="s">
        <v>870</v>
      </c>
      <c r="J1947" s="41"/>
      <c r="K1947" s="407">
        <f>17550*3</f>
        <v>52650</v>
      </c>
      <c r="L1947" s="43" t="s">
        <v>3238</v>
      </c>
      <c r="M1947" s="408">
        <v>0.14000000000000001</v>
      </c>
      <c r="N1947" s="409">
        <f t="shared" si="110"/>
        <v>7371.0000000000009</v>
      </c>
      <c r="O1947" s="70">
        <f>N1947*[1]TC!$C$3</f>
        <v>169533.00000000003</v>
      </c>
      <c r="P1947" s="158">
        <v>10000</v>
      </c>
      <c r="Q1947" s="41" t="s">
        <v>371</v>
      </c>
      <c r="R1947" s="410">
        <f t="shared" si="111"/>
        <v>45279</v>
      </c>
      <c r="S1947" s="70">
        <f>R1947*[1]TC!$C$3</f>
        <v>1041417</v>
      </c>
      <c r="T1947" s="411">
        <f>[1]TC!$F$5</f>
        <v>1500</v>
      </c>
      <c r="U1947" s="70">
        <f>T1947*[1]TC!$C$3</f>
        <v>34500</v>
      </c>
      <c r="V1947" s="33" t="s">
        <v>3258</v>
      </c>
      <c r="W1947" s="130" t="s">
        <v>3259</v>
      </c>
      <c r="X1947" s="199"/>
    </row>
    <row r="1948" spans="1:24" ht="15" customHeight="1">
      <c r="A1948" s="32" t="s">
        <v>23</v>
      </c>
      <c r="B1948" s="32" t="s">
        <v>3236</v>
      </c>
      <c r="C1948" s="32" t="s">
        <v>3260</v>
      </c>
      <c r="D1948" s="15" t="s">
        <v>49</v>
      </c>
      <c r="E1948" s="15" t="s">
        <v>1504</v>
      </c>
      <c r="F1948" s="15" t="s">
        <v>72</v>
      </c>
      <c r="G1948" s="15" t="s">
        <v>73</v>
      </c>
      <c r="H1948" s="32" t="s">
        <v>51</v>
      </c>
      <c r="I1948" s="15" t="s">
        <v>870</v>
      </c>
      <c r="J1948" s="41"/>
      <c r="K1948" s="407">
        <f>17550*3</f>
        <v>52650</v>
      </c>
      <c r="L1948" s="43" t="s">
        <v>3238</v>
      </c>
      <c r="M1948" s="190">
        <v>0.14000000000000001</v>
      </c>
      <c r="N1948" s="409">
        <f t="shared" si="110"/>
        <v>7371.0000000000009</v>
      </c>
      <c r="O1948" s="70">
        <f>N1948*[1]TC!$C$3</f>
        <v>169533.00000000003</v>
      </c>
      <c r="P1948" s="158">
        <v>10000</v>
      </c>
      <c r="Q1948" s="41" t="s">
        <v>371</v>
      </c>
      <c r="R1948" s="410">
        <f t="shared" si="111"/>
        <v>45279</v>
      </c>
      <c r="S1948" s="70">
        <f>R1948*[1]TC!$C$3</f>
        <v>1041417</v>
      </c>
      <c r="T1948" s="411">
        <f>[1]TC!$F$5</f>
        <v>1500</v>
      </c>
      <c r="U1948" s="70">
        <f>T1948*[1]TC!$C$3</f>
        <v>34500</v>
      </c>
      <c r="V1948" s="33" t="s">
        <v>3261</v>
      </c>
      <c r="W1948" s="142"/>
      <c r="X1948" s="199"/>
    </row>
    <row r="1949" spans="1:24" ht="15" customHeight="1">
      <c r="A1949" s="32" t="s">
        <v>23</v>
      </c>
      <c r="B1949" s="32" t="s">
        <v>3236</v>
      </c>
      <c r="C1949" s="32" t="s">
        <v>3262</v>
      </c>
      <c r="D1949" s="15" t="s">
        <v>49</v>
      </c>
      <c r="E1949" s="15" t="s">
        <v>27</v>
      </c>
      <c r="F1949" s="15" t="s">
        <v>73</v>
      </c>
      <c r="G1949" s="15" t="s">
        <v>73</v>
      </c>
      <c r="H1949" s="32" t="s">
        <v>51</v>
      </c>
      <c r="I1949" s="15" t="s">
        <v>3263</v>
      </c>
      <c r="J1949" s="41"/>
      <c r="K1949" s="407">
        <f>17550*3</f>
        <v>52650</v>
      </c>
      <c r="L1949" s="43" t="s">
        <v>3238</v>
      </c>
      <c r="M1949" s="190">
        <v>0.14000000000000001</v>
      </c>
      <c r="N1949" s="409">
        <f t="shared" si="110"/>
        <v>7371.0000000000009</v>
      </c>
      <c r="O1949" s="70">
        <f>N1949*[1]TC!$C$3</f>
        <v>169533.00000000003</v>
      </c>
      <c r="P1949" s="158">
        <v>10000</v>
      </c>
      <c r="Q1949" s="41" t="s">
        <v>371</v>
      </c>
      <c r="R1949" s="410">
        <f t="shared" si="111"/>
        <v>45279</v>
      </c>
      <c r="S1949" s="70">
        <f>R1949*[1]TC!$C$3</f>
        <v>1041417</v>
      </c>
      <c r="T1949" s="411">
        <f>[1]TC!$F$5</f>
        <v>1500</v>
      </c>
      <c r="U1949" s="70">
        <f>T1949*[1]TC!$C$3</f>
        <v>34500</v>
      </c>
      <c r="V1949" s="33" t="s">
        <v>3261</v>
      </c>
      <c r="W1949" s="142" t="s">
        <v>3264</v>
      </c>
      <c r="X1949" s="199"/>
    </row>
    <row r="1950" spans="1:24" ht="15" customHeight="1">
      <c r="A1950" s="32" t="s">
        <v>23</v>
      </c>
      <c r="B1950" s="32" t="s">
        <v>3236</v>
      </c>
      <c r="C1950" s="32" t="s">
        <v>3265</v>
      </c>
      <c r="D1950" s="15" t="s">
        <v>49</v>
      </c>
      <c r="E1950" s="15" t="s">
        <v>1504</v>
      </c>
      <c r="F1950" s="15" t="s">
        <v>73</v>
      </c>
      <c r="G1950" s="14" t="s">
        <v>73</v>
      </c>
      <c r="H1950" s="32" t="s">
        <v>113</v>
      </c>
      <c r="I1950" s="15" t="s">
        <v>870</v>
      </c>
      <c r="J1950" s="41"/>
      <c r="K1950" s="407">
        <f>17550*2</f>
        <v>35100</v>
      </c>
      <c r="L1950" s="43" t="s">
        <v>3238</v>
      </c>
      <c r="M1950" s="408">
        <v>0.14000000000000001</v>
      </c>
      <c r="N1950" s="409">
        <f t="shared" si="110"/>
        <v>4914.0000000000009</v>
      </c>
      <c r="O1950" s="70">
        <f>N1950*[1]TC!$C$3</f>
        <v>113022.00000000001</v>
      </c>
      <c r="P1950" s="158">
        <v>10000</v>
      </c>
      <c r="Q1950" s="41" t="s">
        <v>371</v>
      </c>
      <c r="R1950" s="410">
        <f t="shared" si="111"/>
        <v>30186</v>
      </c>
      <c r="S1950" s="70">
        <f>R1950*[1]TC!$C$3</f>
        <v>694278</v>
      </c>
      <c r="T1950" s="411">
        <f>[1]TC!$F$5</f>
        <v>1500</v>
      </c>
      <c r="U1950" s="70">
        <f>T1950*[1]TC!$C$3</f>
        <v>34500</v>
      </c>
      <c r="V1950" s="33" t="s">
        <v>3261</v>
      </c>
      <c r="W1950" s="142" t="s">
        <v>3266</v>
      </c>
      <c r="X1950" s="199"/>
    </row>
    <row r="1951" spans="1:24" ht="15" customHeight="1">
      <c r="A1951" s="32" t="s">
        <v>23</v>
      </c>
      <c r="B1951" s="32" t="s">
        <v>3236</v>
      </c>
      <c r="C1951" s="32" t="s">
        <v>3267</v>
      </c>
      <c r="D1951" s="14" t="s">
        <v>49</v>
      </c>
      <c r="E1951" s="15" t="s">
        <v>27</v>
      </c>
      <c r="F1951" s="15" t="s">
        <v>86</v>
      </c>
      <c r="G1951" s="14" t="s">
        <v>86</v>
      </c>
      <c r="H1951" s="32" t="s">
        <v>51</v>
      </c>
      <c r="I1951" s="15" t="s">
        <v>870</v>
      </c>
      <c r="J1951" s="41"/>
      <c r="K1951" s="407">
        <f t="shared" ref="K1951:K1956" si="112">17550*3</f>
        <v>52650</v>
      </c>
      <c r="L1951" s="43" t="s">
        <v>3238</v>
      </c>
      <c r="M1951" s="408">
        <v>0.14000000000000001</v>
      </c>
      <c r="N1951" s="409">
        <f t="shared" si="110"/>
        <v>7371.0000000000009</v>
      </c>
      <c r="O1951" s="70">
        <f>N1951*[1]TC!$C$3</f>
        <v>169533.00000000003</v>
      </c>
      <c r="P1951" s="158">
        <v>10000</v>
      </c>
      <c r="Q1951" s="41" t="s">
        <v>371</v>
      </c>
      <c r="R1951" s="410">
        <f t="shared" si="111"/>
        <v>45279</v>
      </c>
      <c r="S1951" s="70">
        <f>R1951*[1]TC!$C$3</f>
        <v>1041417</v>
      </c>
      <c r="T1951" s="411">
        <f>[1]TC!$F$5</f>
        <v>1500</v>
      </c>
      <c r="U1951" s="70">
        <f>T1951*[1]TC!$C$3</f>
        <v>34500</v>
      </c>
      <c r="V1951" s="33" t="s">
        <v>3268</v>
      </c>
      <c r="W1951" s="142" t="s">
        <v>3269</v>
      </c>
      <c r="X1951" s="199"/>
    </row>
    <row r="1952" spans="1:24" ht="15" customHeight="1">
      <c r="A1952" s="32" t="s">
        <v>23</v>
      </c>
      <c r="B1952" s="32" t="s">
        <v>3236</v>
      </c>
      <c r="C1952" s="32" t="s">
        <v>3270</v>
      </c>
      <c r="D1952" s="14" t="s">
        <v>49</v>
      </c>
      <c r="E1952" s="15" t="s">
        <v>27</v>
      </c>
      <c r="F1952" s="15" t="s">
        <v>86</v>
      </c>
      <c r="G1952" s="14" t="s">
        <v>86</v>
      </c>
      <c r="H1952" s="32" t="s">
        <v>51</v>
      </c>
      <c r="I1952" s="15" t="s">
        <v>870</v>
      </c>
      <c r="J1952" s="41"/>
      <c r="K1952" s="407">
        <f t="shared" si="112"/>
        <v>52650</v>
      </c>
      <c r="L1952" s="43" t="s">
        <v>3238</v>
      </c>
      <c r="M1952" s="408">
        <v>0.14000000000000001</v>
      </c>
      <c r="N1952" s="409">
        <f t="shared" si="110"/>
        <v>7371.0000000000009</v>
      </c>
      <c r="O1952" s="70">
        <f>N1952*[1]TC!$C$3</f>
        <v>169533.00000000003</v>
      </c>
      <c r="P1952" s="158">
        <v>10000</v>
      </c>
      <c r="Q1952" s="41" t="s">
        <v>371</v>
      </c>
      <c r="R1952" s="410">
        <f t="shared" si="111"/>
        <v>45279</v>
      </c>
      <c r="S1952" s="70">
        <f>R1952*[1]TC!$C$3</f>
        <v>1041417</v>
      </c>
      <c r="T1952" s="411">
        <f>[1]TC!$F$5</f>
        <v>1500</v>
      </c>
      <c r="U1952" s="70">
        <f>T1952*[1]TC!$C$3</f>
        <v>34500</v>
      </c>
      <c r="V1952" s="33" t="s">
        <v>3268</v>
      </c>
      <c r="W1952" s="413" t="s">
        <v>3271</v>
      </c>
      <c r="X1952" s="199"/>
    </row>
    <row r="1953" spans="1:24" ht="15" customHeight="1">
      <c r="A1953" s="32" t="s">
        <v>23</v>
      </c>
      <c r="B1953" s="32" t="s">
        <v>3236</v>
      </c>
      <c r="C1953" s="32" t="s">
        <v>3272</v>
      </c>
      <c r="D1953" s="14" t="s">
        <v>49</v>
      </c>
      <c r="E1953" s="15" t="s">
        <v>27</v>
      </c>
      <c r="F1953" s="14" t="s">
        <v>120</v>
      </c>
      <c r="G1953" s="14" t="s">
        <v>120</v>
      </c>
      <c r="H1953" s="32" t="s">
        <v>51</v>
      </c>
      <c r="I1953" s="15" t="s">
        <v>870</v>
      </c>
      <c r="J1953" s="41"/>
      <c r="K1953" s="407">
        <f t="shared" si="112"/>
        <v>52650</v>
      </c>
      <c r="L1953" s="43" t="s">
        <v>3238</v>
      </c>
      <c r="M1953" s="408">
        <v>0.14000000000000001</v>
      </c>
      <c r="N1953" s="409">
        <f t="shared" si="110"/>
        <v>7371.0000000000009</v>
      </c>
      <c r="O1953" s="70">
        <f>N1953*[1]TC!$C$3</f>
        <v>169533.00000000003</v>
      </c>
      <c r="P1953" s="158">
        <v>10000</v>
      </c>
      <c r="Q1953" s="41" t="s">
        <v>371</v>
      </c>
      <c r="R1953" s="410">
        <f t="shared" si="111"/>
        <v>45279</v>
      </c>
      <c r="S1953" s="70">
        <f>R1953*[1]TC!$C$3</f>
        <v>1041417</v>
      </c>
      <c r="T1953" s="411">
        <f>[1]TC!$F$5</f>
        <v>1500</v>
      </c>
      <c r="U1953" s="70">
        <f>T1953*[1]TC!$C$3</f>
        <v>34500</v>
      </c>
      <c r="V1953" s="33" t="s">
        <v>3268</v>
      </c>
      <c r="W1953" s="414" t="s">
        <v>3273</v>
      </c>
      <c r="X1953" s="199"/>
    </row>
    <row r="1954" spans="1:24" ht="15" customHeight="1">
      <c r="A1954" s="32" t="s">
        <v>23</v>
      </c>
      <c r="B1954" s="32" t="s">
        <v>3236</v>
      </c>
      <c r="C1954" s="32" t="s">
        <v>3274</v>
      </c>
      <c r="D1954" s="14" t="s">
        <v>49</v>
      </c>
      <c r="E1954" s="15" t="s">
        <v>27</v>
      </c>
      <c r="F1954" s="14" t="s">
        <v>208</v>
      </c>
      <c r="G1954" s="14" t="s">
        <v>208</v>
      </c>
      <c r="H1954" s="32" t="s">
        <v>51</v>
      </c>
      <c r="I1954" s="15" t="s">
        <v>870</v>
      </c>
      <c r="J1954" s="41"/>
      <c r="K1954" s="407">
        <f t="shared" si="112"/>
        <v>52650</v>
      </c>
      <c r="L1954" s="43" t="s">
        <v>3238</v>
      </c>
      <c r="M1954" s="408">
        <v>0.14000000000000001</v>
      </c>
      <c r="N1954" s="409">
        <f t="shared" ref="N1954:N2011" si="113">K1954*M1954</f>
        <v>7371.0000000000009</v>
      </c>
      <c r="O1954" s="70">
        <f>N1954*[1]TC!$C$3</f>
        <v>169533.00000000003</v>
      </c>
      <c r="P1954" s="158">
        <v>10000</v>
      </c>
      <c r="Q1954" s="41" t="s">
        <v>371</v>
      </c>
      <c r="R1954" s="410">
        <f t="shared" ref="R1954:R2009" si="114">K1954-N1954</f>
        <v>45279</v>
      </c>
      <c r="S1954" s="70">
        <f>R1954*[1]TC!$C$3</f>
        <v>1041417</v>
      </c>
      <c r="T1954" s="411">
        <f>[1]TC!$F$5</f>
        <v>1500</v>
      </c>
      <c r="U1954" s="70">
        <f>T1954*[1]TC!$C$3</f>
        <v>34500</v>
      </c>
      <c r="V1954" s="33" t="s">
        <v>3268</v>
      </c>
      <c r="W1954" s="413" t="s">
        <v>3275</v>
      </c>
      <c r="X1954" s="199"/>
    </row>
    <row r="1955" spans="1:24" ht="15" customHeight="1">
      <c r="A1955" s="32" t="s">
        <v>23</v>
      </c>
      <c r="B1955" s="32" t="s">
        <v>3236</v>
      </c>
      <c r="C1955" s="32" t="s">
        <v>3276</v>
      </c>
      <c r="D1955" s="14" t="s">
        <v>49</v>
      </c>
      <c r="E1955" s="15" t="s">
        <v>27</v>
      </c>
      <c r="F1955" s="14" t="s">
        <v>147</v>
      </c>
      <c r="G1955" s="14" t="s">
        <v>147</v>
      </c>
      <c r="H1955" s="32" t="s">
        <v>51</v>
      </c>
      <c r="I1955" s="15" t="s">
        <v>870</v>
      </c>
      <c r="J1955" s="41"/>
      <c r="K1955" s="407">
        <f t="shared" si="112"/>
        <v>52650</v>
      </c>
      <c r="L1955" s="43" t="s">
        <v>3238</v>
      </c>
      <c r="M1955" s="408">
        <v>0.14000000000000001</v>
      </c>
      <c r="N1955" s="409">
        <f t="shared" si="113"/>
        <v>7371.0000000000009</v>
      </c>
      <c r="O1955" s="70">
        <f>N1955*[1]TC!$C$3</f>
        <v>169533.00000000003</v>
      </c>
      <c r="P1955" s="158">
        <v>10000</v>
      </c>
      <c r="Q1955" s="41" t="s">
        <v>371</v>
      </c>
      <c r="R1955" s="410">
        <f t="shared" si="114"/>
        <v>45279</v>
      </c>
      <c r="S1955" s="70">
        <f>R1955*[1]TC!$C$3</f>
        <v>1041417</v>
      </c>
      <c r="T1955" s="411">
        <f>[1]TC!$F$5</f>
        <v>1500</v>
      </c>
      <c r="U1955" s="70">
        <f>T1955*[1]TC!$C$3</f>
        <v>34500</v>
      </c>
      <c r="V1955" s="33" t="s">
        <v>3268</v>
      </c>
      <c r="W1955" s="413" t="s">
        <v>3277</v>
      </c>
      <c r="X1955" s="199"/>
    </row>
    <row r="1956" spans="1:24" ht="15" customHeight="1">
      <c r="A1956" s="32" t="s">
        <v>23</v>
      </c>
      <c r="B1956" s="32" t="s">
        <v>3236</v>
      </c>
      <c r="C1956" s="32" t="s">
        <v>3278</v>
      </c>
      <c r="D1956" s="14" t="s">
        <v>49</v>
      </c>
      <c r="E1956" s="15" t="s">
        <v>27</v>
      </c>
      <c r="F1956" s="14" t="s">
        <v>147</v>
      </c>
      <c r="G1956" s="14" t="s">
        <v>86</v>
      </c>
      <c r="H1956" s="32" t="s">
        <v>51</v>
      </c>
      <c r="I1956" s="15" t="s">
        <v>870</v>
      </c>
      <c r="J1956" s="41"/>
      <c r="K1956" s="407">
        <f t="shared" si="112"/>
        <v>52650</v>
      </c>
      <c r="L1956" s="43" t="s">
        <v>3238</v>
      </c>
      <c r="M1956" s="408">
        <v>0.14000000000000001</v>
      </c>
      <c r="N1956" s="409">
        <f t="shared" si="113"/>
        <v>7371.0000000000009</v>
      </c>
      <c r="O1956" s="70">
        <f>N1956*[1]TC!$C$3</f>
        <v>169533.00000000003</v>
      </c>
      <c r="P1956" s="158">
        <v>10000</v>
      </c>
      <c r="Q1956" s="41" t="s">
        <v>371</v>
      </c>
      <c r="R1956" s="410">
        <f t="shared" si="114"/>
        <v>45279</v>
      </c>
      <c r="S1956" s="70">
        <f>R1956*[1]TC!$C$3</f>
        <v>1041417</v>
      </c>
      <c r="T1956" s="411">
        <f>[1]TC!$F$5</f>
        <v>1500</v>
      </c>
      <c r="U1956" s="70">
        <f>T1956*[1]TC!$C$3</f>
        <v>34500</v>
      </c>
      <c r="V1956" s="33" t="s">
        <v>3268</v>
      </c>
      <c r="W1956" s="413" t="s">
        <v>3279</v>
      </c>
      <c r="X1956" s="199"/>
    </row>
    <row r="1957" spans="1:24" ht="15" customHeight="1">
      <c r="A1957" s="32" t="s">
        <v>23</v>
      </c>
      <c r="B1957" s="32" t="s">
        <v>3236</v>
      </c>
      <c r="C1957" s="32" t="s">
        <v>3280</v>
      </c>
      <c r="D1957" s="41" t="s">
        <v>26</v>
      </c>
      <c r="E1957" s="15" t="s">
        <v>1504</v>
      </c>
      <c r="F1957" s="14" t="s">
        <v>147</v>
      </c>
      <c r="G1957" s="14" t="s">
        <v>147</v>
      </c>
      <c r="H1957" s="32" t="s">
        <v>30</v>
      </c>
      <c r="I1957" s="15" t="s">
        <v>3281</v>
      </c>
      <c r="J1957" s="41"/>
      <c r="K1957" s="407">
        <f>17000*1</f>
        <v>17000</v>
      </c>
      <c r="L1957" s="43" t="s">
        <v>3238</v>
      </c>
      <c r="M1957" s="53">
        <v>0.08</v>
      </c>
      <c r="N1957" s="409">
        <f t="shared" si="113"/>
        <v>1360</v>
      </c>
      <c r="O1957" s="70">
        <f>N1957*[1]TC!$C$3</f>
        <v>31280</v>
      </c>
      <c r="P1957" s="158">
        <v>10000</v>
      </c>
      <c r="Q1957" s="41" t="s">
        <v>371</v>
      </c>
      <c r="R1957" s="410">
        <f t="shared" si="114"/>
        <v>15640</v>
      </c>
      <c r="S1957" s="70">
        <f>R1957*[1]TC!$C$3</f>
        <v>359720</v>
      </c>
      <c r="T1957" s="411">
        <f>[1]TC!$F$5</f>
        <v>1500</v>
      </c>
      <c r="U1957" s="70">
        <f>T1957*[1]TC!$C$3</f>
        <v>34500</v>
      </c>
      <c r="V1957" s="33" t="s">
        <v>3282</v>
      </c>
      <c r="W1957" s="413" t="s">
        <v>3283</v>
      </c>
      <c r="X1957" s="199"/>
    </row>
    <row r="1958" spans="1:24" ht="15" customHeight="1">
      <c r="A1958" s="32" t="s">
        <v>23</v>
      </c>
      <c r="B1958" s="32" t="s">
        <v>3236</v>
      </c>
      <c r="C1958" s="41" t="s">
        <v>3284</v>
      </c>
      <c r="D1958" s="41" t="s">
        <v>26</v>
      </c>
      <c r="E1958" s="15" t="s">
        <v>1504</v>
      </c>
      <c r="F1958" s="15" t="s">
        <v>120</v>
      </c>
      <c r="G1958" s="15" t="s">
        <v>120</v>
      </c>
      <c r="H1958" s="32" t="s">
        <v>30</v>
      </c>
      <c r="I1958" s="15" t="s">
        <v>3281</v>
      </c>
      <c r="J1958" s="41"/>
      <c r="K1958" s="407">
        <f>17000*1</f>
        <v>17000</v>
      </c>
      <c r="L1958" s="43" t="s">
        <v>3238</v>
      </c>
      <c r="M1958" s="53">
        <v>0.08</v>
      </c>
      <c r="N1958" s="409">
        <f t="shared" si="113"/>
        <v>1360</v>
      </c>
      <c r="O1958" s="70">
        <f>N1958*[1]TC!$C$3</f>
        <v>31280</v>
      </c>
      <c r="P1958" s="70">
        <v>10000</v>
      </c>
      <c r="Q1958" s="41" t="s">
        <v>371</v>
      </c>
      <c r="R1958" s="410">
        <f t="shared" si="114"/>
        <v>15640</v>
      </c>
      <c r="S1958" s="70">
        <f>R1958*[1]TC!$C$3</f>
        <v>359720</v>
      </c>
      <c r="T1958" s="411">
        <f>[1]TC!$F$5</f>
        <v>1500</v>
      </c>
      <c r="U1958" s="70">
        <f>T1958*[1]TC!$C$3</f>
        <v>34500</v>
      </c>
      <c r="V1958" s="33" t="s">
        <v>3285</v>
      </c>
      <c r="W1958" s="415" t="s">
        <v>3286</v>
      </c>
      <c r="X1958" s="199"/>
    </row>
    <row r="1959" spans="1:24" ht="15" customHeight="1">
      <c r="A1959" s="32" t="s">
        <v>23</v>
      </c>
      <c r="B1959" s="32" t="s">
        <v>3236</v>
      </c>
      <c r="C1959" s="41" t="s">
        <v>3287</v>
      </c>
      <c r="D1959" s="41" t="s">
        <v>26</v>
      </c>
      <c r="E1959" s="15" t="s">
        <v>232</v>
      </c>
      <c r="F1959" s="15" t="s">
        <v>86</v>
      </c>
      <c r="G1959" s="15" t="s">
        <v>86</v>
      </c>
      <c r="H1959" s="32" t="s">
        <v>30</v>
      </c>
      <c r="I1959" s="15" t="s">
        <v>3281</v>
      </c>
      <c r="J1959" s="41"/>
      <c r="K1959" s="407">
        <f>10000*1</f>
        <v>10000</v>
      </c>
      <c r="L1959" s="43" t="s">
        <v>3238</v>
      </c>
      <c r="M1959" s="53">
        <v>7.4999999999999997E-2</v>
      </c>
      <c r="N1959" s="409">
        <f t="shared" si="113"/>
        <v>750</v>
      </c>
      <c r="O1959" s="70">
        <f>N1959*[1]TC!$C$3</f>
        <v>17250</v>
      </c>
      <c r="P1959" s="70">
        <v>10000</v>
      </c>
      <c r="Q1959" s="41" t="s">
        <v>371</v>
      </c>
      <c r="R1959" s="410">
        <f t="shared" si="114"/>
        <v>9250</v>
      </c>
      <c r="S1959" s="70">
        <f>R1959*[1]TC!$C$3</f>
        <v>212750</v>
      </c>
      <c r="T1959" s="411">
        <f>[1]TC!$F$5</f>
        <v>1500</v>
      </c>
      <c r="U1959" s="70">
        <f>T1959*[1]TC!$C$3</f>
        <v>34500</v>
      </c>
      <c r="V1959" s="33" t="s">
        <v>3288</v>
      </c>
      <c r="W1959" s="415" t="s">
        <v>3289</v>
      </c>
      <c r="X1959" s="199"/>
    </row>
    <row r="1960" spans="1:24" ht="15" customHeight="1">
      <c r="A1960" s="32" t="s">
        <v>23</v>
      </c>
      <c r="B1960" s="32" t="s">
        <v>3236</v>
      </c>
      <c r="C1960" s="32" t="s">
        <v>3290</v>
      </c>
      <c r="D1960" s="41" t="s">
        <v>26</v>
      </c>
      <c r="E1960" s="15" t="s">
        <v>1504</v>
      </c>
      <c r="F1960" s="15" t="s">
        <v>38</v>
      </c>
      <c r="G1960" s="14" t="s">
        <v>29</v>
      </c>
      <c r="H1960" s="32" t="s">
        <v>30</v>
      </c>
      <c r="I1960" s="15" t="s">
        <v>3291</v>
      </c>
      <c r="J1960" s="41"/>
      <c r="K1960" s="407">
        <f>20000*1</f>
        <v>20000</v>
      </c>
      <c r="L1960" s="43" t="s">
        <v>3238</v>
      </c>
      <c r="M1960" s="408">
        <v>0</v>
      </c>
      <c r="N1960" s="409">
        <f t="shared" si="113"/>
        <v>0</v>
      </c>
      <c r="O1960" s="70">
        <f>N1960*[1]TC!$C$3</f>
        <v>0</v>
      </c>
      <c r="P1960" s="70">
        <v>10000</v>
      </c>
      <c r="Q1960" s="41" t="s">
        <v>881</v>
      </c>
      <c r="R1960" s="410">
        <f t="shared" si="114"/>
        <v>20000</v>
      </c>
      <c r="S1960" s="70">
        <f>R1960*[1]TC!$C$3</f>
        <v>460000</v>
      </c>
      <c r="T1960" s="411">
        <f>[1]TC!$F$5</f>
        <v>1500</v>
      </c>
      <c r="U1960" s="70">
        <f>T1960*[1]TC!$C$3</f>
        <v>34500</v>
      </c>
      <c r="V1960" s="416" t="s">
        <v>3292</v>
      </c>
      <c r="W1960" s="413" t="s">
        <v>3293</v>
      </c>
      <c r="X1960" s="199"/>
    </row>
    <row r="1961" spans="1:24" ht="15" customHeight="1">
      <c r="A1961" s="32" t="s">
        <v>23</v>
      </c>
      <c r="B1961" s="32" t="s">
        <v>3236</v>
      </c>
      <c r="C1961" s="32" t="s">
        <v>3294</v>
      </c>
      <c r="D1961" s="41" t="s">
        <v>26</v>
      </c>
      <c r="E1961" s="15" t="s">
        <v>1504</v>
      </c>
      <c r="F1961" s="15" t="s">
        <v>38</v>
      </c>
      <c r="G1961" s="15" t="s">
        <v>29</v>
      </c>
      <c r="H1961" s="32" t="s">
        <v>30</v>
      </c>
      <c r="I1961" s="15" t="s">
        <v>3291</v>
      </c>
      <c r="J1961" s="41"/>
      <c r="K1961" s="407">
        <f>20000*1</f>
        <v>20000</v>
      </c>
      <c r="L1961" s="43" t="s">
        <v>3238</v>
      </c>
      <c r="M1961" s="408">
        <v>0</v>
      </c>
      <c r="N1961" s="409">
        <f t="shared" si="113"/>
        <v>0</v>
      </c>
      <c r="O1961" s="70">
        <f>N1961*[1]TC!$C$3</f>
        <v>0</v>
      </c>
      <c r="P1961" s="70">
        <v>10000</v>
      </c>
      <c r="Q1961" s="41" t="s">
        <v>371</v>
      </c>
      <c r="R1961" s="410">
        <f t="shared" si="114"/>
        <v>20000</v>
      </c>
      <c r="S1961" s="70">
        <f>R1961*[1]TC!$C$3</f>
        <v>460000</v>
      </c>
      <c r="T1961" s="411">
        <f>[1]TC!$F$5</f>
        <v>1500</v>
      </c>
      <c r="U1961" s="70">
        <f>T1961*[1]TC!$C$3</f>
        <v>34500</v>
      </c>
      <c r="V1961" s="33" t="s">
        <v>3295</v>
      </c>
      <c r="W1961" s="413" t="s">
        <v>3293</v>
      </c>
      <c r="X1961" s="199"/>
    </row>
    <row r="1962" spans="1:24" ht="15" customHeight="1">
      <c r="A1962" s="32" t="s">
        <v>23</v>
      </c>
      <c r="B1962" s="32" t="s">
        <v>3236</v>
      </c>
      <c r="C1962" s="32" t="s">
        <v>3296</v>
      </c>
      <c r="D1962" s="41" t="s">
        <v>26</v>
      </c>
      <c r="E1962" s="15" t="s">
        <v>1504</v>
      </c>
      <c r="F1962" s="15" t="s">
        <v>38</v>
      </c>
      <c r="G1962" s="14" t="s">
        <v>29</v>
      </c>
      <c r="H1962" s="32" t="s">
        <v>30</v>
      </c>
      <c r="I1962" s="15" t="s">
        <v>3291</v>
      </c>
      <c r="J1962" s="41"/>
      <c r="K1962" s="407">
        <f>20000*1</f>
        <v>20000</v>
      </c>
      <c r="L1962" s="43" t="s">
        <v>3238</v>
      </c>
      <c r="M1962" s="408">
        <v>0</v>
      </c>
      <c r="N1962" s="409">
        <f t="shared" si="113"/>
        <v>0</v>
      </c>
      <c r="O1962" s="70">
        <f>N1962*[1]TC!$C$3</f>
        <v>0</v>
      </c>
      <c r="P1962" s="70">
        <v>10000</v>
      </c>
      <c r="Q1962" s="41" t="s">
        <v>371</v>
      </c>
      <c r="R1962" s="410">
        <f t="shared" si="114"/>
        <v>20000</v>
      </c>
      <c r="S1962" s="70">
        <f>R1962*[1]TC!$C$3</f>
        <v>460000</v>
      </c>
      <c r="T1962" s="411">
        <f>[1]TC!$F$5</f>
        <v>1500</v>
      </c>
      <c r="U1962" s="70">
        <f>T1962*[1]TC!$C$3</f>
        <v>34500</v>
      </c>
      <c r="V1962" s="33" t="s">
        <v>3295</v>
      </c>
      <c r="W1962" s="413" t="s">
        <v>3297</v>
      </c>
      <c r="X1962" s="199"/>
    </row>
    <row r="1963" spans="1:24" ht="15" customHeight="1">
      <c r="A1963" s="32" t="s">
        <v>23</v>
      </c>
      <c r="B1963" s="32" t="s">
        <v>3236</v>
      </c>
      <c r="C1963" s="32" t="s">
        <v>3298</v>
      </c>
      <c r="D1963" s="41" t="s">
        <v>26</v>
      </c>
      <c r="E1963" s="15" t="s">
        <v>1504</v>
      </c>
      <c r="F1963" s="14" t="s">
        <v>457</v>
      </c>
      <c r="G1963" s="15" t="s">
        <v>42</v>
      </c>
      <c r="H1963" s="32" t="s">
        <v>30</v>
      </c>
      <c r="I1963" s="15" t="s">
        <v>3281</v>
      </c>
      <c r="J1963" s="41"/>
      <c r="K1963" s="407">
        <v>18500</v>
      </c>
      <c r="L1963" s="43" t="s">
        <v>3238</v>
      </c>
      <c r="M1963" s="408">
        <v>0.16220000000000001</v>
      </c>
      <c r="N1963" s="409">
        <f t="shared" si="113"/>
        <v>3000.7000000000003</v>
      </c>
      <c r="O1963" s="70">
        <f>N1963*[1]TC!$C$3</f>
        <v>69016.100000000006</v>
      </c>
      <c r="P1963" s="70">
        <v>10000</v>
      </c>
      <c r="Q1963" s="41" t="s">
        <v>371</v>
      </c>
      <c r="R1963" s="410">
        <f t="shared" si="114"/>
        <v>15499.3</v>
      </c>
      <c r="S1963" s="70">
        <f>R1963*[1]TC!$C$3</f>
        <v>356483.89999999997</v>
      </c>
      <c r="T1963" s="411">
        <f>[1]TC!$F$5</f>
        <v>1500</v>
      </c>
      <c r="U1963" s="70">
        <f>T1963*[1]TC!$C$3</f>
        <v>34500</v>
      </c>
      <c r="V1963" s="33" t="s">
        <v>3295</v>
      </c>
      <c r="W1963" s="413" t="s">
        <v>3299</v>
      </c>
      <c r="X1963" s="199"/>
    </row>
    <row r="1964" spans="1:24" ht="15" customHeight="1">
      <c r="A1964" s="32" t="s">
        <v>23</v>
      </c>
      <c r="B1964" s="32" t="s">
        <v>3236</v>
      </c>
      <c r="C1964" s="32" t="s">
        <v>3300</v>
      </c>
      <c r="D1964" s="41" t="s">
        <v>26</v>
      </c>
      <c r="E1964" s="15" t="s">
        <v>1504</v>
      </c>
      <c r="F1964" s="14" t="s">
        <v>29</v>
      </c>
      <c r="G1964" s="14" t="s">
        <v>29</v>
      </c>
      <c r="H1964" s="32" t="s">
        <v>30</v>
      </c>
      <c r="I1964" s="15" t="s">
        <v>3281</v>
      </c>
      <c r="J1964" s="41"/>
      <c r="K1964" s="407">
        <v>18500</v>
      </c>
      <c r="L1964" s="43" t="s">
        <v>3238</v>
      </c>
      <c r="M1964" s="408">
        <v>0.16220000000000001</v>
      </c>
      <c r="N1964" s="409">
        <f t="shared" si="113"/>
        <v>3000.7000000000003</v>
      </c>
      <c r="O1964" s="70">
        <f>N1964*[1]TC!$C$3</f>
        <v>69016.100000000006</v>
      </c>
      <c r="P1964" s="70">
        <v>10000</v>
      </c>
      <c r="Q1964" s="41" t="s">
        <v>371</v>
      </c>
      <c r="R1964" s="410">
        <f t="shared" si="114"/>
        <v>15499.3</v>
      </c>
      <c r="S1964" s="70">
        <f>R1964*[1]TC!$C$3</f>
        <v>356483.89999999997</v>
      </c>
      <c r="T1964" s="411">
        <f>[1]TC!$F$5</f>
        <v>1500</v>
      </c>
      <c r="U1964" s="70">
        <f>T1964*[1]TC!$C$3</f>
        <v>34500</v>
      </c>
      <c r="V1964" s="33" t="s">
        <v>3295</v>
      </c>
      <c r="W1964" s="413" t="s">
        <v>3301</v>
      </c>
      <c r="X1964" s="199"/>
    </row>
    <row r="1965" spans="1:24" ht="15" customHeight="1">
      <c r="A1965" s="32" t="s">
        <v>23</v>
      </c>
      <c r="B1965" s="32" t="s">
        <v>3236</v>
      </c>
      <c r="C1965" s="32" t="s">
        <v>3302</v>
      </c>
      <c r="D1965" s="41" t="s">
        <v>26</v>
      </c>
      <c r="E1965" s="15" t="s">
        <v>1504</v>
      </c>
      <c r="F1965" s="14" t="s">
        <v>92</v>
      </c>
      <c r="G1965" s="14" t="s">
        <v>92</v>
      </c>
      <c r="H1965" s="32" t="s">
        <v>30</v>
      </c>
      <c r="I1965" s="15" t="s">
        <v>3281</v>
      </c>
      <c r="J1965" s="41"/>
      <c r="K1965" s="407">
        <v>18500</v>
      </c>
      <c r="L1965" s="43" t="s">
        <v>3238</v>
      </c>
      <c r="M1965" s="408">
        <v>0.16220000000000001</v>
      </c>
      <c r="N1965" s="409">
        <f t="shared" si="113"/>
        <v>3000.7000000000003</v>
      </c>
      <c r="O1965" s="70">
        <f>N1965*[1]TC!$C$3</f>
        <v>69016.100000000006</v>
      </c>
      <c r="P1965" s="70">
        <v>10000</v>
      </c>
      <c r="Q1965" s="41" t="s">
        <v>371</v>
      </c>
      <c r="R1965" s="410">
        <f t="shared" si="114"/>
        <v>15499.3</v>
      </c>
      <c r="S1965" s="70">
        <f>R1965*[1]TC!$C$3</f>
        <v>356483.89999999997</v>
      </c>
      <c r="T1965" s="411">
        <f>[1]TC!$F$5</f>
        <v>1500</v>
      </c>
      <c r="U1965" s="70">
        <f>T1965*[1]TC!$C$3</f>
        <v>34500</v>
      </c>
      <c r="V1965" s="33" t="s">
        <v>3295</v>
      </c>
      <c r="W1965" s="413" t="s">
        <v>3303</v>
      </c>
      <c r="X1965" s="199"/>
    </row>
    <row r="1966" spans="1:24" ht="15" customHeight="1">
      <c r="A1966" s="32" t="s">
        <v>23</v>
      </c>
      <c r="B1966" s="32" t="s">
        <v>3236</v>
      </c>
      <c r="C1966" s="32" t="s">
        <v>3304</v>
      </c>
      <c r="D1966" s="41" t="s">
        <v>26</v>
      </c>
      <c r="E1966" s="15" t="s">
        <v>1504</v>
      </c>
      <c r="F1966" s="14" t="s">
        <v>411</v>
      </c>
      <c r="G1966" s="15" t="s">
        <v>29</v>
      </c>
      <c r="H1966" s="32" t="s">
        <v>30</v>
      </c>
      <c r="I1966" s="15" t="s">
        <v>3281</v>
      </c>
      <c r="J1966" s="41"/>
      <c r="K1966" s="407">
        <v>18500</v>
      </c>
      <c r="L1966" s="43" t="s">
        <v>3238</v>
      </c>
      <c r="M1966" s="408">
        <v>0.16220000000000001</v>
      </c>
      <c r="N1966" s="409">
        <f t="shared" si="113"/>
        <v>3000.7000000000003</v>
      </c>
      <c r="O1966" s="70">
        <f>N1966*[1]TC!$C$3</f>
        <v>69016.100000000006</v>
      </c>
      <c r="P1966" s="70">
        <v>10000</v>
      </c>
      <c r="Q1966" s="41" t="s">
        <v>371</v>
      </c>
      <c r="R1966" s="410">
        <f t="shared" si="114"/>
        <v>15499.3</v>
      </c>
      <c r="S1966" s="70">
        <f>R1966*[1]TC!$C$3</f>
        <v>356483.89999999997</v>
      </c>
      <c r="T1966" s="411">
        <f>[1]TC!$F$5</f>
        <v>1500</v>
      </c>
      <c r="U1966" s="70">
        <f>T1966*[1]TC!$C$3</f>
        <v>34500</v>
      </c>
      <c r="V1966" s="33" t="s">
        <v>3295</v>
      </c>
      <c r="W1966" s="413" t="s">
        <v>3305</v>
      </c>
      <c r="X1966" s="199"/>
    </row>
    <row r="1967" spans="1:24" ht="15" customHeight="1">
      <c r="A1967" s="32" t="s">
        <v>23</v>
      </c>
      <c r="B1967" s="32" t="s">
        <v>3236</v>
      </c>
      <c r="C1967" s="32" t="s">
        <v>3306</v>
      </c>
      <c r="D1967" s="41" t="s">
        <v>26</v>
      </c>
      <c r="E1967" s="15" t="s">
        <v>1504</v>
      </c>
      <c r="F1967" s="15" t="s">
        <v>158</v>
      </c>
      <c r="G1967" s="14" t="s">
        <v>158</v>
      </c>
      <c r="H1967" s="32" t="s">
        <v>30</v>
      </c>
      <c r="I1967" s="15" t="s">
        <v>3281</v>
      </c>
      <c r="J1967" s="41"/>
      <c r="K1967" s="407">
        <v>18500</v>
      </c>
      <c r="L1967" s="43" t="s">
        <v>3238</v>
      </c>
      <c r="M1967" s="408">
        <v>0.16220000000000001</v>
      </c>
      <c r="N1967" s="409">
        <f t="shared" si="113"/>
        <v>3000.7000000000003</v>
      </c>
      <c r="O1967" s="70">
        <f>N1967*[1]TC!$C$3</f>
        <v>69016.100000000006</v>
      </c>
      <c r="P1967" s="70">
        <v>10000</v>
      </c>
      <c r="Q1967" s="41" t="s">
        <v>371</v>
      </c>
      <c r="R1967" s="410">
        <f t="shared" si="114"/>
        <v>15499.3</v>
      </c>
      <c r="S1967" s="70">
        <f>R1967*[1]TC!$C$3</f>
        <v>356483.89999999997</v>
      </c>
      <c r="T1967" s="411">
        <f>[1]TC!$F$5</f>
        <v>1500</v>
      </c>
      <c r="U1967" s="70">
        <f>T1967*[1]TC!$C$3</f>
        <v>34500</v>
      </c>
      <c r="V1967" s="33" t="s">
        <v>3295</v>
      </c>
      <c r="W1967" s="413" t="s">
        <v>3307</v>
      </c>
      <c r="X1967" s="199"/>
    </row>
    <row r="1968" spans="1:24" ht="15" customHeight="1">
      <c r="A1968" s="32" t="s">
        <v>23</v>
      </c>
      <c r="B1968" s="32" t="s">
        <v>3236</v>
      </c>
      <c r="C1968" s="32" t="s">
        <v>3308</v>
      </c>
      <c r="D1968" s="41" t="s">
        <v>26</v>
      </c>
      <c r="E1968" s="15" t="s">
        <v>1504</v>
      </c>
      <c r="F1968" s="15" t="s">
        <v>648</v>
      </c>
      <c r="G1968" s="14" t="s">
        <v>158</v>
      </c>
      <c r="H1968" s="32" t="s">
        <v>30</v>
      </c>
      <c r="I1968" s="15" t="s">
        <v>3281</v>
      </c>
      <c r="J1968" s="41"/>
      <c r="K1968" s="407">
        <v>18500</v>
      </c>
      <c r="L1968" s="43" t="s">
        <v>3238</v>
      </c>
      <c r="M1968" s="408">
        <v>0.16220000000000001</v>
      </c>
      <c r="N1968" s="409">
        <f t="shared" si="113"/>
        <v>3000.7000000000003</v>
      </c>
      <c r="O1968" s="70">
        <f>N1968*[1]TC!$C$3</f>
        <v>69016.100000000006</v>
      </c>
      <c r="P1968" s="70">
        <v>10000</v>
      </c>
      <c r="Q1968" s="41" t="s">
        <v>371</v>
      </c>
      <c r="R1968" s="410">
        <f t="shared" si="114"/>
        <v>15499.3</v>
      </c>
      <c r="S1968" s="70">
        <f>R1968*[1]TC!$C$3</f>
        <v>356483.89999999997</v>
      </c>
      <c r="T1968" s="411">
        <f>[1]TC!$F$5</f>
        <v>1500</v>
      </c>
      <c r="U1968" s="70">
        <f>T1968*[1]TC!$C$3</f>
        <v>34500</v>
      </c>
      <c r="V1968" s="33" t="s">
        <v>3295</v>
      </c>
      <c r="W1968" s="413" t="s">
        <v>3309</v>
      </c>
      <c r="X1968" s="199"/>
    </row>
    <row r="1969" spans="1:24" ht="15" customHeight="1">
      <c r="A1969" s="32" t="s">
        <v>23</v>
      </c>
      <c r="B1969" s="32" t="s">
        <v>3236</v>
      </c>
      <c r="C1969" s="32" t="s">
        <v>2909</v>
      </c>
      <c r="D1969" s="41" t="s">
        <v>26</v>
      </c>
      <c r="E1969" s="15" t="s">
        <v>1504</v>
      </c>
      <c r="F1969" s="15" t="s">
        <v>28</v>
      </c>
      <c r="G1969" s="14" t="s">
        <v>28</v>
      </c>
      <c r="H1969" s="32" t="s">
        <v>30</v>
      </c>
      <c r="I1969" s="15" t="s">
        <v>3281</v>
      </c>
      <c r="J1969" s="41"/>
      <c r="K1969" s="407">
        <v>18500</v>
      </c>
      <c r="L1969" s="43" t="s">
        <v>3238</v>
      </c>
      <c r="M1969" s="408">
        <v>0.16220000000000001</v>
      </c>
      <c r="N1969" s="409">
        <f t="shared" si="113"/>
        <v>3000.7000000000003</v>
      </c>
      <c r="O1969" s="70">
        <f>N1969*[1]TC!$C$3</f>
        <v>69016.100000000006</v>
      </c>
      <c r="P1969" s="70">
        <v>10000</v>
      </c>
      <c r="Q1969" s="41" t="s">
        <v>371</v>
      </c>
      <c r="R1969" s="410">
        <f t="shared" si="114"/>
        <v>15499.3</v>
      </c>
      <c r="S1969" s="70">
        <f>R1969*[1]TC!$C$3</f>
        <v>356483.89999999997</v>
      </c>
      <c r="T1969" s="411">
        <f>[1]TC!$F$5</f>
        <v>1500</v>
      </c>
      <c r="U1969" s="70">
        <f>T1969*[1]TC!$C$3</f>
        <v>34500</v>
      </c>
      <c r="V1969" s="33" t="s">
        <v>3295</v>
      </c>
      <c r="W1969" s="413" t="s">
        <v>3310</v>
      </c>
      <c r="X1969" s="199"/>
    </row>
    <row r="1970" spans="1:24" ht="15" customHeight="1">
      <c r="A1970" s="32" t="s">
        <v>23</v>
      </c>
      <c r="B1970" s="32" t="s">
        <v>3236</v>
      </c>
      <c r="C1970" s="41" t="s">
        <v>222</v>
      </c>
      <c r="D1970" s="41" t="s">
        <v>26</v>
      </c>
      <c r="E1970" s="15" t="s">
        <v>1504</v>
      </c>
      <c r="F1970" s="15" t="s">
        <v>56</v>
      </c>
      <c r="G1970" s="14" t="s">
        <v>56</v>
      </c>
      <c r="H1970" s="32" t="s">
        <v>30</v>
      </c>
      <c r="I1970" s="15" t="s">
        <v>3281</v>
      </c>
      <c r="J1970" s="41"/>
      <c r="K1970" s="407">
        <v>18500</v>
      </c>
      <c r="L1970" s="43" t="s">
        <v>3238</v>
      </c>
      <c r="M1970" s="408">
        <v>0.16220000000000001</v>
      </c>
      <c r="N1970" s="409">
        <f t="shared" si="113"/>
        <v>3000.7000000000003</v>
      </c>
      <c r="O1970" s="70">
        <f>N1970*[1]TC!$C$3</f>
        <v>69016.100000000006</v>
      </c>
      <c r="P1970" s="70">
        <v>10000</v>
      </c>
      <c r="Q1970" s="41" t="s">
        <v>371</v>
      </c>
      <c r="R1970" s="410">
        <f t="shared" si="114"/>
        <v>15499.3</v>
      </c>
      <c r="S1970" s="70">
        <f>R1970*[1]TC!$C$3</f>
        <v>356483.89999999997</v>
      </c>
      <c r="T1970" s="411">
        <f>[1]TC!$F$5</f>
        <v>1500</v>
      </c>
      <c r="U1970" s="70">
        <f>T1970*[1]TC!$C$3</f>
        <v>34500</v>
      </c>
      <c r="V1970" s="33" t="s">
        <v>3295</v>
      </c>
      <c r="W1970" s="413" t="s">
        <v>3311</v>
      </c>
      <c r="X1970" s="199"/>
    </row>
    <row r="1971" spans="1:24" ht="15" customHeight="1">
      <c r="A1971" s="32" t="s">
        <v>23</v>
      </c>
      <c r="B1971" s="32" t="s">
        <v>3236</v>
      </c>
      <c r="C1971" s="32" t="s">
        <v>3312</v>
      </c>
      <c r="D1971" s="41" t="s">
        <v>26</v>
      </c>
      <c r="E1971" s="15" t="s">
        <v>1504</v>
      </c>
      <c r="F1971" s="15" t="s">
        <v>29</v>
      </c>
      <c r="G1971" s="15" t="s">
        <v>29</v>
      </c>
      <c r="H1971" s="32" t="s">
        <v>30</v>
      </c>
      <c r="I1971" s="15" t="s">
        <v>3281</v>
      </c>
      <c r="J1971" s="41"/>
      <c r="K1971" s="407">
        <v>18500</v>
      </c>
      <c r="L1971" s="43" t="s">
        <v>3238</v>
      </c>
      <c r="M1971" s="408">
        <v>0.16220000000000001</v>
      </c>
      <c r="N1971" s="409">
        <f t="shared" si="113"/>
        <v>3000.7000000000003</v>
      </c>
      <c r="O1971" s="70">
        <f>N1971*[1]TC!$C$3</f>
        <v>69016.100000000006</v>
      </c>
      <c r="P1971" s="70">
        <v>10000</v>
      </c>
      <c r="Q1971" s="41" t="s">
        <v>371</v>
      </c>
      <c r="R1971" s="410">
        <f t="shared" si="114"/>
        <v>15499.3</v>
      </c>
      <c r="S1971" s="70">
        <f>R1971*[1]TC!$C$3</f>
        <v>356483.89999999997</v>
      </c>
      <c r="T1971" s="411">
        <f>[1]TC!$F$5</f>
        <v>1500</v>
      </c>
      <c r="U1971" s="70">
        <f>T1971*[1]TC!$C$3</f>
        <v>34500</v>
      </c>
      <c r="V1971" s="33" t="s">
        <v>3295</v>
      </c>
      <c r="W1971" s="413" t="s">
        <v>3313</v>
      </c>
      <c r="X1971" s="199"/>
    </row>
    <row r="1972" spans="1:24" ht="15" customHeight="1">
      <c r="A1972" s="32" t="s">
        <v>23</v>
      </c>
      <c r="B1972" s="32" t="s">
        <v>3236</v>
      </c>
      <c r="C1972" s="32" t="s">
        <v>3314</v>
      </c>
      <c r="D1972" s="41" t="s">
        <v>26</v>
      </c>
      <c r="E1972" s="15" t="s">
        <v>1504</v>
      </c>
      <c r="F1972" s="15" t="s">
        <v>73</v>
      </c>
      <c r="G1972" s="15" t="s">
        <v>116</v>
      </c>
      <c r="H1972" s="32" t="s">
        <v>30</v>
      </c>
      <c r="I1972" s="15" t="s">
        <v>3315</v>
      </c>
      <c r="J1972" s="41"/>
      <c r="K1972" s="407">
        <v>19050</v>
      </c>
      <c r="L1972" s="43" t="s">
        <v>3238</v>
      </c>
      <c r="M1972" s="408">
        <v>0.1575</v>
      </c>
      <c r="N1972" s="409">
        <f t="shared" si="113"/>
        <v>3000.375</v>
      </c>
      <c r="O1972" s="70">
        <f>N1972*[1]TC!$C$3</f>
        <v>69008.625</v>
      </c>
      <c r="P1972" s="158">
        <v>10000</v>
      </c>
      <c r="Q1972" s="41" t="s">
        <v>371</v>
      </c>
      <c r="R1972" s="410">
        <f t="shared" si="114"/>
        <v>16049.625</v>
      </c>
      <c r="S1972" s="70">
        <f>R1972*[1]TC!$C$3</f>
        <v>369141.375</v>
      </c>
      <c r="T1972" s="411">
        <f>[1]TC!$F$5</f>
        <v>1500</v>
      </c>
      <c r="U1972" s="70">
        <f>T1972*[1]TC!$C$3</f>
        <v>34500</v>
      </c>
      <c r="V1972" s="417" t="s">
        <v>3316</v>
      </c>
      <c r="W1972" s="413" t="s">
        <v>3317</v>
      </c>
      <c r="X1972" s="199"/>
    </row>
    <row r="1973" spans="1:24" ht="15" customHeight="1">
      <c r="A1973" s="32" t="s">
        <v>23</v>
      </c>
      <c r="B1973" s="32" t="s">
        <v>3236</v>
      </c>
      <c r="C1973" s="32" t="s">
        <v>3318</v>
      </c>
      <c r="D1973" s="41" t="s">
        <v>26</v>
      </c>
      <c r="E1973" s="15" t="s">
        <v>1504</v>
      </c>
      <c r="F1973" s="15" t="s">
        <v>73</v>
      </c>
      <c r="G1973" s="14" t="s">
        <v>2555</v>
      </c>
      <c r="H1973" s="32" t="s">
        <v>30</v>
      </c>
      <c r="I1973" s="15" t="s">
        <v>3315</v>
      </c>
      <c r="J1973" s="41"/>
      <c r="K1973" s="407">
        <v>19050</v>
      </c>
      <c r="L1973" s="43" t="s">
        <v>3238</v>
      </c>
      <c r="M1973" s="408">
        <v>0.1575</v>
      </c>
      <c r="N1973" s="409">
        <f t="shared" si="113"/>
        <v>3000.375</v>
      </c>
      <c r="O1973" s="70">
        <f>N1973*[1]TC!$C$3</f>
        <v>69008.625</v>
      </c>
      <c r="P1973" s="158">
        <v>10000</v>
      </c>
      <c r="Q1973" s="41" t="s">
        <v>371</v>
      </c>
      <c r="R1973" s="410">
        <f t="shared" si="114"/>
        <v>16049.625</v>
      </c>
      <c r="S1973" s="70">
        <f>R1973*[1]TC!$C$3</f>
        <v>369141.375</v>
      </c>
      <c r="T1973" s="411">
        <f>[1]TC!$F$5</f>
        <v>1500</v>
      </c>
      <c r="U1973" s="70">
        <f>T1973*[1]TC!$C$3</f>
        <v>34500</v>
      </c>
      <c r="V1973" s="417" t="s">
        <v>3316</v>
      </c>
      <c r="W1973" s="413" t="s">
        <v>3319</v>
      </c>
      <c r="X1973" s="199"/>
    </row>
    <row r="1974" spans="1:24" ht="15" customHeight="1">
      <c r="A1974" s="32" t="s">
        <v>23</v>
      </c>
      <c r="B1974" s="32" t="s">
        <v>3236</v>
      </c>
      <c r="C1974" s="32" t="s">
        <v>3320</v>
      </c>
      <c r="D1974" s="41" t="s">
        <v>26</v>
      </c>
      <c r="E1974" s="15" t="s">
        <v>1504</v>
      </c>
      <c r="F1974" s="15" t="s">
        <v>73</v>
      </c>
      <c r="G1974" s="15" t="s">
        <v>92</v>
      </c>
      <c r="H1974" s="32" t="s">
        <v>30</v>
      </c>
      <c r="I1974" s="15" t="s">
        <v>3315</v>
      </c>
      <c r="J1974" s="41"/>
      <c r="K1974" s="407">
        <v>19050</v>
      </c>
      <c r="L1974" s="43" t="s">
        <v>3238</v>
      </c>
      <c r="M1974" s="408">
        <v>0.1575</v>
      </c>
      <c r="N1974" s="409">
        <f t="shared" si="113"/>
        <v>3000.375</v>
      </c>
      <c r="O1974" s="70">
        <f>N1974*[1]TC!$C$3</f>
        <v>69008.625</v>
      </c>
      <c r="P1974" s="158">
        <v>10000</v>
      </c>
      <c r="Q1974" s="41" t="s">
        <v>371</v>
      </c>
      <c r="R1974" s="410">
        <f t="shared" si="114"/>
        <v>16049.625</v>
      </c>
      <c r="S1974" s="70">
        <f>R1974*[1]TC!$C$3</f>
        <v>369141.375</v>
      </c>
      <c r="T1974" s="411">
        <f>[1]TC!$F$5</f>
        <v>1500</v>
      </c>
      <c r="U1974" s="70">
        <f>T1974*[1]TC!$C$3</f>
        <v>34500</v>
      </c>
      <c r="V1974" s="417" t="s">
        <v>3316</v>
      </c>
      <c r="W1974" s="413" t="s">
        <v>3321</v>
      </c>
      <c r="X1974" s="199"/>
    </row>
    <row r="1975" spans="1:24" ht="15" customHeight="1">
      <c r="A1975" s="32" t="s">
        <v>23</v>
      </c>
      <c r="B1975" s="32" t="s">
        <v>3236</v>
      </c>
      <c r="C1975" s="32" t="s">
        <v>3322</v>
      </c>
      <c r="D1975" s="41" t="s">
        <v>26</v>
      </c>
      <c r="E1975" s="15" t="s">
        <v>1504</v>
      </c>
      <c r="F1975" s="14" t="s">
        <v>73</v>
      </c>
      <c r="G1975" s="15" t="s">
        <v>92</v>
      </c>
      <c r="H1975" s="32" t="s">
        <v>30</v>
      </c>
      <c r="I1975" s="15" t="s">
        <v>3315</v>
      </c>
      <c r="J1975" s="41"/>
      <c r="K1975" s="407">
        <v>19050</v>
      </c>
      <c r="L1975" s="43" t="s">
        <v>3238</v>
      </c>
      <c r="M1975" s="408">
        <v>0.1575</v>
      </c>
      <c r="N1975" s="409">
        <f t="shared" si="113"/>
        <v>3000.375</v>
      </c>
      <c r="O1975" s="70">
        <f>N1975*[1]TC!$C$3</f>
        <v>69008.625</v>
      </c>
      <c r="P1975" s="158">
        <v>10000</v>
      </c>
      <c r="Q1975" s="41" t="s">
        <v>371</v>
      </c>
      <c r="R1975" s="410">
        <f t="shared" si="114"/>
        <v>16049.625</v>
      </c>
      <c r="S1975" s="70">
        <f>R1975*[1]TC!$C$3</f>
        <v>369141.375</v>
      </c>
      <c r="T1975" s="411">
        <f>[1]TC!$F$5</f>
        <v>1500</v>
      </c>
      <c r="U1975" s="70">
        <f>T1975*[1]TC!$C$3</f>
        <v>34500</v>
      </c>
      <c r="V1975" s="417" t="s">
        <v>3316</v>
      </c>
      <c r="W1975" s="413" t="s">
        <v>3323</v>
      </c>
      <c r="X1975" s="199"/>
    </row>
    <row r="1976" spans="1:24" ht="15" customHeight="1">
      <c r="A1976" s="32" t="s">
        <v>23</v>
      </c>
      <c r="B1976" s="32" t="s">
        <v>3236</v>
      </c>
      <c r="C1976" s="32" t="s">
        <v>3324</v>
      </c>
      <c r="D1976" s="41" t="s">
        <v>26</v>
      </c>
      <c r="E1976" s="15" t="s">
        <v>1504</v>
      </c>
      <c r="F1976" s="14" t="s">
        <v>73</v>
      </c>
      <c r="G1976" s="15" t="s">
        <v>50</v>
      </c>
      <c r="H1976" s="32" t="s">
        <v>30</v>
      </c>
      <c r="I1976" s="15" t="s">
        <v>3315</v>
      </c>
      <c r="J1976" s="41"/>
      <c r="K1976" s="407">
        <v>19050</v>
      </c>
      <c r="L1976" s="43" t="s">
        <v>3238</v>
      </c>
      <c r="M1976" s="408">
        <v>0.1575</v>
      </c>
      <c r="N1976" s="409">
        <f t="shared" si="113"/>
        <v>3000.375</v>
      </c>
      <c r="O1976" s="70">
        <f>N1976*[1]TC!$C$3</f>
        <v>69008.625</v>
      </c>
      <c r="P1976" s="158">
        <v>10000</v>
      </c>
      <c r="Q1976" s="41" t="s">
        <v>371</v>
      </c>
      <c r="R1976" s="410">
        <f t="shared" si="114"/>
        <v>16049.625</v>
      </c>
      <c r="S1976" s="70">
        <f>R1976*[1]TC!$C$3</f>
        <v>369141.375</v>
      </c>
      <c r="T1976" s="411">
        <f>[1]TC!$F$5</f>
        <v>1500</v>
      </c>
      <c r="U1976" s="70">
        <f>T1976*[1]TC!$C$3</f>
        <v>34500</v>
      </c>
      <c r="V1976" s="417" t="s">
        <v>3316</v>
      </c>
      <c r="W1976" s="413" t="s">
        <v>3325</v>
      </c>
      <c r="X1976" s="199"/>
    </row>
    <row r="1977" spans="1:24" ht="15" customHeight="1">
      <c r="A1977" s="32" t="s">
        <v>23</v>
      </c>
      <c r="B1977" s="32" t="s">
        <v>3236</v>
      </c>
      <c r="C1977" s="32" t="s">
        <v>3326</v>
      </c>
      <c r="D1977" s="41" t="s">
        <v>26</v>
      </c>
      <c r="E1977" s="15" t="s">
        <v>1504</v>
      </c>
      <c r="F1977" s="14" t="s">
        <v>92</v>
      </c>
      <c r="G1977" s="15" t="s">
        <v>73</v>
      </c>
      <c r="H1977" s="32" t="s">
        <v>30</v>
      </c>
      <c r="I1977" s="15" t="s">
        <v>3315</v>
      </c>
      <c r="J1977" s="41"/>
      <c r="K1977" s="407">
        <v>19050</v>
      </c>
      <c r="L1977" s="43" t="s">
        <v>3238</v>
      </c>
      <c r="M1977" s="408">
        <v>0.1575</v>
      </c>
      <c r="N1977" s="409">
        <f t="shared" si="113"/>
        <v>3000.375</v>
      </c>
      <c r="O1977" s="70">
        <f>N1977*[1]TC!$C$3</f>
        <v>69008.625</v>
      </c>
      <c r="P1977" s="158">
        <v>10000</v>
      </c>
      <c r="Q1977" s="41" t="s">
        <v>371</v>
      </c>
      <c r="R1977" s="410">
        <f t="shared" si="114"/>
        <v>16049.625</v>
      </c>
      <c r="S1977" s="70">
        <f>R1977*[1]TC!$C$3</f>
        <v>369141.375</v>
      </c>
      <c r="T1977" s="411">
        <f>[1]TC!$F$5</f>
        <v>1500</v>
      </c>
      <c r="U1977" s="70">
        <f>T1977*[1]TC!$C$3</f>
        <v>34500</v>
      </c>
      <c r="V1977" s="417" t="s">
        <v>3316</v>
      </c>
      <c r="W1977" s="413" t="s">
        <v>3327</v>
      </c>
      <c r="X1977" s="199"/>
    </row>
    <row r="1978" spans="1:24" ht="15" customHeight="1">
      <c r="A1978" s="32" t="s">
        <v>23</v>
      </c>
      <c r="B1978" s="32" t="s">
        <v>3236</v>
      </c>
      <c r="C1978" s="32" t="s">
        <v>3328</v>
      </c>
      <c r="D1978" s="41" t="s">
        <v>26</v>
      </c>
      <c r="E1978" s="15" t="s">
        <v>1504</v>
      </c>
      <c r="F1978" s="14" t="s">
        <v>92</v>
      </c>
      <c r="G1978" s="14" t="s">
        <v>73</v>
      </c>
      <c r="H1978" s="32" t="s">
        <v>30</v>
      </c>
      <c r="I1978" s="15" t="s">
        <v>3315</v>
      </c>
      <c r="J1978" s="41"/>
      <c r="K1978" s="407">
        <v>19050</v>
      </c>
      <c r="L1978" s="43" t="s">
        <v>3238</v>
      </c>
      <c r="M1978" s="408">
        <v>0.1575</v>
      </c>
      <c r="N1978" s="409">
        <f t="shared" si="113"/>
        <v>3000.375</v>
      </c>
      <c r="O1978" s="70">
        <f>N1978*[1]TC!$C$3</f>
        <v>69008.625</v>
      </c>
      <c r="P1978" s="158">
        <v>10000</v>
      </c>
      <c r="Q1978" s="41" t="s">
        <v>371</v>
      </c>
      <c r="R1978" s="410">
        <f t="shared" si="114"/>
        <v>16049.625</v>
      </c>
      <c r="S1978" s="70">
        <f>R1978*[1]TC!$C$3</f>
        <v>369141.375</v>
      </c>
      <c r="T1978" s="411">
        <f>[1]TC!$F$5</f>
        <v>1500</v>
      </c>
      <c r="U1978" s="70">
        <f>T1978*[1]TC!$C$3</f>
        <v>34500</v>
      </c>
      <c r="V1978" s="418" t="s">
        <v>3316</v>
      </c>
      <c r="W1978" s="413" t="s">
        <v>3329</v>
      </c>
      <c r="X1978" s="199"/>
    </row>
    <row r="1979" spans="1:24" ht="15" customHeight="1">
      <c r="A1979" s="32" t="s">
        <v>23</v>
      </c>
      <c r="B1979" s="32" t="s">
        <v>3236</v>
      </c>
      <c r="C1979" s="32" t="s">
        <v>3330</v>
      </c>
      <c r="D1979" s="41" t="s">
        <v>26</v>
      </c>
      <c r="E1979" s="15" t="s">
        <v>1504</v>
      </c>
      <c r="F1979" s="15" t="s">
        <v>73</v>
      </c>
      <c r="G1979" s="14" t="s">
        <v>73</v>
      </c>
      <c r="H1979" s="32" t="s">
        <v>30</v>
      </c>
      <c r="I1979" s="15" t="s">
        <v>3315</v>
      </c>
      <c r="J1979" s="41"/>
      <c r="K1979" s="407">
        <v>19050</v>
      </c>
      <c r="L1979" s="43" t="s">
        <v>3238</v>
      </c>
      <c r="M1979" s="408">
        <v>0.1575</v>
      </c>
      <c r="N1979" s="409">
        <f t="shared" si="113"/>
        <v>3000.375</v>
      </c>
      <c r="O1979" s="70">
        <f>N1979*[1]TC!$C$3</f>
        <v>69008.625</v>
      </c>
      <c r="P1979" s="158">
        <v>10000</v>
      </c>
      <c r="Q1979" s="41" t="s">
        <v>371</v>
      </c>
      <c r="R1979" s="410">
        <f t="shared" si="114"/>
        <v>16049.625</v>
      </c>
      <c r="S1979" s="70">
        <f>R1979*[1]TC!$C$3</f>
        <v>369141.375</v>
      </c>
      <c r="T1979" s="411">
        <f>[1]TC!$F$5</f>
        <v>1500</v>
      </c>
      <c r="U1979" s="70">
        <f>T1979*[1]TC!$C$3</f>
        <v>34500</v>
      </c>
      <c r="V1979" s="418" t="s">
        <v>3316</v>
      </c>
      <c r="W1979" s="413" t="s">
        <v>3331</v>
      </c>
      <c r="X1979" s="199"/>
    </row>
    <row r="1980" spans="1:24" ht="15" customHeight="1">
      <c r="A1980" s="32" t="s">
        <v>23</v>
      </c>
      <c r="B1980" s="32" t="s">
        <v>3236</v>
      </c>
      <c r="C1980" s="32" t="s">
        <v>3332</v>
      </c>
      <c r="D1980" s="41" t="s">
        <v>26</v>
      </c>
      <c r="E1980" s="15" t="s">
        <v>1504</v>
      </c>
      <c r="F1980" s="15" t="s">
        <v>73</v>
      </c>
      <c r="G1980" s="15" t="s">
        <v>158</v>
      </c>
      <c r="H1980" s="32" t="s">
        <v>30</v>
      </c>
      <c r="I1980" s="15" t="s">
        <v>3315</v>
      </c>
      <c r="J1980" s="41"/>
      <c r="K1980" s="407">
        <v>19050</v>
      </c>
      <c r="L1980" s="43" t="s">
        <v>3238</v>
      </c>
      <c r="M1980" s="408">
        <v>0.1575</v>
      </c>
      <c r="N1980" s="409">
        <f t="shared" si="113"/>
        <v>3000.375</v>
      </c>
      <c r="O1980" s="70">
        <f>N1980*[1]TC!$C$3</f>
        <v>69008.625</v>
      </c>
      <c r="P1980" s="158">
        <v>10000</v>
      </c>
      <c r="Q1980" s="41" t="s">
        <v>371</v>
      </c>
      <c r="R1980" s="410">
        <f t="shared" si="114"/>
        <v>16049.625</v>
      </c>
      <c r="S1980" s="70">
        <f>R1980*[1]TC!$C$3</f>
        <v>369141.375</v>
      </c>
      <c r="T1980" s="411">
        <f>[1]TC!$F$5</f>
        <v>1500</v>
      </c>
      <c r="U1980" s="70">
        <f>T1980*[1]TC!$C$3</f>
        <v>34500</v>
      </c>
      <c r="V1980" s="418" t="s">
        <v>3316</v>
      </c>
      <c r="W1980" s="413" t="s">
        <v>3333</v>
      </c>
      <c r="X1980" s="199"/>
    </row>
    <row r="1981" spans="1:24" ht="15" customHeight="1">
      <c r="A1981" s="32" t="s">
        <v>23</v>
      </c>
      <c r="B1981" s="32" t="s">
        <v>3236</v>
      </c>
      <c r="C1981" s="32" t="s">
        <v>3334</v>
      </c>
      <c r="D1981" s="41" t="s">
        <v>26</v>
      </c>
      <c r="E1981" s="15" t="s">
        <v>1504</v>
      </c>
      <c r="F1981" s="15" t="s">
        <v>73</v>
      </c>
      <c r="G1981" s="14" t="s">
        <v>350</v>
      </c>
      <c r="H1981" s="32" t="s">
        <v>30</v>
      </c>
      <c r="I1981" s="15" t="s">
        <v>3315</v>
      </c>
      <c r="J1981" s="41"/>
      <c r="K1981" s="407">
        <v>19050</v>
      </c>
      <c r="L1981" s="43" t="s">
        <v>3238</v>
      </c>
      <c r="M1981" s="408">
        <v>0.1575</v>
      </c>
      <c r="N1981" s="409">
        <f t="shared" si="113"/>
        <v>3000.375</v>
      </c>
      <c r="O1981" s="70">
        <f>N1981*[1]TC!$C$3</f>
        <v>69008.625</v>
      </c>
      <c r="P1981" s="158">
        <v>10000</v>
      </c>
      <c r="Q1981" s="41" t="s">
        <v>371</v>
      </c>
      <c r="R1981" s="410">
        <f t="shared" si="114"/>
        <v>16049.625</v>
      </c>
      <c r="S1981" s="70">
        <f>R1981*[1]TC!$C$3</f>
        <v>369141.375</v>
      </c>
      <c r="T1981" s="411">
        <f>[1]TC!$F$5</f>
        <v>1500</v>
      </c>
      <c r="U1981" s="70">
        <f>T1981*[1]TC!$C$3</f>
        <v>34500</v>
      </c>
      <c r="V1981" s="418" t="s">
        <v>3316</v>
      </c>
      <c r="W1981" s="413" t="s">
        <v>3335</v>
      </c>
      <c r="X1981" s="199"/>
    </row>
    <row r="1982" spans="1:24" ht="15" customHeight="1">
      <c r="A1982" s="32" t="s">
        <v>23</v>
      </c>
      <c r="B1982" s="32" t="s">
        <v>3236</v>
      </c>
      <c r="C1982" s="32" t="s">
        <v>3336</v>
      </c>
      <c r="D1982" s="41" t="s">
        <v>26</v>
      </c>
      <c r="E1982" s="15" t="s">
        <v>1504</v>
      </c>
      <c r="F1982" s="14" t="s">
        <v>73</v>
      </c>
      <c r="G1982" s="14" t="s">
        <v>2555</v>
      </c>
      <c r="H1982" s="32" t="s">
        <v>30</v>
      </c>
      <c r="I1982" s="15" t="s">
        <v>3315</v>
      </c>
      <c r="J1982" s="41"/>
      <c r="K1982" s="407">
        <v>19050</v>
      </c>
      <c r="L1982" s="43" t="s">
        <v>3238</v>
      </c>
      <c r="M1982" s="408">
        <v>0.1575</v>
      </c>
      <c r="N1982" s="409">
        <f t="shared" si="113"/>
        <v>3000.375</v>
      </c>
      <c r="O1982" s="70">
        <f>N1982*[1]TC!$C$3</f>
        <v>69008.625</v>
      </c>
      <c r="P1982" s="158">
        <v>10000</v>
      </c>
      <c r="Q1982" s="41" t="s">
        <v>371</v>
      </c>
      <c r="R1982" s="410">
        <f t="shared" si="114"/>
        <v>16049.625</v>
      </c>
      <c r="S1982" s="70">
        <f>R1982*[1]TC!$C$3</f>
        <v>369141.375</v>
      </c>
      <c r="T1982" s="411">
        <f>[1]TC!$F$5</f>
        <v>1500</v>
      </c>
      <c r="U1982" s="70">
        <f>T1982*[1]TC!$C$3</f>
        <v>34500</v>
      </c>
      <c r="V1982" s="418" t="s">
        <v>3316</v>
      </c>
      <c r="W1982" s="413" t="s">
        <v>3337</v>
      </c>
      <c r="X1982" s="199"/>
    </row>
    <row r="1983" spans="1:24" ht="15" customHeight="1">
      <c r="A1983" s="32" t="s">
        <v>23</v>
      </c>
      <c r="B1983" s="32" t="s">
        <v>3236</v>
      </c>
      <c r="C1983" s="32" t="s">
        <v>3338</v>
      </c>
      <c r="D1983" s="41" t="s">
        <v>26</v>
      </c>
      <c r="E1983" s="15" t="s">
        <v>1504</v>
      </c>
      <c r="F1983" s="14" t="s">
        <v>73</v>
      </c>
      <c r="G1983" s="15" t="s">
        <v>170</v>
      </c>
      <c r="H1983" s="32" t="s">
        <v>30</v>
      </c>
      <c r="I1983" s="15" t="s">
        <v>3315</v>
      </c>
      <c r="J1983" s="41"/>
      <c r="K1983" s="407">
        <v>19050</v>
      </c>
      <c r="L1983" s="43" t="s">
        <v>3238</v>
      </c>
      <c r="M1983" s="408">
        <v>0.1575</v>
      </c>
      <c r="N1983" s="409">
        <f t="shared" si="113"/>
        <v>3000.375</v>
      </c>
      <c r="O1983" s="70">
        <f>N1983*[1]TC!$C$3</f>
        <v>69008.625</v>
      </c>
      <c r="P1983" s="158">
        <v>10000</v>
      </c>
      <c r="Q1983" s="41" t="s">
        <v>371</v>
      </c>
      <c r="R1983" s="410">
        <f t="shared" si="114"/>
        <v>16049.625</v>
      </c>
      <c r="S1983" s="70">
        <f>R1983*[1]TC!$C$3</f>
        <v>369141.375</v>
      </c>
      <c r="T1983" s="411">
        <f>[1]TC!$F$5</f>
        <v>1500</v>
      </c>
      <c r="U1983" s="70">
        <f>T1983*[1]TC!$C$3</f>
        <v>34500</v>
      </c>
      <c r="V1983" s="418" t="s">
        <v>3316</v>
      </c>
      <c r="W1983" s="413" t="s">
        <v>3339</v>
      </c>
      <c r="X1983" s="199"/>
    </row>
    <row r="1984" spans="1:24" ht="15" customHeight="1">
      <c r="A1984" s="32" t="s">
        <v>23</v>
      </c>
      <c r="B1984" s="32" t="s">
        <v>3236</v>
      </c>
      <c r="C1984" s="32" t="s">
        <v>3340</v>
      </c>
      <c r="D1984" s="41" t="s">
        <v>26</v>
      </c>
      <c r="E1984" s="15" t="s">
        <v>1504</v>
      </c>
      <c r="F1984" s="14" t="s">
        <v>73</v>
      </c>
      <c r="G1984" s="15" t="s">
        <v>72</v>
      </c>
      <c r="H1984" s="32" t="s">
        <v>30</v>
      </c>
      <c r="I1984" s="15" t="s">
        <v>3315</v>
      </c>
      <c r="J1984" s="41"/>
      <c r="K1984" s="407">
        <v>19050</v>
      </c>
      <c r="L1984" s="43" t="s">
        <v>3238</v>
      </c>
      <c r="M1984" s="408">
        <v>0.1575</v>
      </c>
      <c r="N1984" s="409">
        <f t="shared" si="113"/>
        <v>3000.375</v>
      </c>
      <c r="O1984" s="70">
        <f>N1984*[1]TC!$C$3</f>
        <v>69008.625</v>
      </c>
      <c r="P1984" s="158">
        <v>10000</v>
      </c>
      <c r="Q1984" s="41" t="s">
        <v>371</v>
      </c>
      <c r="R1984" s="410">
        <f t="shared" si="114"/>
        <v>16049.625</v>
      </c>
      <c r="S1984" s="70">
        <f>R1984*[1]TC!$C$3</f>
        <v>369141.375</v>
      </c>
      <c r="T1984" s="411">
        <f>[1]TC!$F$5</f>
        <v>1500</v>
      </c>
      <c r="U1984" s="70">
        <f>T1984*[1]TC!$C$3</f>
        <v>34500</v>
      </c>
      <c r="V1984" s="418" t="s">
        <v>3316</v>
      </c>
      <c r="W1984" s="413" t="s">
        <v>3341</v>
      </c>
      <c r="X1984" s="199"/>
    </row>
    <row r="1985" spans="1:24" ht="15" customHeight="1">
      <c r="A1985" s="32" t="s">
        <v>23</v>
      </c>
      <c r="B1985" s="32" t="s">
        <v>3236</v>
      </c>
      <c r="C1985" s="32" t="s">
        <v>3342</v>
      </c>
      <c r="D1985" s="41" t="s">
        <v>26</v>
      </c>
      <c r="E1985" s="15" t="s">
        <v>1504</v>
      </c>
      <c r="F1985" s="15" t="s">
        <v>73</v>
      </c>
      <c r="G1985" s="15" t="s">
        <v>73</v>
      </c>
      <c r="H1985" s="32" t="s">
        <v>30</v>
      </c>
      <c r="I1985" s="15" t="s">
        <v>3315</v>
      </c>
      <c r="J1985" s="41"/>
      <c r="K1985" s="407">
        <v>19050</v>
      </c>
      <c r="L1985" s="43" t="s">
        <v>3238</v>
      </c>
      <c r="M1985" s="408">
        <v>0.1575</v>
      </c>
      <c r="N1985" s="409">
        <f t="shared" si="113"/>
        <v>3000.375</v>
      </c>
      <c r="O1985" s="70">
        <f>N1985*[1]TC!$C$3</f>
        <v>69008.625</v>
      </c>
      <c r="P1985" s="158">
        <v>10000</v>
      </c>
      <c r="Q1985" s="41" t="s">
        <v>371</v>
      </c>
      <c r="R1985" s="410">
        <f t="shared" si="114"/>
        <v>16049.625</v>
      </c>
      <c r="S1985" s="70">
        <f>R1985*[1]TC!$C$3</f>
        <v>369141.375</v>
      </c>
      <c r="T1985" s="411">
        <f>[1]TC!$F$5</f>
        <v>1500</v>
      </c>
      <c r="U1985" s="70">
        <f>T1985*[1]TC!$C$3</f>
        <v>34500</v>
      </c>
      <c r="V1985" s="418" t="s">
        <v>3316</v>
      </c>
      <c r="W1985" s="413" t="s">
        <v>3343</v>
      </c>
      <c r="X1985" s="199"/>
    </row>
    <row r="1986" spans="1:24" ht="15" customHeight="1">
      <c r="A1986" s="32" t="s">
        <v>23</v>
      </c>
      <c r="B1986" s="32" t="s">
        <v>3236</v>
      </c>
      <c r="C1986" s="32" t="s">
        <v>3344</v>
      </c>
      <c r="D1986" s="41" t="s">
        <v>26</v>
      </c>
      <c r="E1986" s="15" t="s">
        <v>1504</v>
      </c>
      <c r="F1986" s="15" t="s">
        <v>73</v>
      </c>
      <c r="G1986" s="15" t="s">
        <v>73</v>
      </c>
      <c r="H1986" s="32" t="s">
        <v>30</v>
      </c>
      <c r="I1986" s="15" t="s">
        <v>3315</v>
      </c>
      <c r="J1986" s="41"/>
      <c r="K1986" s="407">
        <v>19050</v>
      </c>
      <c r="L1986" s="43" t="s">
        <v>3238</v>
      </c>
      <c r="M1986" s="408">
        <v>0.16</v>
      </c>
      <c r="N1986" s="409">
        <f t="shared" si="113"/>
        <v>3048</v>
      </c>
      <c r="O1986" s="70">
        <f>N1986*[1]TC!$C$3</f>
        <v>70104</v>
      </c>
      <c r="P1986" s="158">
        <v>10000</v>
      </c>
      <c r="Q1986" s="41" t="s">
        <v>371</v>
      </c>
      <c r="R1986" s="410">
        <f t="shared" si="114"/>
        <v>16002</v>
      </c>
      <c r="S1986" s="70">
        <f>R1986*[1]TC!$C$3</f>
        <v>368046</v>
      </c>
      <c r="T1986" s="411">
        <f>[1]TC!$F$5</f>
        <v>1500</v>
      </c>
      <c r="U1986" s="70">
        <f>T1986*[1]TC!$C$3</f>
        <v>34500</v>
      </c>
      <c r="V1986" s="418" t="s">
        <v>3316</v>
      </c>
      <c r="W1986" s="413" t="s">
        <v>3345</v>
      </c>
      <c r="X1986" s="199"/>
    </row>
    <row r="1987" spans="1:24" ht="15" customHeight="1">
      <c r="A1987" s="32" t="s">
        <v>23</v>
      </c>
      <c r="B1987" s="32" t="s">
        <v>3236</v>
      </c>
      <c r="C1987" s="32" t="s">
        <v>3346</v>
      </c>
      <c r="D1987" s="41" t="s">
        <v>26</v>
      </c>
      <c r="E1987" s="15" t="s">
        <v>1504</v>
      </c>
      <c r="F1987" s="15" t="s">
        <v>72</v>
      </c>
      <c r="G1987" s="15" t="s">
        <v>72</v>
      </c>
      <c r="H1987" s="32" t="s">
        <v>30</v>
      </c>
      <c r="I1987" s="15" t="s">
        <v>3315</v>
      </c>
      <c r="J1987" s="41"/>
      <c r="K1987" s="407">
        <v>19050</v>
      </c>
      <c r="L1987" s="43" t="s">
        <v>3238</v>
      </c>
      <c r="M1987" s="408">
        <v>0.16</v>
      </c>
      <c r="N1987" s="409">
        <f t="shared" si="113"/>
        <v>3048</v>
      </c>
      <c r="O1987" s="70">
        <f>N1987*[1]TC!$C$3</f>
        <v>70104</v>
      </c>
      <c r="P1987" s="158">
        <v>10000</v>
      </c>
      <c r="Q1987" s="41" t="s">
        <v>371</v>
      </c>
      <c r="R1987" s="410">
        <f t="shared" si="114"/>
        <v>16002</v>
      </c>
      <c r="S1987" s="70">
        <f>R1987*[1]TC!$C$3</f>
        <v>368046</v>
      </c>
      <c r="T1987" s="411">
        <f>[1]TC!$F$5</f>
        <v>1500</v>
      </c>
      <c r="U1987" s="70">
        <f>T1987*[1]TC!$C$3</f>
        <v>34500</v>
      </c>
      <c r="V1987" s="418" t="s">
        <v>3316</v>
      </c>
      <c r="W1987" s="413" t="s">
        <v>3347</v>
      </c>
      <c r="X1987" s="199"/>
    </row>
    <row r="1988" spans="1:24" ht="15" customHeight="1">
      <c r="A1988" s="32" t="s">
        <v>23</v>
      </c>
      <c r="B1988" s="32" t="s">
        <v>3236</v>
      </c>
      <c r="C1988" s="32" t="s">
        <v>3348</v>
      </c>
      <c r="D1988" s="41" t="s">
        <v>26</v>
      </c>
      <c r="E1988" s="15" t="s">
        <v>1504</v>
      </c>
      <c r="F1988" s="14" t="s">
        <v>72</v>
      </c>
      <c r="G1988" s="15" t="s">
        <v>73</v>
      </c>
      <c r="H1988" s="32" t="s">
        <v>30</v>
      </c>
      <c r="I1988" s="15" t="s">
        <v>3315</v>
      </c>
      <c r="J1988" s="41"/>
      <c r="K1988" s="407">
        <v>19050</v>
      </c>
      <c r="L1988" s="43" t="s">
        <v>3238</v>
      </c>
      <c r="M1988" s="408">
        <v>0.16</v>
      </c>
      <c r="N1988" s="409">
        <f t="shared" si="113"/>
        <v>3048</v>
      </c>
      <c r="O1988" s="70">
        <f>N1988*[1]TC!$C$3</f>
        <v>70104</v>
      </c>
      <c r="P1988" s="158">
        <v>10000</v>
      </c>
      <c r="Q1988" s="41" t="s">
        <v>371</v>
      </c>
      <c r="R1988" s="410">
        <f t="shared" si="114"/>
        <v>16002</v>
      </c>
      <c r="S1988" s="70">
        <f>R1988*[1]TC!$C$3</f>
        <v>368046</v>
      </c>
      <c r="T1988" s="411">
        <f>[1]TC!$F$5</f>
        <v>1500</v>
      </c>
      <c r="U1988" s="70">
        <f>T1988*[1]TC!$C$3</f>
        <v>34500</v>
      </c>
      <c r="V1988" s="418" t="s">
        <v>3316</v>
      </c>
      <c r="W1988" s="413" t="s">
        <v>3349</v>
      </c>
      <c r="X1988" s="199"/>
    </row>
    <row r="1989" spans="1:24" ht="15" customHeight="1">
      <c r="A1989" s="32" t="s">
        <v>23</v>
      </c>
      <c r="B1989" s="32" t="s">
        <v>3236</v>
      </c>
      <c r="C1989" s="32" t="s">
        <v>3350</v>
      </c>
      <c r="D1989" s="41" t="s">
        <v>26</v>
      </c>
      <c r="E1989" s="15" t="s">
        <v>1504</v>
      </c>
      <c r="F1989" s="15" t="s">
        <v>72</v>
      </c>
      <c r="G1989" s="15" t="s">
        <v>92</v>
      </c>
      <c r="H1989" s="32" t="s">
        <v>30</v>
      </c>
      <c r="I1989" s="15" t="s">
        <v>3315</v>
      </c>
      <c r="J1989" s="41"/>
      <c r="K1989" s="407">
        <v>19050</v>
      </c>
      <c r="L1989" s="43" t="s">
        <v>3238</v>
      </c>
      <c r="M1989" s="408">
        <v>0.16</v>
      </c>
      <c r="N1989" s="409">
        <f t="shared" si="113"/>
        <v>3048</v>
      </c>
      <c r="O1989" s="70">
        <f>N1989*[1]TC!$C$3</f>
        <v>70104</v>
      </c>
      <c r="P1989" s="158">
        <v>10000</v>
      </c>
      <c r="Q1989" s="41" t="s">
        <v>371</v>
      </c>
      <c r="R1989" s="410">
        <f t="shared" si="114"/>
        <v>16002</v>
      </c>
      <c r="S1989" s="70">
        <f>R1989*[1]TC!$C$3</f>
        <v>368046</v>
      </c>
      <c r="T1989" s="411">
        <f>[1]TC!$F$5</f>
        <v>1500</v>
      </c>
      <c r="U1989" s="70">
        <f>T1989*[1]TC!$C$3</f>
        <v>34500</v>
      </c>
      <c r="V1989" s="418" t="s">
        <v>3316</v>
      </c>
      <c r="W1989" s="413" t="s">
        <v>3351</v>
      </c>
      <c r="X1989" s="199"/>
    </row>
    <row r="1990" spans="1:24" ht="15" customHeight="1">
      <c r="A1990" s="32" t="s">
        <v>23</v>
      </c>
      <c r="B1990" s="32" t="s">
        <v>3236</v>
      </c>
      <c r="C1990" s="32" t="s">
        <v>3352</v>
      </c>
      <c r="D1990" s="41" t="s">
        <v>26</v>
      </c>
      <c r="E1990" s="15" t="s">
        <v>1504</v>
      </c>
      <c r="F1990" s="15" t="s">
        <v>72</v>
      </c>
      <c r="G1990" s="14" t="s">
        <v>92</v>
      </c>
      <c r="H1990" s="32" t="s">
        <v>30</v>
      </c>
      <c r="I1990" s="15" t="s">
        <v>3315</v>
      </c>
      <c r="J1990" s="41"/>
      <c r="K1990" s="407">
        <v>19050</v>
      </c>
      <c r="L1990" s="43" t="s">
        <v>3238</v>
      </c>
      <c r="M1990" s="408">
        <v>0.16</v>
      </c>
      <c r="N1990" s="409">
        <f t="shared" si="113"/>
        <v>3048</v>
      </c>
      <c r="O1990" s="70">
        <f>N1990*[1]TC!$C$3</f>
        <v>70104</v>
      </c>
      <c r="P1990" s="158">
        <v>10000</v>
      </c>
      <c r="Q1990" s="41" t="s">
        <v>371</v>
      </c>
      <c r="R1990" s="410">
        <f t="shared" si="114"/>
        <v>16002</v>
      </c>
      <c r="S1990" s="70">
        <f>R1990*[1]TC!$C$3</f>
        <v>368046</v>
      </c>
      <c r="T1990" s="411">
        <f>[1]TC!$F$5</f>
        <v>1500</v>
      </c>
      <c r="U1990" s="70">
        <f>T1990*[1]TC!$C$3</f>
        <v>34500</v>
      </c>
      <c r="V1990" s="418" t="s">
        <v>3316</v>
      </c>
      <c r="W1990" s="142"/>
      <c r="X1990" s="199"/>
    </row>
    <row r="1991" spans="1:24" ht="15" customHeight="1">
      <c r="A1991" s="32" t="s">
        <v>23</v>
      </c>
      <c r="B1991" s="32" t="s">
        <v>3236</v>
      </c>
      <c r="C1991" s="32" t="s">
        <v>3353</v>
      </c>
      <c r="D1991" s="41" t="s">
        <v>26</v>
      </c>
      <c r="E1991" s="15" t="s">
        <v>1504</v>
      </c>
      <c r="F1991" s="15" t="s">
        <v>72</v>
      </c>
      <c r="G1991" s="14" t="s">
        <v>92</v>
      </c>
      <c r="H1991" s="32" t="s">
        <v>30</v>
      </c>
      <c r="I1991" s="15" t="s">
        <v>3315</v>
      </c>
      <c r="J1991" s="41"/>
      <c r="K1991" s="407">
        <v>19050</v>
      </c>
      <c r="L1991" s="43" t="s">
        <v>3238</v>
      </c>
      <c r="M1991" s="408">
        <v>0.16</v>
      </c>
      <c r="N1991" s="409">
        <f t="shared" si="113"/>
        <v>3048</v>
      </c>
      <c r="O1991" s="70">
        <f>N1991*[1]TC!$C$3</f>
        <v>70104</v>
      </c>
      <c r="P1991" s="158">
        <v>10000</v>
      </c>
      <c r="Q1991" s="41" t="s">
        <v>371</v>
      </c>
      <c r="R1991" s="410">
        <f t="shared" si="114"/>
        <v>16002</v>
      </c>
      <c r="S1991" s="70">
        <f>R1991*[1]TC!$C$3</f>
        <v>368046</v>
      </c>
      <c r="T1991" s="411">
        <f>[1]TC!$F$5</f>
        <v>1500</v>
      </c>
      <c r="U1991" s="70">
        <f>T1991*[1]TC!$C$3</f>
        <v>34500</v>
      </c>
      <c r="V1991" s="418" t="s">
        <v>3316</v>
      </c>
      <c r="W1991" s="413" t="s">
        <v>3327</v>
      </c>
      <c r="X1991" s="199"/>
    </row>
    <row r="1992" spans="1:24" ht="15" customHeight="1">
      <c r="A1992" s="32" t="s">
        <v>23</v>
      </c>
      <c r="B1992" s="32" t="s">
        <v>3236</v>
      </c>
      <c r="C1992" s="32" t="s">
        <v>3354</v>
      </c>
      <c r="D1992" s="41" t="s">
        <v>26</v>
      </c>
      <c r="E1992" s="15" t="s">
        <v>1504</v>
      </c>
      <c r="F1992" s="15" t="s">
        <v>72</v>
      </c>
      <c r="G1992" s="14" t="s">
        <v>73</v>
      </c>
      <c r="H1992" s="32" t="s">
        <v>30</v>
      </c>
      <c r="I1992" s="15" t="s">
        <v>3315</v>
      </c>
      <c r="J1992" s="41"/>
      <c r="K1992" s="407">
        <v>19050</v>
      </c>
      <c r="L1992" s="43" t="s">
        <v>3238</v>
      </c>
      <c r="M1992" s="408">
        <v>0.16</v>
      </c>
      <c r="N1992" s="409">
        <f t="shared" si="113"/>
        <v>3048</v>
      </c>
      <c r="O1992" s="70">
        <f>N1992*[1]TC!$C$3</f>
        <v>70104</v>
      </c>
      <c r="P1992" s="158">
        <v>10000</v>
      </c>
      <c r="Q1992" s="41" t="s">
        <v>371</v>
      </c>
      <c r="R1992" s="410">
        <f t="shared" si="114"/>
        <v>16002</v>
      </c>
      <c r="S1992" s="70">
        <f>R1992*[1]TC!$C$3</f>
        <v>368046</v>
      </c>
      <c r="T1992" s="411">
        <f>[1]TC!$F$5</f>
        <v>1500</v>
      </c>
      <c r="U1992" s="70">
        <f>T1992*[1]TC!$C$3</f>
        <v>34500</v>
      </c>
      <c r="V1992" s="418" t="s">
        <v>3316</v>
      </c>
      <c r="W1992" s="413" t="s">
        <v>3355</v>
      </c>
      <c r="X1992" s="199"/>
    </row>
    <row r="1993" spans="1:24" ht="15" customHeight="1">
      <c r="A1993" s="32" t="s">
        <v>23</v>
      </c>
      <c r="B1993" s="32" t="s">
        <v>3236</v>
      </c>
      <c r="C1993" s="32" t="s">
        <v>3356</v>
      </c>
      <c r="D1993" s="41" t="s">
        <v>26</v>
      </c>
      <c r="E1993" s="15" t="s">
        <v>1504</v>
      </c>
      <c r="F1993" s="15" t="s">
        <v>72</v>
      </c>
      <c r="G1993" s="14" t="s">
        <v>519</v>
      </c>
      <c r="H1993" s="32" t="s">
        <v>30</v>
      </c>
      <c r="I1993" s="15" t="s">
        <v>3315</v>
      </c>
      <c r="J1993" s="41"/>
      <c r="K1993" s="407">
        <v>19050</v>
      </c>
      <c r="L1993" s="43" t="s">
        <v>3238</v>
      </c>
      <c r="M1993" s="408">
        <v>0.16</v>
      </c>
      <c r="N1993" s="409">
        <f t="shared" si="113"/>
        <v>3048</v>
      </c>
      <c r="O1993" s="70">
        <f>N1993*[1]TC!$C$3</f>
        <v>70104</v>
      </c>
      <c r="P1993" s="158">
        <v>10000</v>
      </c>
      <c r="Q1993" s="41" t="s">
        <v>371</v>
      </c>
      <c r="R1993" s="410">
        <f t="shared" si="114"/>
        <v>16002</v>
      </c>
      <c r="S1993" s="70">
        <f>R1993*[1]TC!$C$3</f>
        <v>368046</v>
      </c>
      <c r="T1993" s="411">
        <f>[1]TC!$F$5</f>
        <v>1500</v>
      </c>
      <c r="U1993" s="70">
        <f>T1993*[1]TC!$C$3</f>
        <v>34500</v>
      </c>
      <c r="V1993" s="418" t="s">
        <v>3316</v>
      </c>
      <c r="W1993" s="413" t="s">
        <v>3357</v>
      </c>
      <c r="X1993" s="199"/>
    </row>
    <row r="1994" spans="1:24" ht="15" customHeight="1">
      <c r="A1994" s="32" t="s">
        <v>23</v>
      </c>
      <c r="B1994" s="32" t="s">
        <v>3236</v>
      </c>
      <c r="C1994" s="32" t="s">
        <v>3358</v>
      </c>
      <c r="D1994" s="41" t="s">
        <v>26</v>
      </c>
      <c r="E1994" s="15" t="s">
        <v>1504</v>
      </c>
      <c r="F1994" s="15" t="s">
        <v>72</v>
      </c>
      <c r="G1994" s="14" t="s">
        <v>116</v>
      </c>
      <c r="H1994" s="32" t="s">
        <v>30</v>
      </c>
      <c r="I1994" s="15" t="s">
        <v>3315</v>
      </c>
      <c r="J1994" s="41"/>
      <c r="K1994" s="407">
        <v>19050</v>
      </c>
      <c r="L1994" s="43" t="s">
        <v>3238</v>
      </c>
      <c r="M1994" s="408">
        <v>0.16</v>
      </c>
      <c r="N1994" s="409">
        <f t="shared" si="113"/>
        <v>3048</v>
      </c>
      <c r="O1994" s="70">
        <f>N1994*[1]TC!$C$3</f>
        <v>70104</v>
      </c>
      <c r="P1994" s="158">
        <v>10000</v>
      </c>
      <c r="Q1994" s="41" t="s">
        <v>371</v>
      </c>
      <c r="R1994" s="410">
        <f t="shared" si="114"/>
        <v>16002</v>
      </c>
      <c r="S1994" s="70">
        <f>R1994*[1]TC!$C$3</f>
        <v>368046</v>
      </c>
      <c r="T1994" s="411">
        <f>[1]TC!$F$5</f>
        <v>1500</v>
      </c>
      <c r="U1994" s="70">
        <f>T1994*[1]TC!$C$3</f>
        <v>34500</v>
      </c>
      <c r="V1994" s="418" t="s">
        <v>3316</v>
      </c>
      <c r="W1994" s="413" t="s">
        <v>3357</v>
      </c>
      <c r="X1994" s="199"/>
    </row>
    <row r="1995" spans="1:24" ht="15" customHeight="1">
      <c r="A1995" s="32" t="s">
        <v>23</v>
      </c>
      <c r="B1995" s="32" t="s">
        <v>3236</v>
      </c>
      <c r="C1995" s="32" t="s">
        <v>3359</v>
      </c>
      <c r="D1995" s="41" t="s">
        <v>26</v>
      </c>
      <c r="E1995" s="15" t="s">
        <v>1504</v>
      </c>
      <c r="F1995" s="15" t="s">
        <v>2555</v>
      </c>
      <c r="G1995" s="14" t="s">
        <v>72</v>
      </c>
      <c r="H1995" s="32" t="s">
        <v>30</v>
      </c>
      <c r="I1995" s="15" t="s">
        <v>3315</v>
      </c>
      <c r="J1995" s="41"/>
      <c r="K1995" s="407">
        <v>19050</v>
      </c>
      <c r="L1995" s="43" t="s">
        <v>3238</v>
      </c>
      <c r="M1995" s="408">
        <v>0.16</v>
      </c>
      <c r="N1995" s="409">
        <f t="shared" si="113"/>
        <v>3048</v>
      </c>
      <c r="O1995" s="70">
        <f>N1995*[1]TC!$C$3</f>
        <v>70104</v>
      </c>
      <c r="P1995" s="158">
        <v>10000</v>
      </c>
      <c r="Q1995" s="41" t="s">
        <v>371</v>
      </c>
      <c r="R1995" s="410">
        <f t="shared" si="114"/>
        <v>16002</v>
      </c>
      <c r="S1995" s="70">
        <f>R1995*[1]TC!$C$3</f>
        <v>368046</v>
      </c>
      <c r="T1995" s="411">
        <f>[1]TC!$F$5</f>
        <v>1500</v>
      </c>
      <c r="U1995" s="70">
        <f>T1995*[1]TC!$C$3</f>
        <v>34500</v>
      </c>
      <c r="V1995" s="417" t="s">
        <v>3316</v>
      </c>
      <c r="W1995" s="413" t="s">
        <v>3360</v>
      </c>
      <c r="X1995" s="199"/>
    </row>
    <row r="1996" spans="1:24" ht="15" customHeight="1">
      <c r="A1996" s="32" t="s">
        <v>23</v>
      </c>
      <c r="B1996" s="32" t="s">
        <v>3236</v>
      </c>
      <c r="C1996" s="32" t="s">
        <v>3361</v>
      </c>
      <c r="D1996" s="41" t="s">
        <v>26</v>
      </c>
      <c r="E1996" s="15" t="s">
        <v>1504</v>
      </c>
      <c r="F1996" s="15" t="s">
        <v>73</v>
      </c>
      <c r="G1996" s="14" t="s">
        <v>73</v>
      </c>
      <c r="H1996" s="32" t="s">
        <v>30</v>
      </c>
      <c r="I1996" s="15" t="s">
        <v>3315</v>
      </c>
      <c r="J1996" s="41"/>
      <c r="K1996" s="407">
        <v>19050</v>
      </c>
      <c r="L1996" s="43" t="s">
        <v>3238</v>
      </c>
      <c r="M1996" s="408">
        <v>0.16</v>
      </c>
      <c r="N1996" s="409">
        <f t="shared" si="113"/>
        <v>3048</v>
      </c>
      <c r="O1996" s="70">
        <f>N1996*[1]TC!$C$3</f>
        <v>70104</v>
      </c>
      <c r="P1996" s="158">
        <v>10000</v>
      </c>
      <c r="Q1996" s="41" t="s">
        <v>371</v>
      </c>
      <c r="R1996" s="410">
        <f t="shared" si="114"/>
        <v>16002</v>
      </c>
      <c r="S1996" s="70">
        <f>R1996*[1]TC!$C$3</f>
        <v>368046</v>
      </c>
      <c r="T1996" s="411">
        <f>[1]TC!$F$5</f>
        <v>1500</v>
      </c>
      <c r="U1996" s="70">
        <f>T1996*[1]TC!$C$3</f>
        <v>34500</v>
      </c>
      <c r="V1996" s="417" t="s">
        <v>3316</v>
      </c>
      <c r="W1996" s="413" t="s">
        <v>3362</v>
      </c>
      <c r="X1996" s="199"/>
    </row>
    <row r="1997" spans="1:24" ht="15" customHeight="1">
      <c r="A1997" s="32" t="s">
        <v>23</v>
      </c>
      <c r="B1997" s="32" t="s">
        <v>3236</v>
      </c>
      <c r="C1997" s="32" t="s">
        <v>3363</v>
      </c>
      <c r="D1997" s="41" t="s">
        <v>26</v>
      </c>
      <c r="E1997" s="15" t="s">
        <v>1504</v>
      </c>
      <c r="F1997" s="15" t="s">
        <v>73</v>
      </c>
      <c r="G1997" s="14" t="s">
        <v>2555</v>
      </c>
      <c r="H1997" s="32" t="s">
        <v>30</v>
      </c>
      <c r="I1997" s="15" t="s">
        <v>3315</v>
      </c>
      <c r="J1997" s="41"/>
      <c r="K1997" s="407">
        <v>19050</v>
      </c>
      <c r="L1997" s="43" t="s">
        <v>3238</v>
      </c>
      <c r="M1997" s="408">
        <v>0.16</v>
      </c>
      <c r="N1997" s="409">
        <f t="shared" si="113"/>
        <v>3048</v>
      </c>
      <c r="O1997" s="70">
        <f>N1997*[1]TC!$C$3</f>
        <v>70104</v>
      </c>
      <c r="P1997" s="158">
        <v>10000</v>
      </c>
      <c r="Q1997" s="41" t="s">
        <v>371</v>
      </c>
      <c r="R1997" s="410">
        <f t="shared" si="114"/>
        <v>16002</v>
      </c>
      <c r="S1997" s="70">
        <f>R1997*[1]TC!$C$3</f>
        <v>368046</v>
      </c>
      <c r="T1997" s="411">
        <f>[1]TC!$F$5</f>
        <v>1500</v>
      </c>
      <c r="U1997" s="70">
        <f>T1997*[1]TC!$C$3</f>
        <v>34500</v>
      </c>
      <c r="V1997" s="417" t="s">
        <v>3316</v>
      </c>
      <c r="W1997" s="181" t="s">
        <v>3364</v>
      </c>
      <c r="X1997" s="199"/>
    </row>
    <row r="1998" spans="1:24" ht="15" customHeight="1">
      <c r="A1998" s="32" t="s">
        <v>23</v>
      </c>
      <c r="B1998" s="32" t="s">
        <v>3236</v>
      </c>
      <c r="C1998" s="32" t="s">
        <v>3365</v>
      </c>
      <c r="D1998" s="41" t="s">
        <v>26</v>
      </c>
      <c r="E1998" s="15" t="s">
        <v>1504</v>
      </c>
      <c r="F1998" s="15" t="s">
        <v>73</v>
      </c>
      <c r="G1998" s="14" t="s">
        <v>73</v>
      </c>
      <c r="H1998" s="32" t="s">
        <v>30</v>
      </c>
      <c r="I1998" s="15" t="s">
        <v>3315</v>
      </c>
      <c r="J1998" s="41"/>
      <c r="K1998" s="407">
        <v>19050</v>
      </c>
      <c r="L1998" s="43" t="s">
        <v>3238</v>
      </c>
      <c r="M1998" s="408">
        <v>0.16</v>
      </c>
      <c r="N1998" s="409">
        <f t="shared" si="113"/>
        <v>3048</v>
      </c>
      <c r="O1998" s="70">
        <f>N1998*[1]TC!$C$3</f>
        <v>70104</v>
      </c>
      <c r="P1998" s="158">
        <v>10000</v>
      </c>
      <c r="Q1998" s="41" t="s">
        <v>371</v>
      </c>
      <c r="R1998" s="410">
        <f t="shared" si="114"/>
        <v>16002</v>
      </c>
      <c r="S1998" s="70">
        <f>R1998*[1]TC!$C$3</f>
        <v>368046</v>
      </c>
      <c r="T1998" s="411">
        <f>[1]TC!$F$5</f>
        <v>1500</v>
      </c>
      <c r="U1998" s="70">
        <f>T1998*[1]TC!$C$3</f>
        <v>34500</v>
      </c>
      <c r="V1998" s="417" t="s">
        <v>3316</v>
      </c>
      <c r="W1998" s="72" t="s">
        <v>3366</v>
      </c>
      <c r="X1998" s="199"/>
    </row>
    <row r="1999" spans="1:24" ht="15" customHeight="1">
      <c r="A1999" s="32" t="s">
        <v>23</v>
      </c>
      <c r="B1999" s="32" t="s">
        <v>3236</v>
      </c>
      <c r="C1999" s="32" t="s">
        <v>3367</v>
      </c>
      <c r="D1999" s="41" t="s">
        <v>26</v>
      </c>
      <c r="E1999" s="15" t="s">
        <v>1504</v>
      </c>
      <c r="F1999" s="15" t="s">
        <v>73</v>
      </c>
      <c r="G1999" s="14" t="s">
        <v>73</v>
      </c>
      <c r="H1999" s="32" t="s">
        <v>30</v>
      </c>
      <c r="I1999" s="15" t="s">
        <v>3315</v>
      </c>
      <c r="J1999" s="41"/>
      <c r="K1999" s="407">
        <v>19050</v>
      </c>
      <c r="L1999" s="43" t="s">
        <v>3238</v>
      </c>
      <c r="M1999" s="408">
        <v>0.16</v>
      </c>
      <c r="N1999" s="409">
        <f t="shared" si="113"/>
        <v>3048</v>
      </c>
      <c r="O1999" s="70">
        <f>N1999*[1]TC!$C$3</f>
        <v>70104</v>
      </c>
      <c r="P1999" s="158">
        <v>10000</v>
      </c>
      <c r="Q1999" s="41" t="s">
        <v>371</v>
      </c>
      <c r="R1999" s="410">
        <f t="shared" si="114"/>
        <v>16002</v>
      </c>
      <c r="S1999" s="70">
        <f>R1999*[1]TC!$C$3</f>
        <v>368046</v>
      </c>
      <c r="T1999" s="411">
        <f>[1]TC!$F$5</f>
        <v>1500</v>
      </c>
      <c r="U1999" s="70">
        <f>T1999*[1]TC!$C$3</f>
        <v>34500</v>
      </c>
      <c r="V1999" s="417" t="s">
        <v>3316</v>
      </c>
      <c r="W1999" s="181" t="s">
        <v>3368</v>
      </c>
      <c r="X1999" s="199"/>
    </row>
    <row r="2000" spans="1:24" ht="15" customHeight="1">
      <c r="A2000" s="32" t="s">
        <v>23</v>
      </c>
      <c r="B2000" s="32" t="s">
        <v>3236</v>
      </c>
      <c r="C2000" s="32" t="s">
        <v>3369</v>
      </c>
      <c r="D2000" s="41" t="s">
        <v>26</v>
      </c>
      <c r="E2000" s="15" t="s">
        <v>1504</v>
      </c>
      <c r="F2000" s="15" t="s">
        <v>72</v>
      </c>
      <c r="G2000" s="14" t="s">
        <v>72</v>
      </c>
      <c r="H2000" s="32" t="s">
        <v>30</v>
      </c>
      <c r="I2000" s="15" t="s">
        <v>3315</v>
      </c>
      <c r="J2000" s="41"/>
      <c r="K2000" s="407">
        <v>19050</v>
      </c>
      <c r="L2000" s="43" t="s">
        <v>3238</v>
      </c>
      <c r="M2000" s="408">
        <v>0.16</v>
      </c>
      <c r="N2000" s="409">
        <f t="shared" si="113"/>
        <v>3048</v>
      </c>
      <c r="O2000" s="70">
        <f>N2000*[1]TC!$C$3</f>
        <v>70104</v>
      </c>
      <c r="P2000" s="158">
        <v>10000</v>
      </c>
      <c r="Q2000" s="41" t="s">
        <v>371</v>
      </c>
      <c r="R2000" s="410">
        <f t="shared" si="114"/>
        <v>16002</v>
      </c>
      <c r="S2000" s="70">
        <f>R2000*[1]TC!$C$3</f>
        <v>368046</v>
      </c>
      <c r="T2000" s="411">
        <f>[1]TC!$F$5</f>
        <v>1500</v>
      </c>
      <c r="U2000" s="70">
        <f>T2000*[1]TC!$C$3</f>
        <v>34500</v>
      </c>
      <c r="V2000" s="417" t="s">
        <v>3316</v>
      </c>
      <c r="W2000" s="72" t="s">
        <v>3370</v>
      </c>
      <c r="X2000" s="199"/>
    </row>
    <row r="2001" spans="1:24" ht="15" customHeight="1">
      <c r="A2001" s="32" t="s">
        <v>23</v>
      </c>
      <c r="B2001" s="32" t="s">
        <v>3236</v>
      </c>
      <c r="C2001" s="32" t="s">
        <v>3371</v>
      </c>
      <c r="D2001" s="41" t="s">
        <v>26</v>
      </c>
      <c r="E2001" s="15" t="s">
        <v>1504</v>
      </c>
      <c r="F2001" s="15" t="s">
        <v>73</v>
      </c>
      <c r="G2001" s="14" t="s">
        <v>73</v>
      </c>
      <c r="H2001" s="32" t="s">
        <v>30</v>
      </c>
      <c r="I2001" s="15" t="s">
        <v>3315</v>
      </c>
      <c r="J2001" s="41"/>
      <c r="K2001" s="407">
        <v>19050</v>
      </c>
      <c r="L2001" s="43" t="s">
        <v>3238</v>
      </c>
      <c r="M2001" s="408">
        <v>0.16</v>
      </c>
      <c r="N2001" s="409">
        <f t="shared" si="113"/>
        <v>3048</v>
      </c>
      <c r="O2001" s="70">
        <f>N2001*[1]TC!$C$3</f>
        <v>70104</v>
      </c>
      <c r="P2001" s="158">
        <v>10000</v>
      </c>
      <c r="Q2001" s="41" t="s">
        <v>371</v>
      </c>
      <c r="R2001" s="410">
        <f t="shared" si="114"/>
        <v>16002</v>
      </c>
      <c r="S2001" s="70">
        <f>R2001*[1]TC!$C$3</f>
        <v>368046</v>
      </c>
      <c r="T2001" s="411">
        <f>[1]TC!$F$5</f>
        <v>1500</v>
      </c>
      <c r="U2001" s="70">
        <f>T2001*[1]TC!$C$3</f>
        <v>34500</v>
      </c>
      <c r="V2001" s="417" t="s">
        <v>3316</v>
      </c>
      <c r="W2001" s="72" t="s">
        <v>3372</v>
      </c>
      <c r="X2001" s="199"/>
    </row>
    <row r="2002" spans="1:24" ht="15" customHeight="1">
      <c r="A2002" s="32" t="s">
        <v>23</v>
      </c>
      <c r="B2002" s="32" t="s">
        <v>3236</v>
      </c>
      <c r="C2002" s="32" t="s">
        <v>3373</v>
      </c>
      <c r="D2002" s="41" t="s">
        <v>26</v>
      </c>
      <c r="E2002" s="15" t="s">
        <v>1504</v>
      </c>
      <c r="F2002" s="15" t="s">
        <v>73</v>
      </c>
      <c r="G2002" s="14" t="s">
        <v>73</v>
      </c>
      <c r="H2002" s="32" t="s">
        <v>30</v>
      </c>
      <c r="I2002" s="15" t="s">
        <v>3315</v>
      </c>
      <c r="J2002" s="41"/>
      <c r="K2002" s="407">
        <v>19050</v>
      </c>
      <c r="L2002" s="43" t="s">
        <v>3238</v>
      </c>
      <c r="M2002" s="408">
        <v>0.16</v>
      </c>
      <c r="N2002" s="409">
        <f t="shared" si="113"/>
        <v>3048</v>
      </c>
      <c r="O2002" s="70">
        <f>N2002*[1]TC!$C$3</f>
        <v>70104</v>
      </c>
      <c r="P2002" s="158">
        <v>10000</v>
      </c>
      <c r="Q2002" s="41" t="s">
        <v>371</v>
      </c>
      <c r="R2002" s="410">
        <f t="shared" si="114"/>
        <v>16002</v>
      </c>
      <c r="S2002" s="70">
        <f>R2002*[1]TC!$C$3</f>
        <v>368046</v>
      </c>
      <c r="T2002" s="411">
        <f>[1]TC!$F$5</f>
        <v>1500</v>
      </c>
      <c r="U2002" s="70">
        <f>T2002*[1]TC!$C$3</f>
        <v>34500</v>
      </c>
      <c r="V2002" s="417" t="s">
        <v>3316</v>
      </c>
      <c r="W2002" s="72" t="s">
        <v>3374</v>
      </c>
      <c r="X2002" s="199"/>
    </row>
    <row r="2003" spans="1:24" ht="15" customHeight="1">
      <c r="A2003" s="32" t="s">
        <v>23</v>
      </c>
      <c r="B2003" s="32" t="s">
        <v>3236</v>
      </c>
      <c r="C2003" s="32" t="s">
        <v>3375</v>
      </c>
      <c r="D2003" s="41" t="s">
        <v>26</v>
      </c>
      <c r="E2003" s="15" t="s">
        <v>1504</v>
      </c>
      <c r="F2003" s="15" t="s">
        <v>73</v>
      </c>
      <c r="G2003" s="14" t="s">
        <v>170</v>
      </c>
      <c r="H2003" s="32" t="s">
        <v>30</v>
      </c>
      <c r="I2003" s="15" t="s">
        <v>3315</v>
      </c>
      <c r="J2003" s="41"/>
      <c r="K2003" s="407">
        <v>19050</v>
      </c>
      <c r="L2003" s="43" t="s">
        <v>3238</v>
      </c>
      <c r="M2003" s="408">
        <v>0.16</v>
      </c>
      <c r="N2003" s="409">
        <f t="shared" si="113"/>
        <v>3048</v>
      </c>
      <c r="O2003" s="70">
        <f>N2003*[1]TC!$C$3</f>
        <v>70104</v>
      </c>
      <c r="P2003" s="158">
        <v>10000</v>
      </c>
      <c r="Q2003" s="41" t="s">
        <v>371</v>
      </c>
      <c r="R2003" s="410">
        <f t="shared" si="114"/>
        <v>16002</v>
      </c>
      <c r="S2003" s="70">
        <f>R2003*[1]TC!$C$3</f>
        <v>368046</v>
      </c>
      <c r="T2003" s="411">
        <f>[1]TC!$F$5</f>
        <v>1500</v>
      </c>
      <c r="U2003" s="70">
        <f>T2003*[1]TC!$C$3</f>
        <v>34500</v>
      </c>
      <c r="V2003" s="417" t="s">
        <v>3316</v>
      </c>
      <c r="W2003" s="72" t="s">
        <v>3376</v>
      </c>
      <c r="X2003" s="199"/>
    </row>
    <row r="2004" spans="1:24" ht="15" customHeight="1">
      <c r="A2004" s="32" t="s">
        <v>23</v>
      </c>
      <c r="B2004" s="32" t="s">
        <v>3236</v>
      </c>
      <c r="C2004" s="32" t="s">
        <v>3377</v>
      </c>
      <c r="D2004" s="41" t="s">
        <v>26</v>
      </c>
      <c r="E2004" s="15" t="s">
        <v>1504</v>
      </c>
      <c r="F2004" s="15" t="s">
        <v>73</v>
      </c>
      <c r="G2004" s="14" t="s">
        <v>73</v>
      </c>
      <c r="H2004" s="32" t="s">
        <v>30</v>
      </c>
      <c r="I2004" s="15" t="s">
        <v>3315</v>
      </c>
      <c r="J2004" s="41"/>
      <c r="K2004" s="407">
        <v>19050</v>
      </c>
      <c r="L2004" s="43" t="s">
        <v>3238</v>
      </c>
      <c r="M2004" s="408">
        <v>0.16</v>
      </c>
      <c r="N2004" s="409">
        <f t="shared" si="113"/>
        <v>3048</v>
      </c>
      <c r="O2004" s="70">
        <f>N2004*[1]TC!$C$3</f>
        <v>70104</v>
      </c>
      <c r="P2004" s="158">
        <v>10000</v>
      </c>
      <c r="Q2004" s="41" t="s">
        <v>371</v>
      </c>
      <c r="R2004" s="410">
        <f t="shared" si="114"/>
        <v>16002</v>
      </c>
      <c r="S2004" s="70">
        <f>R2004*[1]TC!$C$3</f>
        <v>368046</v>
      </c>
      <c r="T2004" s="411">
        <f>[1]TC!$F$5</f>
        <v>1500</v>
      </c>
      <c r="U2004" s="70">
        <f>T2004*[1]TC!$C$3</f>
        <v>34500</v>
      </c>
      <c r="V2004" s="417" t="s">
        <v>3316</v>
      </c>
      <c r="W2004" s="72" t="s">
        <v>3378</v>
      </c>
      <c r="X2004" s="199"/>
    </row>
    <row r="2005" spans="1:24" ht="15" customHeight="1">
      <c r="A2005" s="32" t="s">
        <v>23</v>
      </c>
      <c r="B2005" s="32" t="s">
        <v>3236</v>
      </c>
      <c r="C2005" s="32" t="s">
        <v>3379</v>
      </c>
      <c r="D2005" s="41" t="s">
        <v>26</v>
      </c>
      <c r="E2005" s="15" t="s">
        <v>1504</v>
      </c>
      <c r="F2005" s="15" t="s">
        <v>72</v>
      </c>
      <c r="G2005" s="14" t="s">
        <v>73</v>
      </c>
      <c r="H2005" s="32" t="s">
        <v>30</v>
      </c>
      <c r="I2005" s="15" t="s">
        <v>3315</v>
      </c>
      <c r="J2005" s="41"/>
      <c r="K2005" s="407">
        <v>19050</v>
      </c>
      <c r="L2005" s="43" t="s">
        <v>3238</v>
      </c>
      <c r="M2005" s="408">
        <v>0.16</v>
      </c>
      <c r="N2005" s="409">
        <f t="shared" si="113"/>
        <v>3048</v>
      </c>
      <c r="O2005" s="70">
        <f>N2005*[1]TC!$C$3</f>
        <v>70104</v>
      </c>
      <c r="P2005" s="158">
        <v>10000</v>
      </c>
      <c r="Q2005" s="41" t="s">
        <v>371</v>
      </c>
      <c r="R2005" s="410">
        <f t="shared" si="114"/>
        <v>16002</v>
      </c>
      <c r="S2005" s="70">
        <f>R2005*[1]TC!$C$3</f>
        <v>368046</v>
      </c>
      <c r="T2005" s="411">
        <f>[1]TC!$F$5</f>
        <v>1500</v>
      </c>
      <c r="U2005" s="70">
        <f>T2005*[1]TC!$C$3</f>
        <v>34500</v>
      </c>
      <c r="V2005" s="417" t="s">
        <v>3316</v>
      </c>
      <c r="W2005" s="72" t="s">
        <v>3380</v>
      </c>
      <c r="X2005" s="199"/>
    </row>
    <row r="2006" spans="1:24" ht="15" customHeight="1">
      <c r="A2006" s="32" t="s">
        <v>23</v>
      </c>
      <c r="B2006" s="32" t="s">
        <v>3236</v>
      </c>
      <c r="C2006" s="32" t="s">
        <v>3381</v>
      </c>
      <c r="D2006" s="41" t="s">
        <v>26</v>
      </c>
      <c r="E2006" s="15" t="s">
        <v>1504</v>
      </c>
      <c r="F2006" s="15" t="s">
        <v>73</v>
      </c>
      <c r="G2006" s="14" t="s">
        <v>73</v>
      </c>
      <c r="H2006" s="32" t="s">
        <v>30</v>
      </c>
      <c r="I2006" s="15" t="s">
        <v>3315</v>
      </c>
      <c r="J2006" s="41"/>
      <c r="K2006" s="407">
        <v>19050</v>
      </c>
      <c r="L2006" s="43" t="s">
        <v>3238</v>
      </c>
      <c r="M2006" s="408">
        <v>0.16</v>
      </c>
      <c r="N2006" s="409">
        <f t="shared" si="113"/>
        <v>3048</v>
      </c>
      <c r="O2006" s="70">
        <f>N2006*[1]TC!$C$3</f>
        <v>70104</v>
      </c>
      <c r="P2006" s="158">
        <v>10000</v>
      </c>
      <c r="Q2006" s="41" t="s">
        <v>371</v>
      </c>
      <c r="R2006" s="410">
        <f t="shared" si="114"/>
        <v>16002</v>
      </c>
      <c r="S2006" s="70">
        <f>R2006*[1]TC!$C$3</f>
        <v>368046</v>
      </c>
      <c r="T2006" s="411">
        <f>[1]TC!$F$5</f>
        <v>1500</v>
      </c>
      <c r="U2006" s="70">
        <f>T2006*[1]TC!$C$3</f>
        <v>34500</v>
      </c>
      <c r="V2006" s="417" t="s">
        <v>3316</v>
      </c>
      <c r="W2006" s="72" t="s">
        <v>3382</v>
      </c>
      <c r="X2006" s="199"/>
    </row>
    <row r="2007" spans="1:24" ht="15" customHeight="1">
      <c r="A2007" s="32" t="s">
        <v>23</v>
      </c>
      <c r="B2007" s="32" t="s">
        <v>3236</v>
      </c>
      <c r="C2007" s="32" t="s">
        <v>3383</v>
      </c>
      <c r="D2007" s="41" t="s">
        <v>26</v>
      </c>
      <c r="E2007" s="15" t="s">
        <v>1504</v>
      </c>
      <c r="F2007" s="15" t="s">
        <v>73</v>
      </c>
      <c r="G2007" s="14" t="s">
        <v>73</v>
      </c>
      <c r="H2007" s="32" t="s">
        <v>880</v>
      </c>
      <c r="I2007" s="15" t="s">
        <v>31</v>
      </c>
      <c r="J2007" s="41"/>
      <c r="K2007" s="407">
        <v>20950</v>
      </c>
      <c r="L2007" s="43" t="s">
        <v>3238</v>
      </c>
      <c r="M2007" s="408">
        <v>4.7699999999999999E-2</v>
      </c>
      <c r="N2007" s="409">
        <f t="shared" si="113"/>
        <v>999.31499999999994</v>
      </c>
      <c r="O2007" s="70">
        <f>N2007*[1]TC!$C$3</f>
        <v>22984.244999999999</v>
      </c>
      <c r="P2007" s="158">
        <v>10000</v>
      </c>
      <c r="Q2007" s="41" t="s">
        <v>371</v>
      </c>
      <c r="R2007" s="410">
        <f t="shared" si="114"/>
        <v>19950.685000000001</v>
      </c>
      <c r="S2007" s="70">
        <f>R2007*[1]TC!$C$3</f>
        <v>458865.755</v>
      </c>
      <c r="T2007" s="411">
        <f>[1]TC!$F$5</f>
        <v>1500</v>
      </c>
      <c r="U2007" s="70">
        <f>T2007*[1]TC!$C$3</f>
        <v>34500</v>
      </c>
      <c r="V2007" s="33" t="s">
        <v>3384</v>
      </c>
      <c r="W2007" s="72" t="s">
        <v>3385</v>
      </c>
      <c r="X2007" s="199"/>
    </row>
    <row r="2008" spans="1:24" ht="15" customHeight="1">
      <c r="A2008" s="32" t="s">
        <v>23</v>
      </c>
      <c r="B2008" s="32" t="s">
        <v>3236</v>
      </c>
      <c r="C2008" s="41" t="s">
        <v>3386</v>
      </c>
      <c r="D2008" s="41" t="s">
        <v>26</v>
      </c>
      <c r="E2008" s="15" t="s">
        <v>1504</v>
      </c>
      <c r="F2008" s="15" t="s">
        <v>73</v>
      </c>
      <c r="G2008" s="14" t="s">
        <v>73</v>
      </c>
      <c r="H2008" s="32" t="s">
        <v>1155</v>
      </c>
      <c r="I2008" s="15" t="s">
        <v>3387</v>
      </c>
      <c r="J2008" s="41"/>
      <c r="K2008" s="407">
        <v>19950</v>
      </c>
      <c r="L2008" s="43" t="s">
        <v>3238</v>
      </c>
      <c r="M2008" s="53">
        <v>7.5200000000000003E-2</v>
      </c>
      <c r="N2008" s="409">
        <f t="shared" si="113"/>
        <v>1500.24</v>
      </c>
      <c r="O2008" s="70">
        <f>N2008*[1]TC!$C$3</f>
        <v>34505.519999999997</v>
      </c>
      <c r="P2008" s="158">
        <v>10000</v>
      </c>
      <c r="Q2008" s="41" t="s">
        <v>371</v>
      </c>
      <c r="R2008" s="410">
        <f t="shared" si="114"/>
        <v>18449.759999999998</v>
      </c>
      <c r="S2008" s="70">
        <f>R2008*[1]TC!$C$3</f>
        <v>424344.48</v>
      </c>
      <c r="T2008" s="411">
        <f>[1]TC!$F$5</f>
        <v>1500</v>
      </c>
      <c r="U2008" s="70">
        <f>T2008*[1]TC!$C$3</f>
        <v>34500</v>
      </c>
      <c r="V2008" s="33" t="s">
        <v>3388</v>
      </c>
      <c r="W2008" s="74"/>
      <c r="X2008" s="199"/>
    </row>
    <row r="2009" spans="1:24" ht="15" customHeight="1">
      <c r="A2009" s="65" t="s">
        <v>3389</v>
      </c>
      <c r="B2009" s="40" t="s">
        <v>3390</v>
      </c>
      <c r="C2009" s="127" t="s">
        <v>3391</v>
      </c>
      <c r="D2009" s="15" t="s">
        <v>49</v>
      </c>
      <c r="E2009" s="41" t="s">
        <v>27</v>
      </c>
      <c r="F2009" s="14" t="s">
        <v>402</v>
      </c>
      <c r="G2009" s="14" t="s">
        <v>170</v>
      </c>
      <c r="H2009" s="66" t="s">
        <v>296</v>
      </c>
      <c r="I2009" s="41" t="s">
        <v>870</v>
      </c>
      <c r="J2009" s="41"/>
      <c r="K2009" s="194">
        <v>120000</v>
      </c>
      <c r="L2009" s="43" t="s">
        <v>1772</v>
      </c>
      <c r="M2009" s="53">
        <v>0.35</v>
      </c>
      <c r="N2009" s="67">
        <f t="shared" si="113"/>
        <v>42000</v>
      </c>
      <c r="O2009" s="22">
        <f>N2009*[1]TC!C5</f>
        <v>671580</v>
      </c>
      <c r="P2009" s="23">
        <v>10000</v>
      </c>
      <c r="Q2009" s="24" t="s">
        <v>34</v>
      </c>
      <c r="R2009" s="70">
        <f t="shared" si="114"/>
        <v>78000</v>
      </c>
      <c r="S2009" s="70">
        <f>R2009*[1]TC!C5</f>
        <v>1247220</v>
      </c>
      <c r="T2009" s="70">
        <f>[1]TC!F7</f>
        <v>1500</v>
      </c>
      <c r="U2009" s="70">
        <f>[1]TC!G7</f>
        <v>23985</v>
      </c>
      <c r="V2009" s="71" t="s">
        <v>3392</v>
      </c>
      <c r="W2009" s="72" t="s">
        <v>3393</v>
      </c>
      <c r="X2009" s="199"/>
    </row>
    <row r="2010" spans="1:24" ht="15" customHeight="1">
      <c r="A2010" s="65" t="s">
        <v>3389</v>
      </c>
      <c r="B2010" s="40" t="s">
        <v>3390</v>
      </c>
      <c r="C2010" s="127" t="s">
        <v>3394</v>
      </c>
      <c r="D2010" s="15" t="s">
        <v>49</v>
      </c>
      <c r="E2010" s="41" t="s">
        <v>27</v>
      </c>
      <c r="F2010" s="14" t="s">
        <v>29</v>
      </c>
      <c r="G2010" s="14" t="s">
        <v>29</v>
      </c>
      <c r="H2010" s="66" t="s">
        <v>296</v>
      </c>
      <c r="I2010" s="41" t="s">
        <v>870</v>
      </c>
      <c r="J2010" s="41"/>
      <c r="K2010" s="194">
        <v>80040</v>
      </c>
      <c r="L2010" s="43" t="s">
        <v>1772</v>
      </c>
      <c r="M2010" s="53">
        <v>0.35</v>
      </c>
      <c r="N2010" s="67">
        <f t="shared" si="113"/>
        <v>28014</v>
      </c>
      <c r="O2010" s="22">
        <f>N2010*[1]TC!C5</f>
        <v>447943.86</v>
      </c>
      <c r="P2010" s="23">
        <v>10000</v>
      </c>
      <c r="Q2010" s="24" t="s">
        <v>34</v>
      </c>
      <c r="R2010" s="70">
        <v>52000</v>
      </c>
      <c r="S2010" s="70">
        <f>R2010*[1]TC!C5</f>
        <v>831480</v>
      </c>
      <c r="T2010" s="70">
        <f>[1]TC!F7</f>
        <v>1500</v>
      </c>
      <c r="U2010" s="70">
        <f>[1]TC!G7</f>
        <v>23985</v>
      </c>
      <c r="V2010" s="71" t="s">
        <v>3392</v>
      </c>
      <c r="W2010" s="72" t="s">
        <v>3395</v>
      </c>
      <c r="X2010" s="199"/>
    </row>
    <row r="2011" spans="1:24" ht="15" customHeight="1">
      <c r="A2011" s="65" t="s">
        <v>3389</v>
      </c>
      <c r="B2011" s="40" t="s">
        <v>3390</v>
      </c>
      <c r="C2011" s="127" t="s">
        <v>3396</v>
      </c>
      <c r="D2011" s="41" t="s">
        <v>26</v>
      </c>
      <c r="E2011" s="41" t="s">
        <v>27</v>
      </c>
      <c r="F2011" s="14" t="s">
        <v>76</v>
      </c>
      <c r="G2011" s="14" t="s">
        <v>29</v>
      </c>
      <c r="H2011" s="66" t="s">
        <v>113</v>
      </c>
      <c r="I2011" s="41" t="s">
        <v>870</v>
      </c>
      <c r="J2011" s="41"/>
      <c r="K2011" s="194">
        <v>39375</v>
      </c>
      <c r="L2011" s="43" t="s">
        <v>1772</v>
      </c>
      <c r="M2011" s="53">
        <v>0.35</v>
      </c>
      <c r="N2011" s="67">
        <f t="shared" si="113"/>
        <v>13781.25</v>
      </c>
      <c r="O2011" s="22">
        <f>N2011*[1]TC!C5</f>
        <v>220362.1875</v>
      </c>
      <c r="P2011" s="23">
        <v>10000</v>
      </c>
      <c r="Q2011" s="24" t="s">
        <v>34</v>
      </c>
      <c r="R2011" s="70">
        <f>K2011-N2011</f>
        <v>25593.75</v>
      </c>
      <c r="S2011" s="70">
        <f>R2011*[1]TC!C5</f>
        <v>409244.0625</v>
      </c>
      <c r="T2011" s="70">
        <f>[1]TC!F7</f>
        <v>1500</v>
      </c>
      <c r="U2011" s="70">
        <f>[1]TC!G7</f>
        <v>23985</v>
      </c>
      <c r="V2011" s="71" t="s">
        <v>3392</v>
      </c>
      <c r="W2011" s="72" t="s">
        <v>3397</v>
      </c>
      <c r="X2011" s="199"/>
    </row>
    <row r="2012" spans="1:24" ht="15" customHeight="1">
      <c r="A2012" s="65" t="s">
        <v>3389</v>
      </c>
      <c r="B2012" s="40" t="s">
        <v>3390</v>
      </c>
      <c r="C2012" s="127" t="s">
        <v>3398</v>
      </c>
      <c r="D2012" s="41" t="s">
        <v>26</v>
      </c>
      <c r="E2012" s="41" t="s">
        <v>27</v>
      </c>
      <c r="F2012" s="14" t="s">
        <v>29</v>
      </c>
      <c r="G2012" s="14" t="s">
        <v>56</v>
      </c>
      <c r="H2012" s="66" t="s">
        <v>113</v>
      </c>
      <c r="I2012" s="41" t="s">
        <v>870</v>
      </c>
      <c r="J2012" s="41"/>
      <c r="K2012" s="194">
        <v>42750</v>
      </c>
      <c r="L2012" s="43" t="s">
        <v>1772</v>
      </c>
      <c r="M2012" s="53">
        <v>0.36</v>
      </c>
      <c r="N2012" s="67">
        <f>K2012-R2012</f>
        <v>15750</v>
      </c>
      <c r="O2012" s="22">
        <f>N2012*[1]TC!C5</f>
        <v>251842.5</v>
      </c>
      <c r="P2012" s="23">
        <v>10000</v>
      </c>
      <c r="Q2012" s="24" t="s">
        <v>34</v>
      </c>
      <c r="R2012" s="70">
        <v>27000</v>
      </c>
      <c r="S2012" s="70">
        <f>R2012*[1]TC!C5</f>
        <v>431730</v>
      </c>
      <c r="T2012" s="70">
        <f>[1]TC!F7</f>
        <v>1500</v>
      </c>
      <c r="U2012" s="70">
        <f>[1]TC!G7</f>
        <v>23985</v>
      </c>
      <c r="V2012" s="71" t="s">
        <v>3392</v>
      </c>
      <c r="W2012" s="181" t="s">
        <v>3399</v>
      </c>
      <c r="X2012" s="199"/>
    </row>
    <row r="2013" spans="1:24" ht="15" customHeight="1">
      <c r="A2013" s="65" t="s">
        <v>3389</v>
      </c>
      <c r="B2013" s="40" t="s">
        <v>3390</v>
      </c>
      <c r="C2013" s="127" t="s">
        <v>3400</v>
      </c>
      <c r="D2013" s="41" t="s">
        <v>26</v>
      </c>
      <c r="E2013" s="41" t="s">
        <v>27</v>
      </c>
      <c r="F2013" s="14" t="s">
        <v>295</v>
      </c>
      <c r="G2013" s="14" t="s">
        <v>29</v>
      </c>
      <c r="H2013" s="66" t="s">
        <v>113</v>
      </c>
      <c r="I2013" s="41" t="s">
        <v>870</v>
      </c>
      <c r="J2013" s="41"/>
      <c r="K2013" s="194">
        <v>48000</v>
      </c>
      <c r="L2013" s="43" t="s">
        <v>1772</v>
      </c>
      <c r="M2013" s="53">
        <v>0.36</v>
      </c>
      <c r="N2013" s="67">
        <f t="shared" ref="N2013:N2076" si="115">K2013*M2013</f>
        <v>17280</v>
      </c>
      <c r="O2013" s="22">
        <f>N2013*[1]TC!C5</f>
        <v>276307.20000000001</v>
      </c>
      <c r="P2013" s="23">
        <v>10000</v>
      </c>
      <c r="Q2013" s="24" t="s">
        <v>34</v>
      </c>
      <c r="R2013" s="70">
        <f t="shared" ref="R2013:R2076" si="116">K2013-N2013</f>
        <v>30720</v>
      </c>
      <c r="S2013" s="70">
        <f>R2013*[1]TC!C5</f>
        <v>491212.79999999999</v>
      </c>
      <c r="T2013" s="70">
        <f>[1]TC!F7</f>
        <v>1500</v>
      </c>
      <c r="U2013" s="70">
        <f>[1]TC!G7</f>
        <v>23985</v>
      </c>
      <c r="V2013" s="71" t="s">
        <v>3392</v>
      </c>
      <c r="W2013" s="181" t="s">
        <v>3401</v>
      </c>
      <c r="X2013" s="199"/>
    </row>
    <row r="2014" spans="1:24" ht="15" customHeight="1">
      <c r="A2014" s="65" t="s">
        <v>3389</v>
      </c>
      <c r="B2014" s="40" t="s">
        <v>3390</v>
      </c>
      <c r="C2014" s="127" t="s">
        <v>3402</v>
      </c>
      <c r="D2014" s="41" t="s">
        <v>26</v>
      </c>
      <c r="E2014" s="41" t="s">
        <v>357</v>
      </c>
      <c r="F2014" s="14" t="s">
        <v>29</v>
      </c>
      <c r="G2014" s="14" t="s">
        <v>56</v>
      </c>
      <c r="H2014" s="32" t="s">
        <v>296</v>
      </c>
      <c r="I2014" s="41" t="s">
        <v>1039</v>
      </c>
      <c r="J2014" s="41"/>
      <c r="K2014" s="194">
        <v>42750</v>
      </c>
      <c r="L2014" s="43" t="s">
        <v>1772</v>
      </c>
      <c r="M2014" s="53">
        <v>0.36</v>
      </c>
      <c r="N2014" s="67">
        <f t="shared" si="115"/>
        <v>15390</v>
      </c>
      <c r="O2014" s="22">
        <f>N2014*[1]TC!C5</f>
        <v>246086.1</v>
      </c>
      <c r="P2014" s="23">
        <v>10000</v>
      </c>
      <c r="Q2014" s="24" t="s">
        <v>34</v>
      </c>
      <c r="R2014" s="70">
        <f t="shared" si="116"/>
        <v>27360</v>
      </c>
      <c r="S2014" s="70">
        <f>R2014*[1]TC!C5</f>
        <v>437486.4</v>
      </c>
      <c r="T2014" s="70">
        <f>[1]TC!F7</f>
        <v>1500</v>
      </c>
      <c r="U2014" s="70">
        <f>[1]TC!G7</f>
        <v>23985</v>
      </c>
      <c r="V2014" s="33" t="s">
        <v>3392</v>
      </c>
      <c r="W2014" s="181" t="s">
        <v>3399</v>
      </c>
      <c r="X2014" s="199"/>
    </row>
    <row r="2015" spans="1:24" ht="15" customHeight="1">
      <c r="A2015" s="65" t="s">
        <v>3389</v>
      </c>
      <c r="B2015" s="40" t="s">
        <v>3390</v>
      </c>
      <c r="C2015" s="127" t="s">
        <v>3403</v>
      </c>
      <c r="D2015" s="41" t="s">
        <v>26</v>
      </c>
      <c r="E2015" s="41" t="s">
        <v>357</v>
      </c>
      <c r="F2015" s="14" t="s">
        <v>76</v>
      </c>
      <c r="G2015" s="14" t="s">
        <v>164</v>
      </c>
      <c r="H2015" s="66" t="s">
        <v>3404</v>
      </c>
      <c r="I2015" s="41" t="s">
        <v>1039</v>
      </c>
      <c r="J2015" s="41"/>
      <c r="K2015" s="194">
        <v>39375</v>
      </c>
      <c r="L2015" s="43" t="s">
        <v>1772</v>
      </c>
      <c r="M2015" s="53">
        <v>0.36</v>
      </c>
      <c r="N2015" s="67">
        <f t="shared" si="115"/>
        <v>14175</v>
      </c>
      <c r="O2015" s="22">
        <f>N2015*[1]TC!C5</f>
        <v>226658.25</v>
      </c>
      <c r="P2015" s="23">
        <v>10000</v>
      </c>
      <c r="Q2015" s="24" t="s">
        <v>34</v>
      </c>
      <c r="R2015" s="70">
        <f t="shared" si="116"/>
        <v>25200</v>
      </c>
      <c r="S2015" s="70">
        <f>R2015*[1]TC!C5</f>
        <v>402948</v>
      </c>
      <c r="T2015" s="70">
        <f>[1]TC!F7</f>
        <v>1500</v>
      </c>
      <c r="U2015" s="70">
        <f>[1]TC!G7</f>
        <v>23985</v>
      </c>
      <c r="V2015" s="71" t="s">
        <v>3392</v>
      </c>
      <c r="W2015" s="72" t="s">
        <v>3397</v>
      </c>
      <c r="X2015" s="199"/>
    </row>
    <row r="2016" spans="1:24" ht="15" customHeight="1">
      <c r="A2016" s="14" t="s">
        <v>23</v>
      </c>
      <c r="B2016" s="15" t="s">
        <v>3405</v>
      </c>
      <c r="C2016" s="16" t="s">
        <v>3406</v>
      </c>
      <c r="D2016" s="14" t="s">
        <v>26</v>
      </c>
      <c r="E2016" s="14" t="s">
        <v>27</v>
      </c>
      <c r="F2016" s="14" t="s">
        <v>42</v>
      </c>
      <c r="G2016" s="14" t="s">
        <v>29</v>
      </c>
      <c r="H2016" s="15" t="s">
        <v>30</v>
      </c>
      <c r="I2016" s="15" t="s">
        <v>3407</v>
      </c>
      <c r="J2016" s="15" t="s">
        <v>3408</v>
      </c>
      <c r="K2016" s="18">
        <v>14978</v>
      </c>
      <c r="L2016" s="19" t="s">
        <v>33</v>
      </c>
      <c r="M2016" s="20">
        <v>0.2</v>
      </c>
      <c r="N2016" s="21">
        <f t="shared" si="115"/>
        <v>2995.6000000000004</v>
      </c>
      <c r="O2016" s="22">
        <f>N2016*[1]TC!$C$3</f>
        <v>68898.8</v>
      </c>
      <c r="P2016" s="24" t="s">
        <v>1670</v>
      </c>
      <c r="Q2016" s="24" t="s">
        <v>34</v>
      </c>
      <c r="R2016" s="25">
        <f t="shared" si="116"/>
        <v>11982.4</v>
      </c>
      <c r="S2016" s="26">
        <f>R2016*[1]TC!$C$3</f>
        <v>275595.2</v>
      </c>
      <c r="T2016" s="25">
        <f>[1]TC!$F$5</f>
        <v>1500</v>
      </c>
      <c r="U2016" s="26">
        <f>T2016*[1]TC!$C$3</f>
        <v>34500</v>
      </c>
      <c r="V2016" s="15" t="s">
        <v>36</v>
      </c>
      <c r="W2016" s="37" t="s">
        <v>3409</v>
      </c>
      <c r="X2016" s="199"/>
    </row>
    <row r="2017" spans="1:24" ht="15" customHeight="1">
      <c r="A2017" s="14" t="s">
        <v>23</v>
      </c>
      <c r="B2017" s="15" t="s">
        <v>3405</v>
      </c>
      <c r="C2017" s="16" t="s">
        <v>3410</v>
      </c>
      <c r="D2017" s="14" t="s">
        <v>26</v>
      </c>
      <c r="E2017" s="14" t="s">
        <v>27</v>
      </c>
      <c r="F2017" s="14" t="s">
        <v>116</v>
      </c>
      <c r="G2017" s="14" t="s">
        <v>29</v>
      </c>
      <c r="H2017" s="15" t="s">
        <v>30</v>
      </c>
      <c r="I2017" s="15" t="s">
        <v>3407</v>
      </c>
      <c r="J2017" s="15" t="s">
        <v>3408</v>
      </c>
      <c r="K2017" s="18">
        <v>14978</v>
      </c>
      <c r="L2017" s="19" t="s">
        <v>33</v>
      </c>
      <c r="M2017" s="20">
        <v>0.2</v>
      </c>
      <c r="N2017" s="21">
        <f t="shared" si="115"/>
        <v>2995.6000000000004</v>
      </c>
      <c r="O2017" s="22">
        <f>N2017*[1]TC!$C$3</f>
        <v>68898.8</v>
      </c>
      <c r="P2017" s="24" t="s">
        <v>1670</v>
      </c>
      <c r="Q2017" s="24" t="s">
        <v>34</v>
      </c>
      <c r="R2017" s="25">
        <f t="shared" si="116"/>
        <v>11982.4</v>
      </c>
      <c r="S2017" s="26">
        <f>R2017*[1]TC!$C$3</f>
        <v>275595.2</v>
      </c>
      <c r="T2017" s="25">
        <f>[1]TC!$F$5</f>
        <v>1500</v>
      </c>
      <c r="U2017" s="26">
        <f>T2017*[1]TC!$C$3</f>
        <v>34500</v>
      </c>
      <c r="V2017" s="15" t="s">
        <v>36</v>
      </c>
      <c r="W2017" s="37" t="s">
        <v>3411</v>
      </c>
      <c r="X2017" s="372"/>
    </row>
    <row r="2018" spans="1:24" ht="15" customHeight="1">
      <c r="A2018" s="14" t="s">
        <v>23</v>
      </c>
      <c r="B2018" s="15" t="s">
        <v>3405</v>
      </c>
      <c r="C2018" s="16" t="s">
        <v>530</v>
      </c>
      <c r="D2018" s="14" t="s">
        <v>26</v>
      </c>
      <c r="E2018" s="14" t="s">
        <v>27</v>
      </c>
      <c r="F2018" s="14" t="s">
        <v>158</v>
      </c>
      <c r="G2018" s="14" t="s">
        <v>29</v>
      </c>
      <c r="H2018" s="15" t="s">
        <v>30</v>
      </c>
      <c r="I2018" s="15" t="s">
        <v>3407</v>
      </c>
      <c r="J2018" s="15" t="s">
        <v>3408</v>
      </c>
      <c r="K2018" s="18">
        <v>14978</v>
      </c>
      <c r="L2018" s="19" t="s">
        <v>33</v>
      </c>
      <c r="M2018" s="20">
        <v>0.2</v>
      </c>
      <c r="N2018" s="21">
        <f t="shared" si="115"/>
        <v>2995.6000000000004</v>
      </c>
      <c r="O2018" s="22">
        <f>N2018*[1]TC!$C$3</f>
        <v>68898.8</v>
      </c>
      <c r="P2018" s="24" t="s">
        <v>1670</v>
      </c>
      <c r="Q2018" s="24" t="s">
        <v>34</v>
      </c>
      <c r="R2018" s="25">
        <f t="shared" si="116"/>
        <v>11982.4</v>
      </c>
      <c r="S2018" s="26">
        <f>R2018*[1]TC!$C$3</f>
        <v>275595.2</v>
      </c>
      <c r="T2018" s="25">
        <f>[1]TC!$F$5</f>
        <v>1500</v>
      </c>
      <c r="U2018" s="26">
        <f>T2018*[1]TC!$C$3</f>
        <v>34500</v>
      </c>
      <c r="V2018" s="15" t="s">
        <v>36</v>
      </c>
      <c r="W2018" s="37" t="s">
        <v>3412</v>
      </c>
      <c r="X2018" s="372"/>
    </row>
    <row r="2019" spans="1:24" ht="15" customHeight="1">
      <c r="A2019" s="14" t="s">
        <v>23</v>
      </c>
      <c r="B2019" s="15" t="s">
        <v>3405</v>
      </c>
      <c r="C2019" s="16" t="s">
        <v>3413</v>
      </c>
      <c r="D2019" s="14" t="s">
        <v>26</v>
      </c>
      <c r="E2019" s="14" t="s">
        <v>27</v>
      </c>
      <c r="F2019" s="14" t="s">
        <v>28</v>
      </c>
      <c r="G2019" s="14" t="s">
        <v>29</v>
      </c>
      <c r="H2019" s="15" t="s">
        <v>30</v>
      </c>
      <c r="I2019" s="15" t="s">
        <v>3407</v>
      </c>
      <c r="J2019" s="15" t="s">
        <v>3408</v>
      </c>
      <c r="K2019" s="18">
        <v>14978</v>
      </c>
      <c r="L2019" s="19" t="s">
        <v>33</v>
      </c>
      <c r="M2019" s="20">
        <v>0.2</v>
      </c>
      <c r="N2019" s="21">
        <f t="shared" si="115"/>
        <v>2995.6000000000004</v>
      </c>
      <c r="O2019" s="22">
        <f>N2019*[1]TC!$C$3</f>
        <v>68898.8</v>
      </c>
      <c r="P2019" s="24" t="s">
        <v>1670</v>
      </c>
      <c r="Q2019" s="24" t="s">
        <v>34</v>
      </c>
      <c r="R2019" s="25">
        <f t="shared" si="116"/>
        <v>11982.4</v>
      </c>
      <c r="S2019" s="26">
        <f>R2019*[1]TC!$C$3</f>
        <v>275595.2</v>
      </c>
      <c r="T2019" s="25">
        <f>[1]TC!$F$5</f>
        <v>1500</v>
      </c>
      <c r="U2019" s="26">
        <f>T2019*[1]TC!$C$3</f>
        <v>34500</v>
      </c>
      <c r="V2019" s="15" t="s">
        <v>36</v>
      </c>
      <c r="W2019" s="37" t="s">
        <v>3414</v>
      </c>
      <c r="X2019" s="372"/>
    </row>
    <row r="2020" spans="1:24" ht="15" customHeight="1">
      <c r="A2020" s="14" t="s">
        <v>23</v>
      </c>
      <c r="B2020" s="15" t="s">
        <v>3405</v>
      </c>
      <c r="C2020" s="16" t="s">
        <v>3415</v>
      </c>
      <c r="D2020" s="14" t="s">
        <v>26</v>
      </c>
      <c r="E2020" s="14" t="s">
        <v>27</v>
      </c>
      <c r="F2020" s="14" t="s">
        <v>38</v>
      </c>
      <c r="G2020" s="14" t="s">
        <v>29</v>
      </c>
      <c r="H2020" s="15" t="s">
        <v>30</v>
      </c>
      <c r="I2020" s="15" t="s">
        <v>3407</v>
      </c>
      <c r="J2020" s="15" t="s">
        <v>3408</v>
      </c>
      <c r="K2020" s="18">
        <v>15621</v>
      </c>
      <c r="L2020" s="19" t="s">
        <v>33</v>
      </c>
      <c r="M2020" s="20">
        <v>0.2</v>
      </c>
      <c r="N2020" s="21">
        <f t="shared" si="115"/>
        <v>3124.2000000000003</v>
      </c>
      <c r="O2020" s="22">
        <f>N2020*[1]TC!$C$3</f>
        <v>71856.600000000006</v>
      </c>
      <c r="P2020" s="24" t="s">
        <v>1670</v>
      </c>
      <c r="Q2020" s="24" t="s">
        <v>34</v>
      </c>
      <c r="R2020" s="25">
        <f t="shared" si="116"/>
        <v>12496.8</v>
      </c>
      <c r="S2020" s="26">
        <f>R2020*[1]TC!$C$3</f>
        <v>287426.39999999997</v>
      </c>
      <c r="T2020" s="25">
        <f>[1]TC!$F$5</f>
        <v>1500</v>
      </c>
      <c r="U2020" s="26">
        <f>T2020*[1]TC!$C$3</f>
        <v>34500</v>
      </c>
      <c r="V2020" s="15" t="s">
        <v>36</v>
      </c>
      <c r="W2020" s="37" t="s">
        <v>3416</v>
      </c>
      <c r="X2020" s="372"/>
    </row>
    <row r="2021" spans="1:24" ht="15" customHeight="1">
      <c r="A2021" s="14" t="s">
        <v>23</v>
      </c>
      <c r="B2021" s="15" t="s">
        <v>3405</v>
      </c>
      <c r="C2021" s="16" t="s">
        <v>3417</v>
      </c>
      <c r="D2021" s="14" t="s">
        <v>26</v>
      </c>
      <c r="E2021" s="14" t="s">
        <v>27</v>
      </c>
      <c r="F2021" s="14" t="s">
        <v>28</v>
      </c>
      <c r="G2021" s="14" t="s">
        <v>506</v>
      </c>
      <c r="H2021" s="15" t="s">
        <v>30</v>
      </c>
      <c r="I2021" s="15" t="s">
        <v>3407</v>
      </c>
      <c r="J2021" s="15" t="s">
        <v>3408</v>
      </c>
      <c r="K2021" s="18">
        <v>14978</v>
      </c>
      <c r="L2021" s="19" t="s">
        <v>33</v>
      </c>
      <c r="M2021" s="20">
        <v>0.2</v>
      </c>
      <c r="N2021" s="21">
        <f t="shared" si="115"/>
        <v>2995.6000000000004</v>
      </c>
      <c r="O2021" s="22">
        <f>N2021*[1]TC!$C$3</f>
        <v>68898.8</v>
      </c>
      <c r="P2021" s="24" t="s">
        <v>1670</v>
      </c>
      <c r="Q2021" s="24" t="s">
        <v>34</v>
      </c>
      <c r="R2021" s="25">
        <f t="shared" si="116"/>
        <v>11982.4</v>
      </c>
      <c r="S2021" s="26">
        <f>R2021*[1]TC!$C$3</f>
        <v>275595.2</v>
      </c>
      <c r="T2021" s="25">
        <f>[1]TC!$F$5</f>
        <v>1500</v>
      </c>
      <c r="U2021" s="26">
        <f>T2021*[1]TC!$C$3</f>
        <v>34500</v>
      </c>
      <c r="V2021" s="15" t="s">
        <v>36</v>
      </c>
      <c r="W2021" s="37" t="s">
        <v>3418</v>
      </c>
      <c r="X2021" s="372"/>
    </row>
    <row r="2022" spans="1:24" ht="15" customHeight="1">
      <c r="A2022" s="14" t="s">
        <v>23</v>
      </c>
      <c r="B2022" s="15" t="s">
        <v>3405</v>
      </c>
      <c r="C2022" s="16" t="s">
        <v>3419</v>
      </c>
      <c r="D2022" s="14" t="s">
        <v>26</v>
      </c>
      <c r="E2022" s="14" t="s">
        <v>27</v>
      </c>
      <c r="F2022" s="14" t="s">
        <v>328</v>
      </c>
      <c r="G2022" s="14" t="s">
        <v>648</v>
      </c>
      <c r="H2022" s="15" t="s">
        <v>30</v>
      </c>
      <c r="I2022" s="15" t="s">
        <v>31</v>
      </c>
      <c r="J2022" s="15" t="s">
        <v>32</v>
      </c>
      <c r="K2022" s="18">
        <v>14978</v>
      </c>
      <c r="L2022" s="19" t="s">
        <v>33</v>
      </c>
      <c r="M2022" s="20">
        <v>0.2</v>
      </c>
      <c r="N2022" s="21">
        <f t="shared" si="115"/>
        <v>2995.6000000000004</v>
      </c>
      <c r="O2022" s="22">
        <f>N2022*[1]TC!$C$3</f>
        <v>68898.8</v>
      </c>
      <c r="P2022" s="24" t="s">
        <v>1670</v>
      </c>
      <c r="Q2022" s="24" t="s">
        <v>34</v>
      </c>
      <c r="R2022" s="25">
        <f t="shared" si="116"/>
        <v>11982.4</v>
      </c>
      <c r="S2022" s="26">
        <f>R2022*[1]TC!$C$3</f>
        <v>275595.2</v>
      </c>
      <c r="T2022" s="25">
        <f>[1]TC!$F$5</f>
        <v>1500</v>
      </c>
      <c r="U2022" s="26">
        <f>T2022*[1]TC!$C$3</f>
        <v>34500</v>
      </c>
      <c r="V2022" s="15" t="s">
        <v>36</v>
      </c>
      <c r="W2022" s="37" t="s">
        <v>3420</v>
      </c>
      <c r="X2022" s="372"/>
    </row>
    <row r="2023" spans="1:24" ht="15" customHeight="1">
      <c r="A2023" s="14" t="s">
        <v>23</v>
      </c>
      <c r="B2023" s="15" t="s">
        <v>3405</v>
      </c>
      <c r="C2023" s="16" t="s">
        <v>3421</v>
      </c>
      <c r="D2023" s="14" t="s">
        <v>26</v>
      </c>
      <c r="E2023" s="14" t="s">
        <v>27</v>
      </c>
      <c r="F2023" s="14" t="s">
        <v>108</v>
      </c>
      <c r="G2023" s="14" t="s">
        <v>147</v>
      </c>
      <c r="H2023" s="15" t="s">
        <v>30</v>
      </c>
      <c r="I2023" s="15" t="s">
        <v>52</v>
      </c>
      <c r="J2023" s="15" t="s">
        <v>53</v>
      </c>
      <c r="K2023" s="18">
        <v>14151</v>
      </c>
      <c r="L2023" s="19" t="s">
        <v>33</v>
      </c>
      <c r="M2023" s="20">
        <v>0.2</v>
      </c>
      <c r="N2023" s="21">
        <f t="shared" si="115"/>
        <v>2830.2000000000003</v>
      </c>
      <c r="O2023" s="22">
        <f>N2023*[1]TC!$C$3</f>
        <v>65094.600000000006</v>
      </c>
      <c r="P2023" s="24" t="s">
        <v>1670</v>
      </c>
      <c r="Q2023" s="24" t="s">
        <v>34</v>
      </c>
      <c r="R2023" s="25">
        <f t="shared" si="116"/>
        <v>11320.8</v>
      </c>
      <c r="S2023" s="26">
        <f>R2023*[1]TC!$C$3</f>
        <v>260378.4</v>
      </c>
      <c r="T2023" s="25">
        <f>[1]TC!$F$5</f>
        <v>1500</v>
      </c>
      <c r="U2023" s="26">
        <f>T2023*[1]TC!$C$3</f>
        <v>34500</v>
      </c>
      <c r="V2023" s="15" t="s">
        <v>36</v>
      </c>
      <c r="W2023" s="37" t="s">
        <v>3422</v>
      </c>
      <c r="X2023" s="372"/>
    </row>
    <row r="2024" spans="1:24" ht="15" customHeight="1">
      <c r="A2024" s="14" t="s">
        <v>23</v>
      </c>
      <c r="B2024" s="15" t="s">
        <v>3405</v>
      </c>
      <c r="C2024" s="16" t="s">
        <v>3423</v>
      </c>
      <c r="D2024" s="14" t="s">
        <v>26</v>
      </c>
      <c r="E2024" s="14" t="s">
        <v>27</v>
      </c>
      <c r="F2024" s="14" t="s">
        <v>648</v>
      </c>
      <c r="G2024" s="14" t="s">
        <v>29</v>
      </c>
      <c r="H2024" s="15" t="s">
        <v>30</v>
      </c>
      <c r="I2024" s="15" t="s">
        <v>52</v>
      </c>
      <c r="J2024" s="15" t="s">
        <v>53</v>
      </c>
      <c r="K2024" s="18">
        <v>14151</v>
      </c>
      <c r="L2024" s="19" t="s">
        <v>33</v>
      </c>
      <c r="M2024" s="20">
        <v>0.2</v>
      </c>
      <c r="N2024" s="21">
        <f t="shared" si="115"/>
        <v>2830.2000000000003</v>
      </c>
      <c r="O2024" s="22">
        <f>N2024*[1]TC!$C$3</f>
        <v>65094.600000000006</v>
      </c>
      <c r="P2024" s="24" t="s">
        <v>1670</v>
      </c>
      <c r="Q2024" s="24" t="s">
        <v>34</v>
      </c>
      <c r="R2024" s="25">
        <f t="shared" si="116"/>
        <v>11320.8</v>
      </c>
      <c r="S2024" s="26">
        <f>R2024*[1]TC!$C$3</f>
        <v>260378.4</v>
      </c>
      <c r="T2024" s="25">
        <f>[1]TC!$F$5</f>
        <v>1500</v>
      </c>
      <c r="U2024" s="26">
        <f>T2024*[1]TC!$C$3</f>
        <v>34500</v>
      </c>
      <c r="V2024" s="15" t="s">
        <v>36</v>
      </c>
      <c r="W2024" s="37" t="s">
        <v>3424</v>
      </c>
      <c r="X2024" s="372"/>
    </row>
    <row r="2025" spans="1:24" ht="15" customHeight="1">
      <c r="A2025" s="14" t="s">
        <v>23</v>
      </c>
      <c r="B2025" s="15" t="s">
        <v>3405</v>
      </c>
      <c r="C2025" s="16" t="s">
        <v>3425</v>
      </c>
      <c r="D2025" s="14" t="s">
        <v>26</v>
      </c>
      <c r="E2025" s="14" t="s">
        <v>27</v>
      </c>
      <c r="F2025" s="14" t="s">
        <v>108</v>
      </c>
      <c r="G2025" s="14" t="s">
        <v>29</v>
      </c>
      <c r="H2025" s="15" t="s">
        <v>30</v>
      </c>
      <c r="I2025" s="15" t="s">
        <v>52</v>
      </c>
      <c r="J2025" s="15" t="s">
        <v>53</v>
      </c>
      <c r="K2025" s="18">
        <v>14151</v>
      </c>
      <c r="L2025" s="19" t="s">
        <v>33</v>
      </c>
      <c r="M2025" s="20">
        <v>0.2</v>
      </c>
      <c r="N2025" s="21">
        <f t="shared" si="115"/>
        <v>2830.2000000000003</v>
      </c>
      <c r="O2025" s="22">
        <f>N2025*[1]TC!$C$3</f>
        <v>65094.600000000006</v>
      </c>
      <c r="P2025" s="24" t="s">
        <v>1670</v>
      </c>
      <c r="Q2025" s="24" t="s">
        <v>34</v>
      </c>
      <c r="R2025" s="25">
        <f t="shared" si="116"/>
        <v>11320.8</v>
      </c>
      <c r="S2025" s="26">
        <f>R2025*[1]TC!$C$3</f>
        <v>260378.4</v>
      </c>
      <c r="T2025" s="25">
        <f>[1]TC!$F$5</f>
        <v>1500</v>
      </c>
      <c r="U2025" s="26">
        <f>T2025*[1]TC!$C$3</f>
        <v>34500</v>
      </c>
      <c r="V2025" s="15" t="s">
        <v>36</v>
      </c>
      <c r="W2025" s="37" t="s">
        <v>3426</v>
      </c>
      <c r="X2025" s="372"/>
    </row>
    <row r="2026" spans="1:24" ht="15" customHeight="1">
      <c r="A2026" s="14" t="s">
        <v>23</v>
      </c>
      <c r="B2026" s="15" t="s">
        <v>3405</v>
      </c>
      <c r="C2026" s="16" t="s">
        <v>3427</v>
      </c>
      <c r="D2026" s="14" t="s">
        <v>26</v>
      </c>
      <c r="E2026" s="14" t="s">
        <v>27</v>
      </c>
      <c r="F2026" s="14" t="s">
        <v>108</v>
      </c>
      <c r="G2026" s="14" t="s">
        <v>147</v>
      </c>
      <c r="H2026" s="15" t="s">
        <v>30</v>
      </c>
      <c r="I2026" s="15" t="s">
        <v>52</v>
      </c>
      <c r="J2026" s="15" t="s">
        <v>53</v>
      </c>
      <c r="K2026" s="18">
        <v>14151</v>
      </c>
      <c r="L2026" s="19" t="s">
        <v>33</v>
      </c>
      <c r="M2026" s="20">
        <v>0.2</v>
      </c>
      <c r="N2026" s="21">
        <f t="shared" si="115"/>
        <v>2830.2000000000003</v>
      </c>
      <c r="O2026" s="22">
        <f>N2026*[1]TC!$C$3</f>
        <v>65094.600000000006</v>
      </c>
      <c r="P2026" s="24" t="s">
        <v>1670</v>
      </c>
      <c r="Q2026" s="24" t="s">
        <v>34</v>
      </c>
      <c r="R2026" s="25">
        <f t="shared" si="116"/>
        <v>11320.8</v>
      </c>
      <c r="S2026" s="26">
        <f>R2026*[1]TC!$C$3</f>
        <v>260378.4</v>
      </c>
      <c r="T2026" s="25">
        <f>[1]TC!$F$5</f>
        <v>1500</v>
      </c>
      <c r="U2026" s="26">
        <f>T2026*[1]TC!$C$3</f>
        <v>34500</v>
      </c>
      <c r="V2026" s="15" t="s">
        <v>36</v>
      </c>
      <c r="W2026" s="37" t="s">
        <v>3428</v>
      </c>
      <c r="X2026" s="372"/>
    </row>
    <row r="2027" spans="1:24" ht="15" customHeight="1">
      <c r="A2027" s="14" t="s">
        <v>23</v>
      </c>
      <c r="B2027" s="15" t="s">
        <v>3405</v>
      </c>
      <c r="C2027" s="16" t="s">
        <v>3429</v>
      </c>
      <c r="D2027" s="14" t="s">
        <v>26</v>
      </c>
      <c r="E2027" s="14" t="s">
        <v>27</v>
      </c>
      <c r="F2027" s="14" t="s">
        <v>139</v>
      </c>
      <c r="G2027" s="14" t="s">
        <v>62</v>
      </c>
      <c r="H2027" s="15" t="s">
        <v>30</v>
      </c>
      <c r="I2027" s="15" t="s">
        <v>3407</v>
      </c>
      <c r="J2027" s="15" t="s">
        <v>3408</v>
      </c>
      <c r="K2027" s="18">
        <v>14978</v>
      </c>
      <c r="L2027" s="19" t="s">
        <v>33</v>
      </c>
      <c r="M2027" s="20">
        <v>0.2</v>
      </c>
      <c r="N2027" s="21">
        <f t="shared" si="115"/>
        <v>2995.6000000000004</v>
      </c>
      <c r="O2027" s="22">
        <f>N2027*[1]TC!$C$3</f>
        <v>68898.8</v>
      </c>
      <c r="P2027" s="24" t="s">
        <v>1670</v>
      </c>
      <c r="Q2027" s="24" t="s">
        <v>34</v>
      </c>
      <c r="R2027" s="25">
        <f t="shared" si="116"/>
        <v>11982.4</v>
      </c>
      <c r="S2027" s="26">
        <f>R2027*[1]TC!$C$3</f>
        <v>275595.2</v>
      </c>
      <c r="T2027" s="25">
        <f>[1]TC!$F$5</f>
        <v>1500</v>
      </c>
      <c r="U2027" s="26">
        <f>T2027*[1]TC!$C$3</f>
        <v>34500</v>
      </c>
      <c r="V2027" s="15" t="s">
        <v>36</v>
      </c>
      <c r="W2027" s="37" t="s">
        <v>3430</v>
      </c>
      <c r="X2027" s="372"/>
    </row>
    <row r="2028" spans="1:24" ht="15" customHeight="1">
      <c r="A2028" s="14" t="s">
        <v>23</v>
      </c>
      <c r="B2028" s="15" t="s">
        <v>3405</v>
      </c>
      <c r="C2028" s="16" t="s">
        <v>3431</v>
      </c>
      <c r="D2028" s="14" t="s">
        <v>26</v>
      </c>
      <c r="E2028" s="14" t="s">
        <v>27</v>
      </c>
      <c r="F2028" s="14" t="s">
        <v>167</v>
      </c>
      <c r="G2028" s="14" t="s">
        <v>1324</v>
      </c>
      <c r="H2028" s="15" t="s">
        <v>30</v>
      </c>
      <c r="I2028" s="15" t="s">
        <v>52</v>
      </c>
      <c r="J2028" s="15" t="s">
        <v>53</v>
      </c>
      <c r="K2028" s="18">
        <v>14151</v>
      </c>
      <c r="L2028" s="19" t="s">
        <v>33</v>
      </c>
      <c r="M2028" s="20">
        <v>0.2</v>
      </c>
      <c r="N2028" s="21">
        <f t="shared" si="115"/>
        <v>2830.2000000000003</v>
      </c>
      <c r="O2028" s="22">
        <f>N2028*[1]TC!$C$3</f>
        <v>65094.600000000006</v>
      </c>
      <c r="P2028" s="24" t="s">
        <v>1670</v>
      </c>
      <c r="Q2028" s="24" t="s">
        <v>34</v>
      </c>
      <c r="R2028" s="25">
        <f t="shared" si="116"/>
        <v>11320.8</v>
      </c>
      <c r="S2028" s="26">
        <f>R2028*[1]TC!$C$3</f>
        <v>260378.4</v>
      </c>
      <c r="T2028" s="25">
        <f>[1]TC!$F$5</f>
        <v>1500</v>
      </c>
      <c r="U2028" s="26">
        <f>T2028*[1]TC!$C$3</f>
        <v>34500</v>
      </c>
      <c r="V2028" s="15" t="s">
        <v>36</v>
      </c>
      <c r="W2028" s="37" t="s">
        <v>3432</v>
      </c>
      <c r="X2028" s="372"/>
    </row>
    <row r="2029" spans="1:24" ht="15" customHeight="1">
      <c r="A2029" s="14" t="s">
        <v>23</v>
      </c>
      <c r="B2029" s="15" t="s">
        <v>3405</v>
      </c>
      <c r="C2029" s="16" t="s">
        <v>3433</v>
      </c>
      <c r="D2029" s="14" t="s">
        <v>26</v>
      </c>
      <c r="E2029" s="14" t="s">
        <v>27</v>
      </c>
      <c r="F2029" s="14" t="s">
        <v>980</v>
      </c>
      <c r="G2029" s="14" t="s">
        <v>76</v>
      </c>
      <c r="H2029" s="15" t="s">
        <v>30</v>
      </c>
      <c r="I2029" s="15" t="s">
        <v>31</v>
      </c>
      <c r="J2029" s="15" t="s">
        <v>32</v>
      </c>
      <c r="K2029" s="18">
        <v>14978</v>
      </c>
      <c r="L2029" s="19" t="s">
        <v>33</v>
      </c>
      <c r="M2029" s="20">
        <v>0.2</v>
      </c>
      <c r="N2029" s="21">
        <f t="shared" si="115"/>
        <v>2995.6000000000004</v>
      </c>
      <c r="O2029" s="22">
        <f>N2029*[1]TC!$C$3</f>
        <v>68898.8</v>
      </c>
      <c r="P2029" s="24" t="s">
        <v>1670</v>
      </c>
      <c r="Q2029" s="24" t="s">
        <v>34</v>
      </c>
      <c r="R2029" s="25">
        <f t="shared" si="116"/>
        <v>11982.4</v>
      </c>
      <c r="S2029" s="26">
        <f>R2029*[1]TC!$C$3</f>
        <v>275595.2</v>
      </c>
      <c r="T2029" s="25">
        <f>[1]TC!$F$5</f>
        <v>1500</v>
      </c>
      <c r="U2029" s="26">
        <f>T2029*[1]TC!$C$3</f>
        <v>34500</v>
      </c>
      <c r="V2029" s="15" t="s">
        <v>36</v>
      </c>
      <c r="W2029" s="37" t="s">
        <v>3434</v>
      </c>
      <c r="X2029" s="372"/>
    </row>
    <row r="2030" spans="1:24" ht="15" customHeight="1">
      <c r="A2030" s="14" t="s">
        <v>23</v>
      </c>
      <c r="B2030" s="15" t="s">
        <v>3405</v>
      </c>
      <c r="C2030" s="16" t="s">
        <v>3435</v>
      </c>
      <c r="D2030" s="14" t="s">
        <v>26</v>
      </c>
      <c r="E2030" s="14" t="s">
        <v>27</v>
      </c>
      <c r="F2030" s="14" t="s">
        <v>2555</v>
      </c>
      <c r="G2030" s="14" t="s">
        <v>164</v>
      </c>
      <c r="H2030" s="15" t="s">
        <v>30</v>
      </c>
      <c r="I2030" s="15" t="s">
        <v>31</v>
      </c>
      <c r="J2030" s="15" t="s">
        <v>32</v>
      </c>
      <c r="K2030" s="18">
        <v>14151</v>
      </c>
      <c r="L2030" s="19" t="s">
        <v>33</v>
      </c>
      <c r="M2030" s="20">
        <v>0.25</v>
      </c>
      <c r="N2030" s="21">
        <f t="shared" si="115"/>
        <v>3537.75</v>
      </c>
      <c r="O2030" s="22">
        <f>N2030*[1]TC!$C$3</f>
        <v>81368.25</v>
      </c>
      <c r="P2030" s="24" t="s">
        <v>1670</v>
      </c>
      <c r="Q2030" s="24" t="s">
        <v>34</v>
      </c>
      <c r="R2030" s="25">
        <f t="shared" si="116"/>
        <v>10613.25</v>
      </c>
      <c r="S2030" s="26">
        <f>R2030*[1]TC!$C$3</f>
        <v>244104.75</v>
      </c>
      <c r="T2030" s="25">
        <f>[1]TC!$F$5</f>
        <v>1500</v>
      </c>
      <c r="U2030" s="26">
        <f>T2030*[1]TC!$C$3</f>
        <v>34500</v>
      </c>
      <c r="V2030" s="15" t="s">
        <v>36</v>
      </c>
      <c r="W2030" s="37" t="s">
        <v>3436</v>
      </c>
      <c r="X2030" s="372"/>
    </row>
    <row r="2031" spans="1:24" ht="15" customHeight="1">
      <c r="A2031" s="14" t="s">
        <v>23</v>
      </c>
      <c r="B2031" s="15" t="s">
        <v>3405</v>
      </c>
      <c r="C2031" s="16" t="s">
        <v>3437</v>
      </c>
      <c r="D2031" s="14" t="s">
        <v>26</v>
      </c>
      <c r="E2031" s="14" t="s">
        <v>27</v>
      </c>
      <c r="F2031" s="14" t="s">
        <v>2555</v>
      </c>
      <c r="G2031" s="14" t="s">
        <v>73</v>
      </c>
      <c r="H2031" s="15" t="s">
        <v>30</v>
      </c>
      <c r="I2031" s="15" t="s">
        <v>31</v>
      </c>
      <c r="J2031" s="15" t="s">
        <v>32</v>
      </c>
      <c r="K2031" s="18">
        <v>14151</v>
      </c>
      <c r="L2031" s="19" t="s">
        <v>33</v>
      </c>
      <c r="M2031" s="20">
        <v>0.2</v>
      </c>
      <c r="N2031" s="21">
        <f t="shared" si="115"/>
        <v>2830.2000000000003</v>
      </c>
      <c r="O2031" s="22">
        <f>N2031*[1]TC!$C$3</f>
        <v>65094.600000000006</v>
      </c>
      <c r="P2031" s="24" t="s">
        <v>1670</v>
      </c>
      <c r="Q2031" s="24" t="s">
        <v>34</v>
      </c>
      <c r="R2031" s="25">
        <f t="shared" si="116"/>
        <v>11320.8</v>
      </c>
      <c r="S2031" s="26">
        <f>R2031*[1]TC!$C$3</f>
        <v>260378.4</v>
      </c>
      <c r="T2031" s="25">
        <f>[1]TC!$F$5</f>
        <v>1500</v>
      </c>
      <c r="U2031" s="26">
        <f>T2031*[1]TC!$C$3</f>
        <v>34500</v>
      </c>
      <c r="V2031" s="15" t="s">
        <v>36</v>
      </c>
      <c r="W2031" s="37" t="s">
        <v>3438</v>
      </c>
      <c r="X2031" s="372"/>
    </row>
    <row r="2032" spans="1:24" ht="15" customHeight="1">
      <c r="A2032" s="14" t="s">
        <v>23</v>
      </c>
      <c r="B2032" s="15" t="s">
        <v>3405</v>
      </c>
      <c r="C2032" s="16" t="s">
        <v>3439</v>
      </c>
      <c r="D2032" s="14" t="s">
        <v>26</v>
      </c>
      <c r="E2032" s="14" t="s">
        <v>27</v>
      </c>
      <c r="F2032" s="14" t="s">
        <v>42</v>
      </c>
      <c r="G2032" s="14" t="s">
        <v>73</v>
      </c>
      <c r="H2032" s="15" t="s">
        <v>30</v>
      </c>
      <c r="I2032" s="15" t="s">
        <v>31</v>
      </c>
      <c r="J2032" s="15" t="s">
        <v>32</v>
      </c>
      <c r="K2032" s="18">
        <v>15750</v>
      </c>
      <c r="L2032" s="19" t="s">
        <v>33</v>
      </c>
      <c r="M2032" s="20">
        <v>0.2</v>
      </c>
      <c r="N2032" s="21">
        <f t="shared" si="115"/>
        <v>3150</v>
      </c>
      <c r="O2032" s="22">
        <f>N2032*[1]TC!$C$3</f>
        <v>72450</v>
      </c>
      <c r="P2032" s="24" t="s">
        <v>1670</v>
      </c>
      <c r="Q2032" s="24" t="s">
        <v>34</v>
      </c>
      <c r="R2032" s="25">
        <f t="shared" si="116"/>
        <v>12600</v>
      </c>
      <c r="S2032" s="26">
        <f>R2032*[1]TC!$C$3</f>
        <v>289800</v>
      </c>
      <c r="T2032" s="25">
        <f>[1]TC!$F$5</f>
        <v>1500</v>
      </c>
      <c r="U2032" s="26">
        <f>T2032*[1]TC!$C$3</f>
        <v>34500</v>
      </c>
      <c r="V2032" s="15" t="s">
        <v>36</v>
      </c>
      <c r="W2032" s="37" t="s">
        <v>3440</v>
      </c>
      <c r="X2032" s="372"/>
    </row>
    <row r="2033" spans="1:24" ht="15" customHeight="1">
      <c r="A2033" s="14" t="s">
        <v>23</v>
      </c>
      <c r="B2033" s="15" t="s">
        <v>3405</v>
      </c>
      <c r="C2033" s="16" t="s">
        <v>3441</v>
      </c>
      <c r="D2033" s="14" t="s">
        <v>26</v>
      </c>
      <c r="E2033" s="14" t="s">
        <v>27</v>
      </c>
      <c r="F2033" s="14" t="s">
        <v>86</v>
      </c>
      <c r="G2033" s="14" t="s">
        <v>73</v>
      </c>
      <c r="H2033" s="15" t="s">
        <v>30</v>
      </c>
      <c r="I2033" s="15" t="s">
        <v>31</v>
      </c>
      <c r="J2033" s="15" t="s">
        <v>32</v>
      </c>
      <c r="K2033" s="18">
        <v>14151</v>
      </c>
      <c r="L2033" s="19" t="s">
        <v>33</v>
      </c>
      <c r="M2033" s="20">
        <v>0.2</v>
      </c>
      <c r="N2033" s="21">
        <f t="shared" si="115"/>
        <v>2830.2000000000003</v>
      </c>
      <c r="O2033" s="22">
        <f>N2033*[1]TC!$C$3</f>
        <v>65094.600000000006</v>
      </c>
      <c r="P2033" s="24" t="s">
        <v>1670</v>
      </c>
      <c r="Q2033" s="24" t="s">
        <v>34</v>
      </c>
      <c r="R2033" s="25">
        <f t="shared" si="116"/>
        <v>11320.8</v>
      </c>
      <c r="S2033" s="26">
        <f>R2033*[1]TC!$C$3</f>
        <v>260378.4</v>
      </c>
      <c r="T2033" s="25">
        <f>[1]TC!$F$5</f>
        <v>1500</v>
      </c>
      <c r="U2033" s="26">
        <f>T2033*[1]TC!$C$3</f>
        <v>34500</v>
      </c>
      <c r="V2033" s="15" t="s">
        <v>36</v>
      </c>
      <c r="W2033" s="37" t="s">
        <v>3442</v>
      </c>
      <c r="X2033" s="372"/>
    </row>
    <row r="2034" spans="1:24" ht="15" customHeight="1">
      <c r="A2034" s="14" t="s">
        <v>23</v>
      </c>
      <c r="B2034" s="15" t="s">
        <v>3405</v>
      </c>
      <c r="C2034" s="16" t="s">
        <v>3443</v>
      </c>
      <c r="D2034" s="14" t="s">
        <v>26</v>
      </c>
      <c r="E2034" s="14" t="s">
        <v>27</v>
      </c>
      <c r="F2034" s="14" t="s">
        <v>77</v>
      </c>
      <c r="G2034" s="14" t="s">
        <v>83</v>
      </c>
      <c r="H2034" s="15" t="s">
        <v>30</v>
      </c>
      <c r="I2034" s="15" t="s">
        <v>31</v>
      </c>
      <c r="J2034" s="15" t="s">
        <v>32</v>
      </c>
      <c r="K2034" s="18">
        <v>14978</v>
      </c>
      <c r="L2034" s="19" t="s">
        <v>33</v>
      </c>
      <c r="M2034" s="20">
        <v>0.2</v>
      </c>
      <c r="N2034" s="21">
        <f t="shared" si="115"/>
        <v>2995.6000000000004</v>
      </c>
      <c r="O2034" s="22">
        <f>N2034*[1]TC!$C$3</f>
        <v>68898.8</v>
      </c>
      <c r="P2034" s="24" t="s">
        <v>1670</v>
      </c>
      <c r="Q2034" s="24" t="s">
        <v>34</v>
      </c>
      <c r="R2034" s="25">
        <f t="shared" si="116"/>
        <v>11982.4</v>
      </c>
      <c r="S2034" s="26">
        <f>R2034*[1]TC!$C$3</f>
        <v>275595.2</v>
      </c>
      <c r="T2034" s="25">
        <f>[1]TC!$F$5</f>
        <v>1500</v>
      </c>
      <c r="U2034" s="26">
        <f>T2034*[1]TC!$C$3</f>
        <v>34500</v>
      </c>
      <c r="V2034" s="15" t="s">
        <v>36</v>
      </c>
      <c r="W2034" s="37" t="s">
        <v>3444</v>
      </c>
      <c r="X2034" s="372"/>
    </row>
    <row r="2035" spans="1:24" ht="15" customHeight="1">
      <c r="A2035" s="14" t="s">
        <v>23</v>
      </c>
      <c r="B2035" s="15" t="s">
        <v>3405</v>
      </c>
      <c r="C2035" s="16" t="s">
        <v>3445</v>
      </c>
      <c r="D2035" s="14" t="s">
        <v>26</v>
      </c>
      <c r="E2035" s="14" t="s">
        <v>27</v>
      </c>
      <c r="F2035" s="14" t="s">
        <v>83</v>
      </c>
      <c r="G2035" s="14" t="s">
        <v>506</v>
      </c>
      <c r="H2035" s="15" t="s">
        <v>30</v>
      </c>
      <c r="I2035" s="15" t="s">
        <v>31</v>
      </c>
      <c r="J2035" s="15" t="s">
        <v>32</v>
      </c>
      <c r="K2035" s="18">
        <v>14151</v>
      </c>
      <c r="L2035" s="19" t="s">
        <v>33</v>
      </c>
      <c r="M2035" s="20">
        <v>0.2</v>
      </c>
      <c r="N2035" s="21">
        <f t="shared" si="115"/>
        <v>2830.2000000000003</v>
      </c>
      <c r="O2035" s="22">
        <f>N2035*[1]TC!$C$3</f>
        <v>65094.600000000006</v>
      </c>
      <c r="P2035" s="24" t="s">
        <v>1670</v>
      </c>
      <c r="Q2035" s="24" t="s">
        <v>34</v>
      </c>
      <c r="R2035" s="25">
        <f t="shared" si="116"/>
        <v>11320.8</v>
      </c>
      <c r="S2035" s="26">
        <f>R2035*[1]TC!$C$3</f>
        <v>260378.4</v>
      </c>
      <c r="T2035" s="25">
        <f>[1]TC!$F$5</f>
        <v>1500</v>
      </c>
      <c r="U2035" s="26">
        <f>T2035*[1]TC!$C$3</f>
        <v>34500</v>
      </c>
      <c r="V2035" s="15" t="s">
        <v>36</v>
      </c>
      <c r="W2035" s="37" t="s">
        <v>3446</v>
      </c>
      <c r="X2035" s="372"/>
    </row>
    <row r="2036" spans="1:24" ht="15" customHeight="1">
      <c r="A2036" s="14" t="s">
        <v>23</v>
      </c>
      <c r="B2036" s="15" t="s">
        <v>3405</v>
      </c>
      <c r="C2036" s="16" t="s">
        <v>3447</v>
      </c>
      <c r="D2036" s="14" t="s">
        <v>26</v>
      </c>
      <c r="E2036" s="14" t="s">
        <v>27</v>
      </c>
      <c r="F2036" s="14" t="s">
        <v>76</v>
      </c>
      <c r="G2036" s="14" t="s">
        <v>506</v>
      </c>
      <c r="H2036" s="15" t="s">
        <v>30</v>
      </c>
      <c r="I2036" s="15" t="s">
        <v>31</v>
      </c>
      <c r="J2036" s="15" t="s">
        <v>32</v>
      </c>
      <c r="K2036" s="18">
        <v>14978</v>
      </c>
      <c r="L2036" s="19" t="s">
        <v>33</v>
      </c>
      <c r="M2036" s="20">
        <v>0.2</v>
      </c>
      <c r="N2036" s="21">
        <f t="shared" si="115"/>
        <v>2995.6000000000004</v>
      </c>
      <c r="O2036" s="22">
        <f>N2036*[1]TC!$C$3</f>
        <v>68898.8</v>
      </c>
      <c r="P2036" s="24" t="s">
        <v>1670</v>
      </c>
      <c r="Q2036" s="24" t="s">
        <v>34</v>
      </c>
      <c r="R2036" s="25">
        <f t="shared" si="116"/>
        <v>11982.4</v>
      </c>
      <c r="S2036" s="26">
        <f>R2036*[1]TC!$C$3</f>
        <v>275595.2</v>
      </c>
      <c r="T2036" s="25">
        <f>[1]TC!$F$5</f>
        <v>1500</v>
      </c>
      <c r="U2036" s="26">
        <f>T2036*[1]TC!$C$3</f>
        <v>34500</v>
      </c>
      <c r="V2036" s="15" t="s">
        <v>36</v>
      </c>
      <c r="W2036" s="37" t="s">
        <v>3448</v>
      </c>
      <c r="X2036" s="372"/>
    </row>
    <row r="2037" spans="1:24" ht="15" customHeight="1">
      <c r="A2037" s="14" t="s">
        <v>23</v>
      </c>
      <c r="B2037" s="15" t="s">
        <v>3405</v>
      </c>
      <c r="C2037" s="16" t="s">
        <v>3449</v>
      </c>
      <c r="D2037" s="14" t="s">
        <v>26</v>
      </c>
      <c r="E2037" s="14" t="s">
        <v>27</v>
      </c>
      <c r="F2037" s="14" t="s">
        <v>980</v>
      </c>
      <c r="G2037" s="14" t="s">
        <v>2194</v>
      </c>
      <c r="H2037" s="15" t="s">
        <v>30</v>
      </c>
      <c r="I2037" s="15" t="s">
        <v>31</v>
      </c>
      <c r="J2037" s="15" t="s">
        <v>32</v>
      </c>
      <c r="K2037" s="18">
        <v>14978</v>
      </c>
      <c r="L2037" s="19" t="s">
        <v>33</v>
      </c>
      <c r="M2037" s="20">
        <v>0.2</v>
      </c>
      <c r="N2037" s="21">
        <f t="shared" si="115"/>
        <v>2995.6000000000004</v>
      </c>
      <c r="O2037" s="22">
        <f>N2037*[1]TC!$C$3</f>
        <v>68898.8</v>
      </c>
      <c r="P2037" s="24" t="s">
        <v>1670</v>
      </c>
      <c r="Q2037" s="24" t="s">
        <v>34</v>
      </c>
      <c r="R2037" s="25">
        <f t="shared" si="116"/>
        <v>11982.4</v>
      </c>
      <c r="S2037" s="26">
        <f>R2037*[1]TC!$C$3</f>
        <v>275595.2</v>
      </c>
      <c r="T2037" s="25">
        <f>[1]TC!$F$5</f>
        <v>1500</v>
      </c>
      <c r="U2037" s="26">
        <f>T2037*[1]TC!$C$3</f>
        <v>34500</v>
      </c>
      <c r="V2037" s="15" t="s">
        <v>36</v>
      </c>
      <c r="W2037" s="37" t="s">
        <v>3450</v>
      </c>
      <c r="X2037" s="372"/>
    </row>
    <row r="2038" spans="1:24" ht="15" customHeight="1">
      <c r="A2038" s="14" t="s">
        <v>23</v>
      </c>
      <c r="B2038" s="15" t="s">
        <v>3405</v>
      </c>
      <c r="C2038" s="16" t="s">
        <v>3451</v>
      </c>
      <c r="D2038" s="14" t="s">
        <v>26</v>
      </c>
      <c r="E2038" s="14" t="s">
        <v>27</v>
      </c>
      <c r="F2038" s="14" t="s">
        <v>2194</v>
      </c>
      <c r="G2038" s="14" t="s">
        <v>653</v>
      </c>
      <c r="H2038" s="15" t="s">
        <v>30</v>
      </c>
      <c r="I2038" s="15" t="s">
        <v>31</v>
      </c>
      <c r="J2038" s="15" t="s">
        <v>32</v>
      </c>
      <c r="K2038" s="18">
        <v>14151</v>
      </c>
      <c r="L2038" s="19" t="s">
        <v>33</v>
      </c>
      <c r="M2038" s="20">
        <v>0.2</v>
      </c>
      <c r="N2038" s="21">
        <f t="shared" si="115"/>
        <v>2830.2000000000003</v>
      </c>
      <c r="O2038" s="22">
        <f>N2038*[1]TC!$C$3</f>
        <v>65094.600000000006</v>
      </c>
      <c r="P2038" s="24" t="s">
        <v>1670</v>
      </c>
      <c r="Q2038" s="24" t="s">
        <v>34</v>
      </c>
      <c r="R2038" s="25">
        <f t="shared" si="116"/>
        <v>11320.8</v>
      </c>
      <c r="S2038" s="26">
        <f>R2038*[1]TC!$C$3</f>
        <v>260378.4</v>
      </c>
      <c r="T2038" s="25">
        <f>[1]TC!$F$5</f>
        <v>1500</v>
      </c>
      <c r="U2038" s="26">
        <f>T2038*[1]TC!$C$3</f>
        <v>34500</v>
      </c>
      <c r="V2038" s="15" t="s">
        <v>36</v>
      </c>
      <c r="W2038" s="37" t="s">
        <v>3452</v>
      </c>
      <c r="X2038" s="372"/>
    </row>
    <row r="2039" spans="1:24" ht="15" customHeight="1">
      <c r="A2039" s="14" t="s">
        <v>23</v>
      </c>
      <c r="B2039" s="15" t="s">
        <v>3405</v>
      </c>
      <c r="C2039" s="16" t="s">
        <v>3453</v>
      </c>
      <c r="D2039" s="14" t="s">
        <v>26</v>
      </c>
      <c r="E2039" s="14" t="s">
        <v>27</v>
      </c>
      <c r="F2039" s="14" t="s">
        <v>77</v>
      </c>
      <c r="G2039" s="14" t="s">
        <v>653</v>
      </c>
      <c r="H2039" s="15" t="s">
        <v>30</v>
      </c>
      <c r="I2039" s="15" t="s">
        <v>31</v>
      </c>
      <c r="J2039" s="15" t="s">
        <v>32</v>
      </c>
      <c r="K2039" s="18">
        <v>14978</v>
      </c>
      <c r="L2039" s="19" t="s">
        <v>33</v>
      </c>
      <c r="M2039" s="20">
        <v>0.2</v>
      </c>
      <c r="N2039" s="21">
        <f t="shared" si="115"/>
        <v>2995.6000000000004</v>
      </c>
      <c r="O2039" s="22">
        <f>N2039*[1]TC!$C$3</f>
        <v>68898.8</v>
      </c>
      <c r="P2039" s="24" t="s">
        <v>1670</v>
      </c>
      <c r="Q2039" s="24" t="s">
        <v>34</v>
      </c>
      <c r="R2039" s="25">
        <f t="shared" si="116"/>
        <v>11982.4</v>
      </c>
      <c r="S2039" s="26">
        <f>R2039*[1]TC!$C$3</f>
        <v>275595.2</v>
      </c>
      <c r="T2039" s="25">
        <f>[1]TC!$F$5</f>
        <v>1500</v>
      </c>
      <c r="U2039" s="26">
        <f>T2039*[1]TC!$C$3</f>
        <v>34500</v>
      </c>
      <c r="V2039" s="15" t="s">
        <v>36</v>
      </c>
      <c r="W2039" s="37" t="s">
        <v>3454</v>
      </c>
      <c r="X2039" s="372"/>
    </row>
    <row r="2040" spans="1:24" ht="15" customHeight="1">
      <c r="A2040" s="14" t="s">
        <v>23</v>
      </c>
      <c r="B2040" s="15" t="s">
        <v>3405</v>
      </c>
      <c r="C2040" s="16" t="s">
        <v>3455</v>
      </c>
      <c r="D2040" s="14" t="s">
        <v>26</v>
      </c>
      <c r="E2040" s="14" t="s">
        <v>27</v>
      </c>
      <c r="F2040" s="14" t="s">
        <v>77</v>
      </c>
      <c r="G2040" s="14" t="s">
        <v>653</v>
      </c>
      <c r="H2040" s="15" t="s">
        <v>30</v>
      </c>
      <c r="I2040" s="15" t="s">
        <v>31</v>
      </c>
      <c r="J2040" s="15" t="s">
        <v>32</v>
      </c>
      <c r="K2040" s="18">
        <v>14978</v>
      </c>
      <c r="L2040" s="19" t="s">
        <v>33</v>
      </c>
      <c r="M2040" s="20">
        <v>0.2</v>
      </c>
      <c r="N2040" s="21">
        <f t="shared" si="115"/>
        <v>2995.6000000000004</v>
      </c>
      <c r="O2040" s="22">
        <f>N2040*[1]TC!$C$3</f>
        <v>68898.8</v>
      </c>
      <c r="P2040" s="24" t="s">
        <v>1670</v>
      </c>
      <c r="Q2040" s="24" t="s">
        <v>34</v>
      </c>
      <c r="R2040" s="25">
        <f t="shared" si="116"/>
        <v>11982.4</v>
      </c>
      <c r="S2040" s="26">
        <f>R2040*[1]TC!$C$3</f>
        <v>275595.2</v>
      </c>
      <c r="T2040" s="25">
        <f>[1]TC!$F$5</f>
        <v>1500</v>
      </c>
      <c r="U2040" s="26">
        <f>T2040*[1]TC!$C$3</f>
        <v>34500</v>
      </c>
      <c r="V2040" s="15" t="s">
        <v>36</v>
      </c>
      <c r="W2040" s="37" t="s">
        <v>3456</v>
      </c>
      <c r="X2040" s="372"/>
    </row>
    <row r="2041" spans="1:24" ht="15" customHeight="1">
      <c r="A2041" s="14" t="s">
        <v>23</v>
      </c>
      <c r="B2041" s="15" t="s">
        <v>3405</v>
      </c>
      <c r="C2041" s="16" t="s">
        <v>3457</v>
      </c>
      <c r="D2041" s="14" t="s">
        <v>26</v>
      </c>
      <c r="E2041" s="14" t="s">
        <v>27</v>
      </c>
      <c r="F2041" s="14" t="s">
        <v>653</v>
      </c>
      <c r="G2041" s="14" t="s">
        <v>1324</v>
      </c>
      <c r="H2041" s="15" t="s">
        <v>30</v>
      </c>
      <c r="I2041" s="15" t="s">
        <v>31</v>
      </c>
      <c r="J2041" s="15" t="s">
        <v>32</v>
      </c>
      <c r="K2041" s="18">
        <v>14151</v>
      </c>
      <c r="L2041" s="19" t="s">
        <v>33</v>
      </c>
      <c r="M2041" s="20">
        <v>0.2</v>
      </c>
      <c r="N2041" s="21">
        <f t="shared" si="115"/>
        <v>2830.2000000000003</v>
      </c>
      <c r="O2041" s="22">
        <f>N2041*[1]TC!$C$3</f>
        <v>65094.600000000006</v>
      </c>
      <c r="P2041" s="24" t="s">
        <v>1670</v>
      </c>
      <c r="Q2041" s="24" t="s">
        <v>34</v>
      </c>
      <c r="R2041" s="25">
        <f t="shared" si="116"/>
        <v>11320.8</v>
      </c>
      <c r="S2041" s="26">
        <f>R2041*[1]TC!$C$3</f>
        <v>260378.4</v>
      </c>
      <c r="T2041" s="25">
        <f>[1]TC!$F$5</f>
        <v>1500</v>
      </c>
      <c r="U2041" s="26">
        <f>T2041*[1]TC!$C$3</f>
        <v>34500</v>
      </c>
      <c r="V2041" s="15" t="s">
        <v>36</v>
      </c>
      <c r="W2041" s="37" t="s">
        <v>3458</v>
      </c>
      <c r="X2041" s="372"/>
    </row>
    <row r="2042" spans="1:24" ht="15" customHeight="1">
      <c r="A2042" s="14" t="s">
        <v>23</v>
      </c>
      <c r="B2042" s="15" t="s">
        <v>3405</v>
      </c>
      <c r="C2042" s="16" t="s">
        <v>3459</v>
      </c>
      <c r="D2042" s="14" t="s">
        <v>26</v>
      </c>
      <c r="E2042" s="14" t="s">
        <v>27</v>
      </c>
      <c r="F2042" s="14" t="s">
        <v>653</v>
      </c>
      <c r="G2042" s="14" t="s">
        <v>1324</v>
      </c>
      <c r="H2042" s="15" t="s">
        <v>30</v>
      </c>
      <c r="I2042" s="15" t="s">
        <v>52</v>
      </c>
      <c r="J2042" s="15" t="s">
        <v>53</v>
      </c>
      <c r="K2042" s="18">
        <v>14151</v>
      </c>
      <c r="L2042" s="19" t="s">
        <v>33</v>
      </c>
      <c r="M2042" s="20">
        <v>0.2</v>
      </c>
      <c r="N2042" s="21">
        <f t="shared" si="115"/>
        <v>2830.2000000000003</v>
      </c>
      <c r="O2042" s="22">
        <f>N2042*[1]TC!$C$3</f>
        <v>65094.600000000006</v>
      </c>
      <c r="P2042" s="24" t="s">
        <v>1670</v>
      </c>
      <c r="Q2042" s="24" t="s">
        <v>34</v>
      </c>
      <c r="R2042" s="25">
        <f t="shared" si="116"/>
        <v>11320.8</v>
      </c>
      <c r="S2042" s="26">
        <f>R2042*[1]TC!$C$3</f>
        <v>260378.4</v>
      </c>
      <c r="T2042" s="25">
        <f>[1]TC!$F$5</f>
        <v>1500</v>
      </c>
      <c r="U2042" s="26">
        <f>T2042*[1]TC!$C$3</f>
        <v>34500</v>
      </c>
      <c r="V2042" s="15" t="s">
        <v>36</v>
      </c>
      <c r="W2042" s="37" t="s">
        <v>3460</v>
      </c>
      <c r="X2042" s="372"/>
    </row>
    <row r="2043" spans="1:24" ht="15" customHeight="1">
      <c r="A2043" s="14" t="s">
        <v>23</v>
      </c>
      <c r="B2043" s="15" t="s">
        <v>3405</v>
      </c>
      <c r="C2043" s="16" t="s">
        <v>3461</v>
      </c>
      <c r="D2043" s="14" t="s">
        <v>26</v>
      </c>
      <c r="E2043" s="14" t="s">
        <v>27</v>
      </c>
      <c r="F2043" s="14" t="s">
        <v>139</v>
      </c>
      <c r="G2043" s="14" t="s">
        <v>108</v>
      </c>
      <c r="H2043" s="15" t="s">
        <v>30</v>
      </c>
      <c r="I2043" s="15" t="s">
        <v>31</v>
      </c>
      <c r="J2043" s="15" t="s">
        <v>32</v>
      </c>
      <c r="K2043" s="18">
        <v>14151</v>
      </c>
      <c r="L2043" s="19" t="s">
        <v>33</v>
      </c>
      <c r="M2043" s="20">
        <v>0.2</v>
      </c>
      <c r="N2043" s="21">
        <f t="shared" si="115"/>
        <v>2830.2000000000003</v>
      </c>
      <c r="O2043" s="22">
        <f>N2043*[1]TC!$C$3</f>
        <v>65094.600000000006</v>
      </c>
      <c r="P2043" s="24" t="s">
        <v>1670</v>
      </c>
      <c r="Q2043" s="24" t="s">
        <v>34</v>
      </c>
      <c r="R2043" s="25">
        <f t="shared" si="116"/>
        <v>11320.8</v>
      </c>
      <c r="S2043" s="26">
        <f>R2043*[1]TC!$C$3</f>
        <v>260378.4</v>
      </c>
      <c r="T2043" s="25">
        <f>[1]TC!$F$5</f>
        <v>1500</v>
      </c>
      <c r="U2043" s="26">
        <f>T2043*[1]TC!$C$3</f>
        <v>34500</v>
      </c>
      <c r="V2043" s="15" t="s">
        <v>36</v>
      </c>
      <c r="W2043" s="37" t="s">
        <v>3462</v>
      </c>
      <c r="X2043" s="241"/>
    </row>
    <row r="2044" spans="1:24" ht="15" customHeight="1">
      <c r="A2044" s="14" t="s">
        <v>23</v>
      </c>
      <c r="B2044" s="15" t="s">
        <v>3405</v>
      </c>
      <c r="C2044" s="16" t="s">
        <v>3463</v>
      </c>
      <c r="D2044" s="14" t="s">
        <v>26</v>
      </c>
      <c r="E2044" s="14" t="s">
        <v>27</v>
      </c>
      <c r="F2044" s="14" t="s">
        <v>147</v>
      </c>
      <c r="G2044" s="14" t="s">
        <v>170</v>
      </c>
      <c r="H2044" s="15" t="s">
        <v>30</v>
      </c>
      <c r="I2044" s="15" t="s">
        <v>31</v>
      </c>
      <c r="J2044" s="15" t="s">
        <v>32</v>
      </c>
      <c r="K2044" s="18">
        <v>21200</v>
      </c>
      <c r="L2044" s="19" t="s">
        <v>33</v>
      </c>
      <c r="M2044" s="20">
        <v>0.2</v>
      </c>
      <c r="N2044" s="21">
        <f t="shared" si="115"/>
        <v>4240</v>
      </c>
      <c r="O2044" s="22">
        <f>N2044*[1]TC!$C$3</f>
        <v>97520</v>
      </c>
      <c r="P2044" s="24" t="s">
        <v>1670</v>
      </c>
      <c r="Q2044" s="24" t="s">
        <v>34</v>
      </c>
      <c r="R2044" s="25">
        <f t="shared" si="116"/>
        <v>16960</v>
      </c>
      <c r="S2044" s="26">
        <f>R2044*[1]TC!$C$3</f>
        <v>390080</v>
      </c>
      <c r="T2044" s="25">
        <f>[1]TC!$F$5</f>
        <v>1500</v>
      </c>
      <c r="U2044" s="26">
        <f>T2044*[1]TC!$C$3</f>
        <v>34500</v>
      </c>
      <c r="V2044" s="15" t="s">
        <v>36</v>
      </c>
      <c r="W2044" s="37" t="s">
        <v>3464</v>
      </c>
      <c r="X2044" s="241"/>
    </row>
    <row r="2045" spans="1:24" ht="15" customHeight="1">
      <c r="A2045" s="14" t="s">
        <v>23</v>
      </c>
      <c r="B2045" s="15" t="s">
        <v>3405</v>
      </c>
      <c r="C2045" s="16" t="s">
        <v>3465</v>
      </c>
      <c r="D2045" s="14" t="s">
        <v>26</v>
      </c>
      <c r="E2045" s="14" t="s">
        <v>27</v>
      </c>
      <c r="F2045" s="14" t="s">
        <v>147</v>
      </c>
      <c r="G2045" s="14" t="s">
        <v>170</v>
      </c>
      <c r="H2045" s="15" t="s">
        <v>30</v>
      </c>
      <c r="I2045" s="15" t="s">
        <v>31</v>
      </c>
      <c r="J2045" s="15" t="s">
        <v>32</v>
      </c>
      <c r="K2045" s="18">
        <v>14978</v>
      </c>
      <c r="L2045" s="19" t="s">
        <v>33</v>
      </c>
      <c r="M2045" s="20">
        <v>0.2</v>
      </c>
      <c r="N2045" s="21">
        <f t="shared" si="115"/>
        <v>2995.6000000000004</v>
      </c>
      <c r="O2045" s="22">
        <f>N2045*[1]TC!$C$3</f>
        <v>68898.8</v>
      </c>
      <c r="P2045" s="24" t="s">
        <v>1670</v>
      </c>
      <c r="Q2045" s="24" t="s">
        <v>34</v>
      </c>
      <c r="R2045" s="25">
        <f t="shared" si="116"/>
        <v>11982.4</v>
      </c>
      <c r="S2045" s="26">
        <f>R2045*[1]TC!$C$3</f>
        <v>275595.2</v>
      </c>
      <c r="T2045" s="25">
        <f>[1]TC!$F$5</f>
        <v>1500</v>
      </c>
      <c r="U2045" s="26">
        <f>T2045*[1]TC!$C$3</f>
        <v>34500</v>
      </c>
      <c r="V2045" s="15" t="s">
        <v>36</v>
      </c>
      <c r="W2045" s="37" t="s">
        <v>3466</v>
      </c>
      <c r="X2045" s="241"/>
    </row>
    <row r="2046" spans="1:24" ht="15" customHeight="1">
      <c r="A2046" s="14" t="s">
        <v>23</v>
      </c>
      <c r="B2046" s="15" t="s">
        <v>3405</v>
      </c>
      <c r="C2046" s="16" t="s">
        <v>3467</v>
      </c>
      <c r="D2046" s="14" t="s">
        <v>362</v>
      </c>
      <c r="E2046" s="14" t="s">
        <v>27</v>
      </c>
      <c r="F2046" s="14" t="s">
        <v>147</v>
      </c>
      <c r="G2046" s="14" t="s">
        <v>170</v>
      </c>
      <c r="H2046" s="15" t="s">
        <v>51</v>
      </c>
      <c r="I2046" s="15" t="s">
        <v>31</v>
      </c>
      <c r="J2046" s="15" t="s">
        <v>32</v>
      </c>
      <c r="K2046" s="18">
        <v>41928</v>
      </c>
      <c r="L2046" s="19" t="s">
        <v>33</v>
      </c>
      <c r="M2046" s="20">
        <v>0.2</v>
      </c>
      <c r="N2046" s="21">
        <f t="shared" si="115"/>
        <v>8385.6</v>
      </c>
      <c r="O2046" s="22">
        <f>N2046*[1]TC!$C$3</f>
        <v>192868.80000000002</v>
      </c>
      <c r="P2046" s="24" t="s">
        <v>1670</v>
      </c>
      <c r="Q2046" s="24" t="s">
        <v>34</v>
      </c>
      <c r="R2046" s="25">
        <f t="shared" si="116"/>
        <v>33542.400000000001</v>
      </c>
      <c r="S2046" s="26">
        <f>R2046*[1]TC!$C$3</f>
        <v>771475.20000000007</v>
      </c>
      <c r="T2046" s="25">
        <f>[1]TC!$F$5</f>
        <v>1500</v>
      </c>
      <c r="U2046" s="26">
        <f>T2046*[1]TC!$C$3</f>
        <v>34500</v>
      </c>
      <c r="V2046" s="15" t="s">
        <v>36</v>
      </c>
      <c r="W2046" s="37" t="s">
        <v>3468</v>
      </c>
      <c r="X2046" s="241"/>
    </row>
    <row r="2047" spans="1:24" ht="15" customHeight="1">
      <c r="A2047" s="14" t="s">
        <v>23</v>
      </c>
      <c r="B2047" s="15" t="s">
        <v>3405</v>
      </c>
      <c r="C2047" s="16" t="s">
        <v>3469</v>
      </c>
      <c r="D2047" s="14" t="s">
        <v>26</v>
      </c>
      <c r="E2047" s="14" t="s">
        <v>27</v>
      </c>
      <c r="F2047" s="14" t="s">
        <v>1509</v>
      </c>
      <c r="G2047" s="14" t="s">
        <v>170</v>
      </c>
      <c r="H2047" s="15" t="s">
        <v>30</v>
      </c>
      <c r="I2047" s="15" t="s">
        <v>31</v>
      </c>
      <c r="J2047" s="15" t="s">
        <v>32</v>
      </c>
      <c r="K2047" s="18">
        <v>14978</v>
      </c>
      <c r="L2047" s="19" t="s">
        <v>33</v>
      </c>
      <c r="M2047" s="20">
        <v>0.2</v>
      </c>
      <c r="N2047" s="21">
        <f t="shared" si="115"/>
        <v>2995.6000000000004</v>
      </c>
      <c r="O2047" s="22">
        <f>N2047*[1]TC!$C$3</f>
        <v>68898.8</v>
      </c>
      <c r="P2047" s="24" t="s">
        <v>1670</v>
      </c>
      <c r="Q2047" s="24" t="s">
        <v>34</v>
      </c>
      <c r="R2047" s="25">
        <f t="shared" si="116"/>
        <v>11982.4</v>
      </c>
      <c r="S2047" s="26">
        <f>R2047*[1]TC!$C$3</f>
        <v>275595.2</v>
      </c>
      <c r="T2047" s="25">
        <f>[1]TC!$F$5</f>
        <v>1500</v>
      </c>
      <c r="U2047" s="26">
        <f>T2047*[1]TC!$C$3</f>
        <v>34500</v>
      </c>
      <c r="V2047" s="15" t="s">
        <v>36</v>
      </c>
      <c r="W2047" s="37" t="s">
        <v>3470</v>
      </c>
      <c r="X2047" s="241"/>
    </row>
    <row r="2048" spans="1:24" ht="15" customHeight="1">
      <c r="A2048" s="14" t="s">
        <v>23</v>
      </c>
      <c r="B2048" s="15" t="s">
        <v>3405</v>
      </c>
      <c r="C2048" s="16" t="s">
        <v>3471</v>
      </c>
      <c r="D2048" s="14" t="s">
        <v>26</v>
      </c>
      <c r="E2048" s="14" t="s">
        <v>27</v>
      </c>
      <c r="F2048" s="14" t="s">
        <v>402</v>
      </c>
      <c r="G2048" s="14" t="s">
        <v>170</v>
      </c>
      <c r="H2048" s="15" t="s">
        <v>30</v>
      </c>
      <c r="I2048" s="15" t="s">
        <v>31</v>
      </c>
      <c r="J2048" s="15" t="s">
        <v>32</v>
      </c>
      <c r="K2048" s="31">
        <v>14978</v>
      </c>
      <c r="L2048" s="19" t="s">
        <v>33</v>
      </c>
      <c r="M2048" s="20">
        <v>0.2</v>
      </c>
      <c r="N2048" s="21">
        <f t="shared" si="115"/>
        <v>2995.6000000000004</v>
      </c>
      <c r="O2048" s="22">
        <f>N2048*[1]TC!$C$3</f>
        <v>68898.8</v>
      </c>
      <c r="P2048" s="24" t="s">
        <v>1670</v>
      </c>
      <c r="Q2048" s="24" t="s">
        <v>34</v>
      </c>
      <c r="R2048" s="25">
        <f t="shared" si="116"/>
        <v>11982.4</v>
      </c>
      <c r="S2048" s="26">
        <f>R2048*[1]TC!$C$3</f>
        <v>275595.2</v>
      </c>
      <c r="T2048" s="25">
        <f>[1]TC!$F$5</f>
        <v>1500</v>
      </c>
      <c r="U2048" s="26">
        <f>T2048*[1]TC!$C$3</f>
        <v>34500</v>
      </c>
      <c r="V2048" s="15" t="s">
        <v>36</v>
      </c>
      <c r="W2048" s="37" t="s">
        <v>3472</v>
      </c>
      <c r="X2048" s="241"/>
    </row>
    <row r="2049" spans="1:24" ht="15" customHeight="1">
      <c r="A2049" s="14" t="s">
        <v>23</v>
      </c>
      <c r="B2049" s="15" t="s">
        <v>3405</v>
      </c>
      <c r="C2049" s="16" t="s">
        <v>3473</v>
      </c>
      <c r="D2049" s="14" t="s">
        <v>26</v>
      </c>
      <c r="E2049" s="14" t="s">
        <v>27</v>
      </c>
      <c r="F2049" s="14" t="s">
        <v>402</v>
      </c>
      <c r="G2049" s="14" t="s">
        <v>170</v>
      </c>
      <c r="H2049" s="15" t="s">
        <v>30</v>
      </c>
      <c r="I2049" s="15" t="s">
        <v>31</v>
      </c>
      <c r="J2049" s="15" t="s">
        <v>32</v>
      </c>
      <c r="K2049" s="31">
        <v>19685</v>
      </c>
      <c r="L2049" s="19" t="s">
        <v>33</v>
      </c>
      <c r="M2049" s="20">
        <v>0.2</v>
      </c>
      <c r="N2049" s="21">
        <f t="shared" si="115"/>
        <v>3937</v>
      </c>
      <c r="O2049" s="22">
        <f>N2049*[1]TC!$C$3</f>
        <v>90551</v>
      </c>
      <c r="P2049" s="24" t="s">
        <v>1670</v>
      </c>
      <c r="Q2049" s="24" t="s">
        <v>34</v>
      </c>
      <c r="R2049" s="25">
        <f t="shared" si="116"/>
        <v>15748</v>
      </c>
      <c r="S2049" s="26">
        <f>R2049*[1]TC!$C$3</f>
        <v>362204</v>
      </c>
      <c r="T2049" s="25">
        <f>[1]TC!$F$5</f>
        <v>1500</v>
      </c>
      <c r="U2049" s="26">
        <f>T2049*[1]TC!$C$3</f>
        <v>34500</v>
      </c>
      <c r="V2049" s="15" t="s">
        <v>36</v>
      </c>
      <c r="W2049" s="37" t="s">
        <v>3474</v>
      </c>
      <c r="X2049" s="241"/>
    </row>
    <row r="2050" spans="1:24" ht="15" customHeight="1">
      <c r="A2050" s="14" t="s">
        <v>23</v>
      </c>
      <c r="B2050" s="15" t="s">
        <v>3405</v>
      </c>
      <c r="C2050" s="16" t="s">
        <v>3475</v>
      </c>
      <c r="D2050" s="14" t="s">
        <v>26</v>
      </c>
      <c r="E2050" s="14" t="s">
        <v>27</v>
      </c>
      <c r="F2050" s="14" t="s">
        <v>2535</v>
      </c>
      <c r="G2050" s="14" t="s">
        <v>170</v>
      </c>
      <c r="H2050" s="15" t="s">
        <v>30</v>
      </c>
      <c r="I2050" s="15" t="s">
        <v>31</v>
      </c>
      <c r="J2050" s="15" t="s">
        <v>32</v>
      </c>
      <c r="K2050" s="18">
        <v>14978</v>
      </c>
      <c r="L2050" s="19" t="s">
        <v>33</v>
      </c>
      <c r="M2050" s="20">
        <v>0.2</v>
      </c>
      <c r="N2050" s="21">
        <f t="shared" si="115"/>
        <v>2995.6000000000004</v>
      </c>
      <c r="O2050" s="22">
        <f>N2050*[1]TC!$C$3</f>
        <v>68898.8</v>
      </c>
      <c r="P2050" s="24" t="s">
        <v>1670</v>
      </c>
      <c r="Q2050" s="24" t="s">
        <v>34</v>
      </c>
      <c r="R2050" s="25">
        <f t="shared" si="116"/>
        <v>11982.4</v>
      </c>
      <c r="S2050" s="26">
        <f>R2050*[1]TC!$C$3</f>
        <v>275595.2</v>
      </c>
      <c r="T2050" s="25">
        <f>[1]TC!$F$5</f>
        <v>1500</v>
      </c>
      <c r="U2050" s="26">
        <f>T2050*[1]TC!$C$3</f>
        <v>34500</v>
      </c>
      <c r="V2050" s="15" t="s">
        <v>36</v>
      </c>
      <c r="W2050" s="37" t="s">
        <v>3476</v>
      </c>
      <c r="X2050" s="241"/>
    </row>
    <row r="2051" spans="1:24" ht="15" customHeight="1">
      <c r="A2051" s="14" t="s">
        <v>23</v>
      </c>
      <c r="B2051" s="15" t="s">
        <v>3405</v>
      </c>
      <c r="C2051" s="16" t="s">
        <v>3477</v>
      </c>
      <c r="D2051" s="14" t="s">
        <v>26</v>
      </c>
      <c r="E2051" s="14" t="s">
        <v>27</v>
      </c>
      <c r="F2051" s="14" t="s">
        <v>1844</v>
      </c>
      <c r="G2051" s="14" t="s">
        <v>170</v>
      </c>
      <c r="H2051" s="15" t="s">
        <v>30</v>
      </c>
      <c r="I2051" s="15" t="s">
        <v>31</v>
      </c>
      <c r="J2051" s="15" t="s">
        <v>32</v>
      </c>
      <c r="K2051" s="18">
        <v>14978</v>
      </c>
      <c r="L2051" s="19" t="s">
        <v>33</v>
      </c>
      <c r="M2051" s="20">
        <v>0.2</v>
      </c>
      <c r="N2051" s="21">
        <f t="shared" si="115"/>
        <v>2995.6000000000004</v>
      </c>
      <c r="O2051" s="22">
        <f>N2051*[1]TC!$C$3</f>
        <v>68898.8</v>
      </c>
      <c r="P2051" s="24" t="s">
        <v>1670</v>
      </c>
      <c r="Q2051" s="24" t="s">
        <v>34</v>
      </c>
      <c r="R2051" s="25">
        <f t="shared" si="116"/>
        <v>11982.4</v>
      </c>
      <c r="S2051" s="26">
        <f>R2051*[1]TC!$C$3</f>
        <v>275595.2</v>
      </c>
      <c r="T2051" s="25">
        <f>[1]TC!$F$5</f>
        <v>1500</v>
      </c>
      <c r="U2051" s="26">
        <f>T2051*[1]TC!$C$3</f>
        <v>34500</v>
      </c>
      <c r="V2051" s="15" t="s">
        <v>36</v>
      </c>
      <c r="W2051" s="37" t="s">
        <v>3478</v>
      </c>
      <c r="X2051" s="241"/>
    </row>
    <row r="2052" spans="1:24" ht="15" customHeight="1">
      <c r="A2052" s="14" t="s">
        <v>23</v>
      </c>
      <c r="B2052" s="15" t="s">
        <v>3405</v>
      </c>
      <c r="C2052" s="16" t="s">
        <v>3479</v>
      </c>
      <c r="D2052" s="14" t="s">
        <v>26</v>
      </c>
      <c r="E2052" s="14" t="s">
        <v>27</v>
      </c>
      <c r="F2052" s="14" t="s">
        <v>350</v>
      </c>
      <c r="G2052" s="14" t="s">
        <v>519</v>
      </c>
      <c r="H2052" s="15" t="s">
        <v>30</v>
      </c>
      <c r="I2052" s="15" t="s">
        <v>31</v>
      </c>
      <c r="J2052" s="15" t="s">
        <v>32</v>
      </c>
      <c r="K2052" s="18">
        <v>14978</v>
      </c>
      <c r="L2052" s="19" t="s">
        <v>33</v>
      </c>
      <c r="M2052" s="20">
        <v>0.2</v>
      </c>
      <c r="N2052" s="21">
        <f t="shared" si="115"/>
        <v>2995.6000000000004</v>
      </c>
      <c r="O2052" s="22">
        <f>N2052*[1]TC!$C$3</f>
        <v>68898.8</v>
      </c>
      <c r="P2052" s="24" t="s">
        <v>1670</v>
      </c>
      <c r="Q2052" s="24" t="s">
        <v>34</v>
      </c>
      <c r="R2052" s="25">
        <f t="shared" si="116"/>
        <v>11982.4</v>
      </c>
      <c r="S2052" s="26">
        <f>R2052*[1]TC!$C$3</f>
        <v>275595.2</v>
      </c>
      <c r="T2052" s="25">
        <f>[1]TC!$F$5</f>
        <v>1500</v>
      </c>
      <c r="U2052" s="26">
        <f>T2052*[1]TC!$C$3</f>
        <v>34500</v>
      </c>
      <c r="V2052" s="15" t="s">
        <v>36</v>
      </c>
      <c r="W2052" s="37" t="s">
        <v>3480</v>
      </c>
      <c r="X2052" s="241"/>
    </row>
    <row r="2053" spans="1:24" ht="15" customHeight="1">
      <c r="A2053" s="14" t="s">
        <v>23</v>
      </c>
      <c r="B2053" s="15" t="s">
        <v>3405</v>
      </c>
      <c r="C2053" s="16" t="s">
        <v>3481</v>
      </c>
      <c r="D2053" s="14" t="s">
        <v>26</v>
      </c>
      <c r="E2053" s="14" t="s">
        <v>27</v>
      </c>
      <c r="F2053" s="14" t="s">
        <v>1844</v>
      </c>
      <c r="G2053" s="14" t="s">
        <v>170</v>
      </c>
      <c r="H2053" s="15" t="s">
        <v>30</v>
      </c>
      <c r="I2053" s="15" t="s">
        <v>31</v>
      </c>
      <c r="J2053" s="15" t="s">
        <v>32</v>
      </c>
      <c r="K2053" s="18">
        <v>19685</v>
      </c>
      <c r="L2053" s="19" t="s">
        <v>33</v>
      </c>
      <c r="M2053" s="20">
        <v>0.2</v>
      </c>
      <c r="N2053" s="21">
        <f t="shared" si="115"/>
        <v>3937</v>
      </c>
      <c r="O2053" s="22">
        <f>N2053*[1]TC!$C$3</f>
        <v>90551</v>
      </c>
      <c r="P2053" s="24" t="s">
        <v>1670</v>
      </c>
      <c r="Q2053" s="24" t="s">
        <v>34</v>
      </c>
      <c r="R2053" s="25">
        <f t="shared" si="116"/>
        <v>15748</v>
      </c>
      <c r="S2053" s="26">
        <f>R2053*[1]TC!$C$3</f>
        <v>362204</v>
      </c>
      <c r="T2053" s="25">
        <f>[1]TC!$F$5</f>
        <v>1500</v>
      </c>
      <c r="U2053" s="26">
        <f>T2053*[1]TC!$C$3</f>
        <v>34500</v>
      </c>
      <c r="V2053" s="15" t="s">
        <v>36</v>
      </c>
      <c r="W2053" s="37" t="s">
        <v>3482</v>
      </c>
      <c r="X2053" s="241"/>
    </row>
    <row r="2054" spans="1:24" ht="15" customHeight="1">
      <c r="A2054" s="14" t="s">
        <v>23</v>
      </c>
      <c r="B2054" s="15" t="s">
        <v>3405</v>
      </c>
      <c r="C2054" s="16" t="s">
        <v>3483</v>
      </c>
      <c r="D2054" s="14" t="s">
        <v>26</v>
      </c>
      <c r="E2054" s="14" t="s">
        <v>27</v>
      </c>
      <c r="F2054" s="14" t="s">
        <v>402</v>
      </c>
      <c r="G2054" s="14" t="s">
        <v>350</v>
      </c>
      <c r="H2054" s="15" t="s">
        <v>30</v>
      </c>
      <c r="I2054" s="15" t="s">
        <v>31</v>
      </c>
      <c r="J2054" s="15" t="s">
        <v>32</v>
      </c>
      <c r="K2054" s="31">
        <v>14978</v>
      </c>
      <c r="L2054" s="19" t="s">
        <v>33</v>
      </c>
      <c r="M2054" s="20">
        <v>0.2</v>
      </c>
      <c r="N2054" s="21">
        <f t="shared" si="115"/>
        <v>2995.6000000000004</v>
      </c>
      <c r="O2054" s="22">
        <f>N2054*[1]TC!$C$3</f>
        <v>68898.8</v>
      </c>
      <c r="P2054" s="24" t="s">
        <v>1670</v>
      </c>
      <c r="Q2054" s="24" t="s">
        <v>34</v>
      </c>
      <c r="R2054" s="25">
        <f t="shared" si="116"/>
        <v>11982.4</v>
      </c>
      <c r="S2054" s="26">
        <f>R2054*[1]TC!$C$3</f>
        <v>275595.2</v>
      </c>
      <c r="T2054" s="25">
        <f>[1]TC!$F$5</f>
        <v>1500</v>
      </c>
      <c r="U2054" s="26">
        <f>T2054*[1]TC!$C$3</f>
        <v>34500</v>
      </c>
      <c r="V2054" s="15" t="s">
        <v>36</v>
      </c>
      <c r="W2054" s="37" t="s">
        <v>3484</v>
      </c>
      <c r="X2054" s="241"/>
    </row>
    <row r="2055" spans="1:24" ht="15" customHeight="1">
      <c r="A2055" s="14" t="s">
        <v>23</v>
      </c>
      <c r="B2055" s="15" t="s">
        <v>3405</v>
      </c>
      <c r="C2055" s="16" t="s">
        <v>3485</v>
      </c>
      <c r="D2055" s="14" t="s">
        <v>26</v>
      </c>
      <c r="E2055" s="14" t="s">
        <v>27</v>
      </c>
      <c r="F2055" s="14" t="s">
        <v>667</v>
      </c>
      <c r="G2055" s="14" t="s">
        <v>1844</v>
      </c>
      <c r="H2055" s="15" t="s">
        <v>30</v>
      </c>
      <c r="I2055" s="15" t="s">
        <v>31</v>
      </c>
      <c r="J2055" s="15" t="s">
        <v>32</v>
      </c>
      <c r="K2055" s="18">
        <v>14978</v>
      </c>
      <c r="L2055" s="19" t="s">
        <v>33</v>
      </c>
      <c r="M2055" s="20">
        <v>0.2</v>
      </c>
      <c r="N2055" s="21">
        <f t="shared" si="115"/>
        <v>2995.6000000000004</v>
      </c>
      <c r="O2055" s="22">
        <f>N2055*[1]TC!$C$3</f>
        <v>68898.8</v>
      </c>
      <c r="P2055" s="24" t="s">
        <v>1670</v>
      </c>
      <c r="Q2055" s="24" t="s">
        <v>34</v>
      </c>
      <c r="R2055" s="25">
        <f t="shared" si="116"/>
        <v>11982.4</v>
      </c>
      <c r="S2055" s="26">
        <f>R2055*[1]TC!$C$3</f>
        <v>275595.2</v>
      </c>
      <c r="T2055" s="25">
        <f>[1]TC!$F$5</f>
        <v>1500</v>
      </c>
      <c r="U2055" s="26">
        <f>T2055*[1]TC!$C$3</f>
        <v>34500</v>
      </c>
      <c r="V2055" s="15" t="s">
        <v>36</v>
      </c>
      <c r="W2055" s="37" t="s">
        <v>3486</v>
      </c>
      <c r="X2055" s="241"/>
    </row>
    <row r="2056" spans="1:24" ht="15" customHeight="1">
      <c r="A2056" s="14" t="s">
        <v>23</v>
      </c>
      <c r="B2056" s="15" t="s">
        <v>3405</v>
      </c>
      <c r="C2056" s="16" t="s">
        <v>3487</v>
      </c>
      <c r="D2056" s="14" t="s">
        <v>26</v>
      </c>
      <c r="E2056" s="14" t="s">
        <v>27</v>
      </c>
      <c r="F2056" s="14" t="s">
        <v>667</v>
      </c>
      <c r="G2056" s="14" t="s">
        <v>147</v>
      </c>
      <c r="H2056" s="15" t="s">
        <v>30</v>
      </c>
      <c r="I2056" s="15" t="s">
        <v>31</v>
      </c>
      <c r="J2056" s="15" t="s">
        <v>32</v>
      </c>
      <c r="K2056" s="18">
        <v>14978</v>
      </c>
      <c r="L2056" s="19" t="s">
        <v>33</v>
      </c>
      <c r="M2056" s="20">
        <v>0.2</v>
      </c>
      <c r="N2056" s="21">
        <f t="shared" si="115"/>
        <v>2995.6000000000004</v>
      </c>
      <c r="O2056" s="22">
        <f>N2056*[1]TC!$C$3</f>
        <v>68898.8</v>
      </c>
      <c r="P2056" s="24" t="s">
        <v>1670</v>
      </c>
      <c r="Q2056" s="24" t="s">
        <v>34</v>
      </c>
      <c r="R2056" s="25">
        <f t="shared" si="116"/>
        <v>11982.4</v>
      </c>
      <c r="S2056" s="26">
        <f>R2056*[1]TC!$C$3</f>
        <v>275595.2</v>
      </c>
      <c r="T2056" s="25">
        <f>[1]TC!$F$5</f>
        <v>1500</v>
      </c>
      <c r="U2056" s="26">
        <f>T2056*[1]TC!$C$3</f>
        <v>34500</v>
      </c>
      <c r="V2056" s="15" t="s">
        <v>36</v>
      </c>
      <c r="W2056" s="37" t="s">
        <v>3488</v>
      </c>
      <c r="X2056" s="241"/>
    </row>
    <row r="2057" spans="1:24" ht="15" customHeight="1">
      <c r="A2057" s="14" t="s">
        <v>23</v>
      </c>
      <c r="B2057" s="15" t="s">
        <v>3405</v>
      </c>
      <c r="C2057" s="16" t="s">
        <v>3489</v>
      </c>
      <c r="D2057" s="14" t="s">
        <v>26</v>
      </c>
      <c r="E2057" s="14" t="s">
        <v>27</v>
      </c>
      <c r="F2057" s="14" t="s">
        <v>147</v>
      </c>
      <c r="G2057" s="14" t="s">
        <v>170</v>
      </c>
      <c r="H2057" s="15" t="s">
        <v>113</v>
      </c>
      <c r="I2057" s="15" t="s">
        <v>31</v>
      </c>
      <c r="J2057" s="15" t="s">
        <v>32</v>
      </c>
      <c r="K2057" s="18">
        <v>21150</v>
      </c>
      <c r="L2057" s="19" t="s">
        <v>33</v>
      </c>
      <c r="M2057" s="20">
        <v>0.2</v>
      </c>
      <c r="N2057" s="21">
        <f t="shared" si="115"/>
        <v>4230</v>
      </c>
      <c r="O2057" s="22">
        <f>N2057*[1]TC!$C$3</f>
        <v>97290</v>
      </c>
      <c r="P2057" s="24" t="s">
        <v>1670</v>
      </c>
      <c r="Q2057" s="24" t="s">
        <v>34</v>
      </c>
      <c r="R2057" s="25">
        <f t="shared" si="116"/>
        <v>16920</v>
      </c>
      <c r="S2057" s="26">
        <f>R2057*[1]TC!$C$3</f>
        <v>389160</v>
      </c>
      <c r="T2057" s="25">
        <f>[1]TC!$F$5</f>
        <v>1500</v>
      </c>
      <c r="U2057" s="26">
        <f>T2057*[1]TC!$C$3</f>
        <v>34500</v>
      </c>
      <c r="V2057" s="15" t="s">
        <v>36</v>
      </c>
      <c r="W2057" s="37" t="s">
        <v>3490</v>
      </c>
      <c r="X2057" s="241"/>
    </row>
    <row r="2058" spans="1:24" ht="15" customHeight="1">
      <c r="A2058" s="14" t="s">
        <v>23</v>
      </c>
      <c r="B2058" s="15" t="s">
        <v>3405</v>
      </c>
      <c r="C2058" s="16" t="s">
        <v>3491</v>
      </c>
      <c r="D2058" s="14" t="s">
        <v>26</v>
      </c>
      <c r="E2058" s="14" t="s">
        <v>27</v>
      </c>
      <c r="F2058" s="14" t="s">
        <v>147</v>
      </c>
      <c r="G2058" s="14" t="s">
        <v>170</v>
      </c>
      <c r="H2058" s="15" t="s">
        <v>113</v>
      </c>
      <c r="I2058" s="15" t="s">
        <v>31</v>
      </c>
      <c r="J2058" s="15" t="s">
        <v>32</v>
      </c>
      <c r="K2058" s="18">
        <v>19410</v>
      </c>
      <c r="L2058" s="19" t="s">
        <v>33</v>
      </c>
      <c r="M2058" s="20">
        <v>0.2</v>
      </c>
      <c r="N2058" s="21">
        <f t="shared" si="115"/>
        <v>3882</v>
      </c>
      <c r="O2058" s="22">
        <f>N2058*[1]TC!$C$3</f>
        <v>89286</v>
      </c>
      <c r="P2058" s="24" t="s">
        <v>1670</v>
      </c>
      <c r="Q2058" s="24" t="s">
        <v>34</v>
      </c>
      <c r="R2058" s="25">
        <f t="shared" si="116"/>
        <v>15528</v>
      </c>
      <c r="S2058" s="26">
        <f>R2058*[1]TC!$C$3</f>
        <v>357144</v>
      </c>
      <c r="T2058" s="25">
        <f>[1]TC!$F$5</f>
        <v>1500</v>
      </c>
      <c r="U2058" s="26">
        <f>T2058*[1]TC!$C$3</f>
        <v>34500</v>
      </c>
      <c r="V2058" s="15" t="s">
        <v>36</v>
      </c>
      <c r="W2058" s="37" t="s">
        <v>3492</v>
      </c>
      <c r="X2058" s="241"/>
    </row>
    <row r="2059" spans="1:24" ht="15" customHeight="1">
      <c r="A2059" s="14" t="s">
        <v>23</v>
      </c>
      <c r="B2059" s="15" t="s">
        <v>3405</v>
      </c>
      <c r="C2059" s="16" t="s">
        <v>3493</v>
      </c>
      <c r="D2059" s="14" t="s">
        <v>26</v>
      </c>
      <c r="E2059" s="14" t="s">
        <v>27</v>
      </c>
      <c r="F2059" s="14" t="s">
        <v>86</v>
      </c>
      <c r="G2059" s="14" t="s">
        <v>147</v>
      </c>
      <c r="H2059" s="15" t="s">
        <v>30</v>
      </c>
      <c r="I2059" s="15" t="s">
        <v>31</v>
      </c>
      <c r="J2059" s="15" t="s">
        <v>32</v>
      </c>
      <c r="K2059" s="18">
        <v>21600</v>
      </c>
      <c r="L2059" s="19" t="s">
        <v>33</v>
      </c>
      <c r="M2059" s="20">
        <v>0.2</v>
      </c>
      <c r="N2059" s="21">
        <f t="shared" si="115"/>
        <v>4320</v>
      </c>
      <c r="O2059" s="22">
        <f>N2059*[1]TC!$C$3</f>
        <v>99360</v>
      </c>
      <c r="P2059" s="24" t="s">
        <v>1670</v>
      </c>
      <c r="Q2059" s="24" t="s">
        <v>34</v>
      </c>
      <c r="R2059" s="25">
        <f t="shared" si="116"/>
        <v>17280</v>
      </c>
      <c r="S2059" s="26">
        <f>R2059*[1]TC!$C$3</f>
        <v>397440</v>
      </c>
      <c r="T2059" s="25">
        <f>[1]TC!$F$5</f>
        <v>1500</v>
      </c>
      <c r="U2059" s="26">
        <f>T2059*[1]TC!$C$3</f>
        <v>34500</v>
      </c>
      <c r="V2059" s="15" t="s">
        <v>36</v>
      </c>
      <c r="W2059" s="37" t="s">
        <v>3494</v>
      </c>
      <c r="X2059" s="241"/>
    </row>
    <row r="2060" spans="1:24" ht="15" customHeight="1">
      <c r="A2060" s="14" t="s">
        <v>23</v>
      </c>
      <c r="B2060" s="15" t="s">
        <v>3405</v>
      </c>
      <c r="C2060" s="16" t="s">
        <v>3495</v>
      </c>
      <c r="D2060" s="14" t="s">
        <v>26</v>
      </c>
      <c r="E2060" s="14" t="s">
        <v>27</v>
      </c>
      <c r="F2060" s="14" t="s">
        <v>147</v>
      </c>
      <c r="G2060" s="14" t="s">
        <v>170</v>
      </c>
      <c r="H2060" s="15" t="s">
        <v>113</v>
      </c>
      <c r="I2060" s="15" t="s">
        <v>31</v>
      </c>
      <c r="J2060" s="15" t="s">
        <v>32</v>
      </c>
      <c r="K2060" s="18">
        <v>21600</v>
      </c>
      <c r="L2060" s="19" t="s">
        <v>33</v>
      </c>
      <c r="M2060" s="20">
        <v>0.2</v>
      </c>
      <c r="N2060" s="21">
        <f t="shared" si="115"/>
        <v>4320</v>
      </c>
      <c r="O2060" s="22">
        <f>N2060*[1]TC!$C$3</f>
        <v>99360</v>
      </c>
      <c r="P2060" s="24" t="s">
        <v>1670</v>
      </c>
      <c r="Q2060" s="24" t="s">
        <v>34</v>
      </c>
      <c r="R2060" s="25">
        <f t="shared" si="116"/>
        <v>17280</v>
      </c>
      <c r="S2060" s="26">
        <f>R2060*[1]TC!$C$3</f>
        <v>397440</v>
      </c>
      <c r="T2060" s="25">
        <f>[1]TC!$F$5</f>
        <v>1500</v>
      </c>
      <c r="U2060" s="26">
        <f>T2060*[1]TC!$C$3</f>
        <v>34500</v>
      </c>
      <c r="V2060" s="15" t="s">
        <v>36</v>
      </c>
      <c r="W2060" s="37" t="s">
        <v>3496</v>
      </c>
      <c r="X2060" s="241"/>
    </row>
    <row r="2061" spans="1:24" ht="15" customHeight="1">
      <c r="A2061" s="14" t="s">
        <v>23</v>
      </c>
      <c r="B2061" s="15" t="s">
        <v>3405</v>
      </c>
      <c r="C2061" s="16" t="s">
        <v>3497</v>
      </c>
      <c r="D2061" s="14" t="s">
        <v>26</v>
      </c>
      <c r="E2061" s="14" t="s">
        <v>27</v>
      </c>
      <c r="F2061" s="14" t="s">
        <v>147</v>
      </c>
      <c r="G2061" s="14" t="s">
        <v>170</v>
      </c>
      <c r="H2061" s="15" t="s">
        <v>113</v>
      </c>
      <c r="I2061" s="15" t="s">
        <v>31</v>
      </c>
      <c r="J2061" s="15" t="s">
        <v>32</v>
      </c>
      <c r="K2061" s="18">
        <v>21600</v>
      </c>
      <c r="L2061" s="19" t="s">
        <v>33</v>
      </c>
      <c r="M2061" s="20">
        <v>0.2</v>
      </c>
      <c r="N2061" s="21">
        <f t="shared" si="115"/>
        <v>4320</v>
      </c>
      <c r="O2061" s="22">
        <f>N2061*[1]TC!$C$3</f>
        <v>99360</v>
      </c>
      <c r="P2061" s="24" t="s">
        <v>1670</v>
      </c>
      <c r="Q2061" s="24" t="s">
        <v>34</v>
      </c>
      <c r="R2061" s="25">
        <f t="shared" si="116"/>
        <v>17280</v>
      </c>
      <c r="S2061" s="26">
        <f>R2061*[1]TC!$C$3</f>
        <v>397440</v>
      </c>
      <c r="T2061" s="25">
        <f>[1]TC!$F$5</f>
        <v>1500</v>
      </c>
      <c r="U2061" s="26">
        <f>T2061*[1]TC!$C$3</f>
        <v>34500</v>
      </c>
      <c r="V2061" s="15" t="s">
        <v>36</v>
      </c>
      <c r="W2061" s="37" t="s">
        <v>3498</v>
      </c>
      <c r="X2061" s="241"/>
    </row>
    <row r="2062" spans="1:24" ht="15" customHeight="1">
      <c r="A2062" s="14" t="s">
        <v>23</v>
      </c>
      <c r="B2062" s="15" t="s">
        <v>3405</v>
      </c>
      <c r="C2062" s="16" t="s">
        <v>3499</v>
      </c>
      <c r="D2062" s="14" t="s">
        <v>26</v>
      </c>
      <c r="E2062" s="14" t="s">
        <v>27</v>
      </c>
      <c r="F2062" s="14" t="s">
        <v>147</v>
      </c>
      <c r="G2062" s="14" t="s">
        <v>177</v>
      </c>
      <c r="H2062" s="15" t="s">
        <v>113</v>
      </c>
      <c r="I2062" s="15" t="s">
        <v>31</v>
      </c>
      <c r="J2062" s="15" t="s">
        <v>32</v>
      </c>
      <c r="K2062" s="18">
        <v>21180</v>
      </c>
      <c r="L2062" s="19" t="s">
        <v>33</v>
      </c>
      <c r="M2062" s="20">
        <v>0.2</v>
      </c>
      <c r="N2062" s="21">
        <f t="shared" si="115"/>
        <v>4236</v>
      </c>
      <c r="O2062" s="22">
        <f>N2062*[1]TC!$C$3</f>
        <v>97428</v>
      </c>
      <c r="P2062" s="24" t="s">
        <v>1670</v>
      </c>
      <c r="Q2062" s="24" t="s">
        <v>34</v>
      </c>
      <c r="R2062" s="25">
        <f t="shared" si="116"/>
        <v>16944</v>
      </c>
      <c r="S2062" s="26">
        <f>R2062*[1]TC!$C$3</f>
        <v>389712</v>
      </c>
      <c r="T2062" s="25">
        <f>[1]TC!$F$5</f>
        <v>1500</v>
      </c>
      <c r="U2062" s="26">
        <f>T2062*[1]TC!$C$3</f>
        <v>34500</v>
      </c>
      <c r="V2062" s="15" t="s">
        <v>36</v>
      </c>
      <c r="W2062" s="37" t="s">
        <v>3500</v>
      </c>
      <c r="X2062" s="241"/>
    </row>
    <row r="2063" spans="1:24" ht="15" customHeight="1">
      <c r="A2063" s="14" t="s">
        <v>23</v>
      </c>
      <c r="B2063" s="15" t="s">
        <v>3405</v>
      </c>
      <c r="C2063" s="16" t="s">
        <v>3501</v>
      </c>
      <c r="D2063" s="14" t="s">
        <v>26</v>
      </c>
      <c r="E2063" s="14" t="s">
        <v>27</v>
      </c>
      <c r="F2063" s="14" t="s">
        <v>147</v>
      </c>
      <c r="G2063" s="14" t="s">
        <v>108</v>
      </c>
      <c r="H2063" s="15" t="s">
        <v>113</v>
      </c>
      <c r="I2063" s="15" t="s">
        <v>31</v>
      </c>
      <c r="J2063" s="15" t="s">
        <v>32</v>
      </c>
      <c r="K2063" s="18">
        <v>21200</v>
      </c>
      <c r="L2063" s="19" t="s">
        <v>33</v>
      </c>
      <c r="M2063" s="20">
        <v>0.2</v>
      </c>
      <c r="N2063" s="21">
        <f t="shared" si="115"/>
        <v>4240</v>
      </c>
      <c r="O2063" s="22">
        <f>N2063*[1]TC!$C$3</f>
        <v>97520</v>
      </c>
      <c r="P2063" s="24" t="s">
        <v>1670</v>
      </c>
      <c r="Q2063" s="24" t="s">
        <v>34</v>
      </c>
      <c r="R2063" s="25">
        <f t="shared" si="116"/>
        <v>16960</v>
      </c>
      <c r="S2063" s="26">
        <f>R2063*[1]TC!$C$3</f>
        <v>390080</v>
      </c>
      <c r="T2063" s="25">
        <f>[1]TC!$F$5</f>
        <v>1500</v>
      </c>
      <c r="U2063" s="26">
        <f>T2063*[1]TC!$C$3</f>
        <v>34500</v>
      </c>
      <c r="V2063" s="15" t="s">
        <v>36</v>
      </c>
      <c r="W2063" s="37" t="s">
        <v>3502</v>
      </c>
      <c r="X2063" s="241"/>
    </row>
    <row r="2064" spans="1:24" ht="15" customHeight="1">
      <c r="A2064" s="14" t="s">
        <v>23</v>
      </c>
      <c r="B2064" s="15" t="s">
        <v>3405</v>
      </c>
      <c r="C2064" s="16" t="s">
        <v>3503</v>
      </c>
      <c r="D2064" s="14" t="s">
        <v>1639</v>
      </c>
      <c r="E2064" s="14" t="s">
        <v>27</v>
      </c>
      <c r="F2064" s="14" t="s">
        <v>147</v>
      </c>
      <c r="G2064" s="14" t="s">
        <v>170</v>
      </c>
      <c r="H2064" s="15" t="s">
        <v>30</v>
      </c>
      <c r="I2064" s="15" t="s">
        <v>31</v>
      </c>
      <c r="J2064" s="15" t="s">
        <v>32</v>
      </c>
      <c r="K2064" s="18">
        <v>14978</v>
      </c>
      <c r="L2064" s="19" t="s">
        <v>33</v>
      </c>
      <c r="M2064" s="20">
        <v>0.2</v>
      </c>
      <c r="N2064" s="21">
        <f t="shared" si="115"/>
        <v>2995.6000000000004</v>
      </c>
      <c r="O2064" s="22">
        <f>N2064*[1]TC!$C$3</f>
        <v>68898.8</v>
      </c>
      <c r="P2064" s="24" t="s">
        <v>1670</v>
      </c>
      <c r="Q2064" s="24" t="s">
        <v>34</v>
      </c>
      <c r="R2064" s="25">
        <f t="shared" si="116"/>
        <v>11982.4</v>
      </c>
      <c r="S2064" s="26">
        <f>R2064*[1]TC!$C$3</f>
        <v>275595.2</v>
      </c>
      <c r="T2064" s="25">
        <f>[1]TC!$F$5</f>
        <v>1500</v>
      </c>
      <c r="U2064" s="26">
        <f>T2064*[1]TC!$C$3</f>
        <v>34500</v>
      </c>
      <c r="V2064" s="15" t="s">
        <v>36</v>
      </c>
      <c r="W2064" s="37" t="s">
        <v>3504</v>
      </c>
      <c r="X2064" s="241"/>
    </row>
    <row r="2065" spans="1:24" ht="15" customHeight="1">
      <c r="A2065" s="65" t="s">
        <v>1667</v>
      </c>
      <c r="B2065" s="40" t="s">
        <v>3505</v>
      </c>
      <c r="C2065" s="127" t="s">
        <v>3506</v>
      </c>
      <c r="D2065" s="15" t="s">
        <v>49</v>
      </c>
      <c r="E2065" s="41" t="s">
        <v>27</v>
      </c>
      <c r="F2065" s="14" t="s">
        <v>66</v>
      </c>
      <c r="G2065" s="14" t="s">
        <v>170</v>
      </c>
      <c r="H2065" s="76" t="s">
        <v>51</v>
      </c>
      <c r="I2065" s="41" t="s">
        <v>498</v>
      </c>
      <c r="J2065" s="41"/>
      <c r="K2065" s="80">
        <v>8217</v>
      </c>
      <c r="L2065" s="43" t="s">
        <v>189</v>
      </c>
      <c r="M2065" s="53">
        <v>0.5</v>
      </c>
      <c r="N2065" s="80">
        <f t="shared" si="115"/>
        <v>4108.5</v>
      </c>
      <c r="O2065" s="22">
        <f>N2065*[1]TC!$C$4</f>
        <v>82170</v>
      </c>
      <c r="P2065" s="23" t="s">
        <v>1955</v>
      </c>
      <c r="Q2065" s="23" t="s">
        <v>1955</v>
      </c>
      <c r="R2065" s="135">
        <f t="shared" si="116"/>
        <v>4108.5</v>
      </c>
      <c r="S2065" s="70">
        <f>R2065*[1]TC!$C$4</f>
        <v>82170</v>
      </c>
      <c r="T2065" s="70">
        <f>[1]TC!$F$4</f>
        <v>1100</v>
      </c>
      <c r="U2065" s="70">
        <f>T2065*[1]TC!$C$4</f>
        <v>22000</v>
      </c>
      <c r="V2065" s="71" t="s">
        <v>3507</v>
      </c>
      <c r="W2065" s="419" t="s">
        <v>3508</v>
      </c>
      <c r="X2065" s="241"/>
    </row>
    <row r="2066" spans="1:24" ht="15" customHeight="1">
      <c r="A2066" s="65" t="s">
        <v>1667</v>
      </c>
      <c r="B2066" s="40" t="s">
        <v>3505</v>
      </c>
      <c r="C2066" s="127" t="s">
        <v>3509</v>
      </c>
      <c r="D2066" s="15" t="s">
        <v>49</v>
      </c>
      <c r="E2066" s="41" t="s">
        <v>27</v>
      </c>
      <c r="F2066" s="14" t="s">
        <v>402</v>
      </c>
      <c r="G2066" s="14" t="s">
        <v>170</v>
      </c>
      <c r="H2066" s="76" t="s">
        <v>51</v>
      </c>
      <c r="I2066" s="41" t="s">
        <v>498</v>
      </c>
      <c r="J2066" s="41"/>
      <c r="K2066" s="80">
        <v>8217</v>
      </c>
      <c r="L2066" s="43" t="s">
        <v>189</v>
      </c>
      <c r="M2066" s="53">
        <v>0.5</v>
      </c>
      <c r="N2066" s="80">
        <f t="shared" si="115"/>
        <v>4108.5</v>
      </c>
      <c r="O2066" s="22">
        <f>N2066*[1]TC!$C$4</f>
        <v>82170</v>
      </c>
      <c r="P2066" s="23" t="s">
        <v>1955</v>
      </c>
      <c r="Q2066" s="23" t="s">
        <v>1955</v>
      </c>
      <c r="R2066" s="135">
        <f t="shared" si="116"/>
        <v>4108.5</v>
      </c>
      <c r="S2066" s="70">
        <f>R2066*[1]TC!$C$4</f>
        <v>82170</v>
      </c>
      <c r="T2066" s="70">
        <f>[1]TC!$F$4</f>
        <v>1100</v>
      </c>
      <c r="U2066" s="70">
        <f>T2066*[1]TC!$C$4</f>
        <v>22000</v>
      </c>
      <c r="V2066" s="71" t="s">
        <v>3507</v>
      </c>
      <c r="W2066" s="142" t="s">
        <v>3510</v>
      </c>
      <c r="X2066" s="241"/>
    </row>
    <row r="2067" spans="1:24" ht="15" customHeight="1">
      <c r="A2067" s="65" t="s">
        <v>1667</v>
      </c>
      <c r="B2067" s="40" t="s">
        <v>3505</v>
      </c>
      <c r="C2067" s="127" t="s">
        <v>3511</v>
      </c>
      <c r="D2067" s="15" t="s">
        <v>49</v>
      </c>
      <c r="E2067" s="41" t="s">
        <v>27</v>
      </c>
      <c r="F2067" s="14" t="s">
        <v>402</v>
      </c>
      <c r="G2067" s="14" t="s">
        <v>170</v>
      </c>
      <c r="H2067" s="76" t="s">
        <v>51</v>
      </c>
      <c r="I2067" s="41" t="s">
        <v>498</v>
      </c>
      <c r="J2067" s="41"/>
      <c r="K2067" s="80">
        <v>8217</v>
      </c>
      <c r="L2067" s="43" t="s">
        <v>189</v>
      </c>
      <c r="M2067" s="53">
        <v>0.5</v>
      </c>
      <c r="N2067" s="80">
        <f t="shared" si="115"/>
        <v>4108.5</v>
      </c>
      <c r="O2067" s="22">
        <f>N2067*[1]TC!$C$4</f>
        <v>82170</v>
      </c>
      <c r="P2067" s="23" t="s">
        <v>1955</v>
      </c>
      <c r="Q2067" s="23" t="s">
        <v>1955</v>
      </c>
      <c r="R2067" s="135">
        <f t="shared" si="116"/>
        <v>4108.5</v>
      </c>
      <c r="S2067" s="70">
        <f>R2067*[1]TC!$C$4</f>
        <v>82170</v>
      </c>
      <c r="T2067" s="70">
        <f>[1]TC!$F$4</f>
        <v>1100</v>
      </c>
      <c r="U2067" s="70">
        <f>T2067*[1]TC!$C$4</f>
        <v>22000</v>
      </c>
      <c r="V2067" s="71" t="s">
        <v>3507</v>
      </c>
      <c r="W2067" s="419" t="s">
        <v>3512</v>
      </c>
      <c r="X2067" s="241"/>
    </row>
    <row r="2068" spans="1:24" ht="15" customHeight="1">
      <c r="A2068" s="65" t="s">
        <v>1667</v>
      </c>
      <c r="B2068" s="65" t="s">
        <v>3505</v>
      </c>
      <c r="C2068" s="65" t="s">
        <v>3513</v>
      </c>
      <c r="D2068" s="15" t="s">
        <v>49</v>
      </c>
      <c r="E2068" s="41" t="s">
        <v>27</v>
      </c>
      <c r="F2068" s="14" t="s">
        <v>350</v>
      </c>
      <c r="G2068" s="14" t="s">
        <v>46</v>
      </c>
      <c r="H2068" s="76" t="s">
        <v>51</v>
      </c>
      <c r="I2068" s="41" t="s">
        <v>498</v>
      </c>
      <c r="J2068" s="41"/>
      <c r="K2068" s="80">
        <v>8217</v>
      </c>
      <c r="L2068" s="43" t="s">
        <v>189</v>
      </c>
      <c r="M2068" s="53">
        <v>0.5</v>
      </c>
      <c r="N2068" s="80">
        <f t="shared" si="115"/>
        <v>4108.5</v>
      </c>
      <c r="O2068" s="22">
        <f>N2068*[1]TC!$C$4</f>
        <v>82170</v>
      </c>
      <c r="P2068" s="23" t="s">
        <v>1955</v>
      </c>
      <c r="Q2068" s="23" t="s">
        <v>1955</v>
      </c>
      <c r="R2068" s="135">
        <f t="shared" si="116"/>
        <v>4108.5</v>
      </c>
      <c r="S2068" s="70">
        <f>R2068*[1]TC!$C$4</f>
        <v>82170</v>
      </c>
      <c r="T2068" s="70">
        <f>[1]TC!$F$4</f>
        <v>1100</v>
      </c>
      <c r="U2068" s="70">
        <f>T2068*[1]TC!$C$4</f>
        <v>22000</v>
      </c>
      <c r="V2068" s="71" t="s">
        <v>3507</v>
      </c>
      <c r="W2068" s="419" t="s">
        <v>3514</v>
      </c>
      <c r="X2068" s="241"/>
    </row>
    <row r="2069" spans="1:24" ht="15" customHeight="1">
      <c r="A2069" s="65" t="s">
        <v>1667</v>
      </c>
      <c r="B2069" s="65" t="s">
        <v>3505</v>
      </c>
      <c r="C2069" s="65" t="s">
        <v>3515</v>
      </c>
      <c r="D2069" s="15" t="s">
        <v>49</v>
      </c>
      <c r="E2069" s="41" t="s">
        <v>27</v>
      </c>
      <c r="F2069" s="14" t="s">
        <v>120</v>
      </c>
      <c r="G2069" s="14" t="s">
        <v>46</v>
      </c>
      <c r="H2069" s="76" t="s">
        <v>51</v>
      </c>
      <c r="I2069" s="41" t="s">
        <v>498</v>
      </c>
      <c r="J2069" s="41"/>
      <c r="K2069" s="80">
        <v>8217</v>
      </c>
      <c r="L2069" s="43" t="s">
        <v>189</v>
      </c>
      <c r="M2069" s="53">
        <v>0.5</v>
      </c>
      <c r="N2069" s="80">
        <f t="shared" si="115"/>
        <v>4108.5</v>
      </c>
      <c r="O2069" s="22">
        <f>N2069*[1]TC!$C$4</f>
        <v>82170</v>
      </c>
      <c r="P2069" s="23" t="s">
        <v>1955</v>
      </c>
      <c r="Q2069" s="23" t="s">
        <v>1955</v>
      </c>
      <c r="R2069" s="135">
        <f t="shared" si="116"/>
        <v>4108.5</v>
      </c>
      <c r="S2069" s="70">
        <f>R2069*[1]TC!$C$4</f>
        <v>82170</v>
      </c>
      <c r="T2069" s="70">
        <f>[1]TC!$F$4</f>
        <v>1100</v>
      </c>
      <c r="U2069" s="70">
        <f>T2069*[1]TC!$C$4</f>
        <v>22000</v>
      </c>
      <c r="V2069" s="71" t="s">
        <v>3507</v>
      </c>
      <c r="W2069" s="419" t="s">
        <v>3516</v>
      </c>
      <c r="X2069" s="241"/>
    </row>
    <row r="2070" spans="1:24" ht="15" customHeight="1">
      <c r="A2070" s="65" t="s">
        <v>1667</v>
      </c>
      <c r="B2070" s="65" t="s">
        <v>3505</v>
      </c>
      <c r="C2070" s="65" t="s">
        <v>3517</v>
      </c>
      <c r="D2070" s="15" t="s">
        <v>49</v>
      </c>
      <c r="E2070" s="41" t="s">
        <v>27</v>
      </c>
      <c r="F2070" s="14" t="s">
        <v>167</v>
      </c>
      <c r="G2070" s="14" t="s">
        <v>167</v>
      </c>
      <c r="H2070" s="76" t="s">
        <v>51</v>
      </c>
      <c r="I2070" s="41" t="s">
        <v>1716</v>
      </c>
      <c r="J2070" s="41"/>
      <c r="K2070" s="80">
        <v>8217</v>
      </c>
      <c r="L2070" s="43" t="s">
        <v>189</v>
      </c>
      <c r="M2070" s="53">
        <v>0.5</v>
      </c>
      <c r="N2070" s="80">
        <f t="shared" si="115"/>
        <v>4108.5</v>
      </c>
      <c r="O2070" s="22">
        <f>N2070*[1]TC!$C$4</f>
        <v>82170</v>
      </c>
      <c r="P2070" s="23" t="s">
        <v>1955</v>
      </c>
      <c r="Q2070" s="23" t="s">
        <v>1955</v>
      </c>
      <c r="R2070" s="135">
        <f t="shared" si="116"/>
        <v>4108.5</v>
      </c>
      <c r="S2070" s="70">
        <f>R2070*[1]TC!$C$4</f>
        <v>82170</v>
      </c>
      <c r="T2070" s="70">
        <f>[1]TC!$F$4</f>
        <v>1100</v>
      </c>
      <c r="U2070" s="70">
        <f>T2070*[1]TC!$C$4</f>
        <v>22000</v>
      </c>
      <c r="V2070" s="71" t="s">
        <v>3507</v>
      </c>
      <c r="W2070" s="419" t="s">
        <v>3518</v>
      </c>
      <c r="X2070" s="241"/>
    </row>
    <row r="2071" spans="1:24" ht="15" customHeight="1">
      <c r="A2071" s="65" t="s">
        <v>1667</v>
      </c>
      <c r="B2071" s="65" t="s">
        <v>3505</v>
      </c>
      <c r="C2071" s="65" t="s">
        <v>3519</v>
      </c>
      <c r="D2071" s="15" t="s">
        <v>49</v>
      </c>
      <c r="E2071" s="41" t="s">
        <v>27</v>
      </c>
      <c r="F2071" s="14" t="s">
        <v>147</v>
      </c>
      <c r="G2071" s="14" t="s">
        <v>170</v>
      </c>
      <c r="H2071" s="76" t="s">
        <v>51</v>
      </c>
      <c r="I2071" s="41" t="s">
        <v>1716</v>
      </c>
      <c r="J2071" s="41"/>
      <c r="K2071" s="80">
        <v>8217</v>
      </c>
      <c r="L2071" s="43" t="s">
        <v>189</v>
      </c>
      <c r="M2071" s="53">
        <v>0.5</v>
      </c>
      <c r="N2071" s="80">
        <f t="shared" si="115"/>
        <v>4108.5</v>
      </c>
      <c r="O2071" s="22">
        <f>N2071*[1]TC!$C$4</f>
        <v>82170</v>
      </c>
      <c r="P2071" s="23" t="s">
        <v>1955</v>
      </c>
      <c r="Q2071" s="23" t="s">
        <v>1955</v>
      </c>
      <c r="R2071" s="135">
        <f t="shared" si="116"/>
        <v>4108.5</v>
      </c>
      <c r="S2071" s="70">
        <f>R2071*[1]TC!$C$4</f>
        <v>82170</v>
      </c>
      <c r="T2071" s="70">
        <f>[1]TC!$F$4</f>
        <v>1100</v>
      </c>
      <c r="U2071" s="70">
        <f>T2071*[1]TC!$C$4</f>
        <v>22000</v>
      </c>
      <c r="V2071" s="71" t="s">
        <v>3507</v>
      </c>
      <c r="W2071" s="419" t="s">
        <v>3520</v>
      </c>
      <c r="X2071" s="241"/>
    </row>
    <row r="2072" spans="1:24" ht="15" customHeight="1">
      <c r="A2072" s="65" t="s">
        <v>1667</v>
      </c>
      <c r="B2072" s="40" t="s">
        <v>3505</v>
      </c>
      <c r="C2072" s="127" t="s">
        <v>3521</v>
      </c>
      <c r="D2072" s="41" t="s">
        <v>26</v>
      </c>
      <c r="E2072" s="41" t="s">
        <v>27</v>
      </c>
      <c r="F2072" s="14" t="s">
        <v>116</v>
      </c>
      <c r="G2072" s="14" t="s">
        <v>29</v>
      </c>
      <c r="H2072" s="155">
        <v>24</v>
      </c>
      <c r="I2072" s="41" t="s">
        <v>1716</v>
      </c>
      <c r="J2072" s="41"/>
      <c r="K2072" s="80">
        <v>5478</v>
      </c>
      <c r="L2072" s="43" t="s">
        <v>189</v>
      </c>
      <c r="M2072" s="53">
        <v>0.5</v>
      </c>
      <c r="N2072" s="80">
        <f t="shared" si="115"/>
        <v>2739</v>
      </c>
      <c r="O2072" s="22">
        <f>N2072*[1]TC!$C$4</f>
        <v>54780</v>
      </c>
      <c r="P2072" s="23" t="s">
        <v>1955</v>
      </c>
      <c r="Q2072" s="23" t="s">
        <v>1955</v>
      </c>
      <c r="R2072" s="135">
        <f t="shared" si="116"/>
        <v>2739</v>
      </c>
      <c r="S2072" s="70">
        <f>R2072*[1]TC!$C$4</f>
        <v>54780</v>
      </c>
      <c r="T2072" s="70">
        <f>[1]TC!$F$4</f>
        <v>1100</v>
      </c>
      <c r="U2072" s="70">
        <f>T2072*[1]TC!$C$4</f>
        <v>22000</v>
      </c>
      <c r="V2072" s="71" t="s">
        <v>3507</v>
      </c>
      <c r="W2072" s="419" t="s">
        <v>3522</v>
      </c>
      <c r="X2072" s="241"/>
    </row>
    <row r="2073" spans="1:24" ht="15" customHeight="1">
      <c r="A2073" s="65" t="s">
        <v>1667</v>
      </c>
      <c r="B2073" s="40" t="s">
        <v>3505</v>
      </c>
      <c r="C2073" s="127" t="s">
        <v>3001</v>
      </c>
      <c r="D2073" s="41" t="s">
        <v>26</v>
      </c>
      <c r="E2073" s="41" t="s">
        <v>27</v>
      </c>
      <c r="F2073" s="14" t="s">
        <v>2041</v>
      </c>
      <c r="G2073" s="14" t="s">
        <v>46</v>
      </c>
      <c r="H2073" s="155">
        <v>24</v>
      </c>
      <c r="I2073" s="41" t="s">
        <v>1716</v>
      </c>
      <c r="J2073" s="41"/>
      <c r="K2073" s="80">
        <v>5478</v>
      </c>
      <c r="L2073" s="43" t="s">
        <v>189</v>
      </c>
      <c r="M2073" s="53">
        <v>0.5</v>
      </c>
      <c r="N2073" s="80">
        <f t="shared" si="115"/>
        <v>2739</v>
      </c>
      <c r="O2073" s="22">
        <f>N2073*[1]TC!$C$4</f>
        <v>54780</v>
      </c>
      <c r="P2073" s="23" t="s">
        <v>1955</v>
      </c>
      <c r="Q2073" s="23" t="s">
        <v>1955</v>
      </c>
      <c r="R2073" s="135">
        <f t="shared" si="116"/>
        <v>2739</v>
      </c>
      <c r="S2073" s="70">
        <f>R2073*[1]TC!$C$4</f>
        <v>54780</v>
      </c>
      <c r="T2073" s="70">
        <f>[1]TC!$F$4</f>
        <v>1100</v>
      </c>
      <c r="U2073" s="70">
        <f>T2073*[1]TC!$C$4</f>
        <v>22000</v>
      </c>
      <c r="V2073" s="71" t="s">
        <v>3507</v>
      </c>
      <c r="W2073" s="419" t="s">
        <v>3523</v>
      </c>
      <c r="X2073" s="241"/>
    </row>
    <row r="2074" spans="1:24" ht="15" customHeight="1">
      <c r="A2074" s="65" t="s">
        <v>1667</v>
      </c>
      <c r="B2074" s="40" t="s">
        <v>3505</v>
      </c>
      <c r="C2074" s="127" t="s">
        <v>3524</v>
      </c>
      <c r="D2074" s="41" t="s">
        <v>26</v>
      </c>
      <c r="E2074" s="41" t="s">
        <v>27</v>
      </c>
      <c r="F2074" s="14" t="s">
        <v>829</v>
      </c>
      <c r="G2074" s="14" t="s">
        <v>789</v>
      </c>
      <c r="H2074" s="155">
        <v>24</v>
      </c>
      <c r="I2074" s="41" t="s">
        <v>1716</v>
      </c>
      <c r="J2074" s="41"/>
      <c r="K2074" s="80">
        <v>5478</v>
      </c>
      <c r="L2074" s="43" t="s">
        <v>189</v>
      </c>
      <c r="M2074" s="53">
        <v>0.5</v>
      </c>
      <c r="N2074" s="80">
        <f t="shared" si="115"/>
        <v>2739</v>
      </c>
      <c r="O2074" s="22">
        <f>N2074*[1]TC!$C$4</f>
        <v>54780</v>
      </c>
      <c r="P2074" s="23" t="s">
        <v>1955</v>
      </c>
      <c r="Q2074" s="23" t="s">
        <v>1955</v>
      </c>
      <c r="R2074" s="135">
        <f t="shared" si="116"/>
        <v>2739</v>
      </c>
      <c r="S2074" s="70">
        <f>R2074*[1]TC!$C$4</f>
        <v>54780</v>
      </c>
      <c r="T2074" s="70">
        <f>[1]TC!$F$4</f>
        <v>1100</v>
      </c>
      <c r="U2074" s="70">
        <f>T2074*[1]TC!$C$4</f>
        <v>22000</v>
      </c>
      <c r="V2074" s="71" t="s">
        <v>3507</v>
      </c>
      <c r="W2074" s="419" t="s">
        <v>3525</v>
      </c>
      <c r="X2074" s="241"/>
    </row>
    <row r="2075" spans="1:24" ht="15" customHeight="1">
      <c r="A2075" s="65" t="s">
        <v>1667</v>
      </c>
      <c r="B2075" s="65" t="s">
        <v>3505</v>
      </c>
      <c r="C2075" s="65" t="s">
        <v>3526</v>
      </c>
      <c r="D2075" s="41" t="s">
        <v>26</v>
      </c>
      <c r="E2075" s="41" t="s">
        <v>27</v>
      </c>
      <c r="F2075" s="14" t="s">
        <v>1509</v>
      </c>
      <c r="G2075" s="14" t="s">
        <v>153</v>
      </c>
      <c r="H2075" s="155">
        <v>24</v>
      </c>
      <c r="I2075" s="41" t="s">
        <v>1716</v>
      </c>
      <c r="J2075" s="41"/>
      <c r="K2075" s="80">
        <v>5478</v>
      </c>
      <c r="L2075" s="43" t="s">
        <v>189</v>
      </c>
      <c r="M2075" s="53">
        <v>0.5</v>
      </c>
      <c r="N2075" s="80">
        <f t="shared" si="115"/>
        <v>2739</v>
      </c>
      <c r="O2075" s="22">
        <f>N2075*[1]TC!$C$4</f>
        <v>54780</v>
      </c>
      <c r="P2075" s="23" t="s">
        <v>1955</v>
      </c>
      <c r="Q2075" s="23" t="s">
        <v>1955</v>
      </c>
      <c r="R2075" s="135">
        <f t="shared" si="116"/>
        <v>2739</v>
      </c>
      <c r="S2075" s="70">
        <f>R2075*[1]TC!$C$4</f>
        <v>54780</v>
      </c>
      <c r="T2075" s="70">
        <f>[1]TC!$F$4</f>
        <v>1100</v>
      </c>
      <c r="U2075" s="70">
        <f>T2075*[1]TC!$C$4</f>
        <v>22000</v>
      </c>
      <c r="V2075" s="71" t="s">
        <v>3507</v>
      </c>
      <c r="W2075" s="420" t="s">
        <v>3527</v>
      </c>
      <c r="X2075" s="241"/>
    </row>
    <row r="2076" spans="1:24" ht="15" customHeight="1">
      <c r="A2076" s="65" t="s">
        <v>1667</v>
      </c>
      <c r="B2076" s="65" t="s">
        <v>3505</v>
      </c>
      <c r="C2076" s="65" t="s">
        <v>3528</v>
      </c>
      <c r="D2076" s="41" t="s">
        <v>26</v>
      </c>
      <c r="E2076" s="41" t="s">
        <v>27</v>
      </c>
      <c r="F2076" s="14" t="s">
        <v>1509</v>
      </c>
      <c r="G2076" s="14" t="s">
        <v>1542</v>
      </c>
      <c r="H2076" s="155">
        <v>24</v>
      </c>
      <c r="I2076" s="41" t="s">
        <v>1716</v>
      </c>
      <c r="J2076" s="41"/>
      <c r="K2076" s="80">
        <v>5478</v>
      </c>
      <c r="L2076" s="43" t="s">
        <v>189</v>
      </c>
      <c r="M2076" s="53">
        <v>0.5</v>
      </c>
      <c r="N2076" s="80">
        <f t="shared" si="115"/>
        <v>2739</v>
      </c>
      <c r="O2076" s="22">
        <f>N2076*[1]TC!$C$4</f>
        <v>54780</v>
      </c>
      <c r="P2076" s="23" t="s">
        <v>1955</v>
      </c>
      <c r="Q2076" s="23" t="s">
        <v>1955</v>
      </c>
      <c r="R2076" s="135">
        <f t="shared" si="116"/>
        <v>2739</v>
      </c>
      <c r="S2076" s="70">
        <f>R2076*[1]TC!$C$4</f>
        <v>54780</v>
      </c>
      <c r="T2076" s="70">
        <f>[1]TC!$F$4</f>
        <v>1100</v>
      </c>
      <c r="U2076" s="70">
        <f>T2076*[1]TC!$C$4</f>
        <v>22000</v>
      </c>
      <c r="V2076" s="71" t="s">
        <v>3507</v>
      </c>
      <c r="W2076" s="419" t="s">
        <v>3529</v>
      </c>
      <c r="X2076" s="241"/>
    </row>
    <row r="2077" spans="1:24" ht="15" customHeight="1">
      <c r="A2077" s="65" t="s">
        <v>1667</v>
      </c>
      <c r="B2077" s="65" t="s">
        <v>3505</v>
      </c>
      <c r="C2077" s="65" t="s">
        <v>3530</v>
      </c>
      <c r="D2077" s="41" t="s">
        <v>26</v>
      </c>
      <c r="E2077" s="41" t="s">
        <v>27</v>
      </c>
      <c r="F2077" s="14" t="s">
        <v>389</v>
      </c>
      <c r="G2077" s="14" t="s">
        <v>46</v>
      </c>
      <c r="H2077" s="155">
        <v>24</v>
      </c>
      <c r="I2077" s="41" t="s">
        <v>1716</v>
      </c>
      <c r="J2077" s="41"/>
      <c r="K2077" s="80">
        <v>5478</v>
      </c>
      <c r="L2077" s="43" t="s">
        <v>189</v>
      </c>
      <c r="M2077" s="53">
        <v>0.5</v>
      </c>
      <c r="N2077" s="80">
        <f t="shared" ref="N2077:N2140" si="117">K2077*M2077</f>
        <v>2739</v>
      </c>
      <c r="O2077" s="22">
        <f>N2077*[1]TC!$C$4</f>
        <v>54780</v>
      </c>
      <c r="P2077" s="23" t="s">
        <v>1955</v>
      </c>
      <c r="Q2077" s="23" t="s">
        <v>1955</v>
      </c>
      <c r="R2077" s="135">
        <f t="shared" ref="R2077:R2140" si="118">K2077-N2077</f>
        <v>2739</v>
      </c>
      <c r="S2077" s="70">
        <f>R2077*[1]TC!$C$4</f>
        <v>54780</v>
      </c>
      <c r="T2077" s="70">
        <f>[1]TC!$F$4</f>
        <v>1100</v>
      </c>
      <c r="U2077" s="70">
        <f>T2077*[1]TC!$C$4</f>
        <v>22000</v>
      </c>
      <c r="V2077" s="71" t="s">
        <v>3507</v>
      </c>
      <c r="W2077" s="419" t="s">
        <v>3531</v>
      </c>
      <c r="X2077" s="241"/>
    </row>
    <row r="2078" spans="1:24" ht="15" customHeight="1">
      <c r="A2078" s="65" t="s">
        <v>1667</v>
      </c>
      <c r="B2078" s="65" t="s">
        <v>3505</v>
      </c>
      <c r="C2078" s="65" t="s">
        <v>3532</v>
      </c>
      <c r="D2078" s="41" t="s">
        <v>26</v>
      </c>
      <c r="E2078" s="41" t="s">
        <v>27</v>
      </c>
      <c r="F2078" s="14" t="s">
        <v>147</v>
      </c>
      <c r="G2078" s="14" t="s">
        <v>170</v>
      </c>
      <c r="H2078" s="155">
        <v>24</v>
      </c>
      <c r="I2078" s="41" t="s">
        <v>1716</v>
      </c>
      <c r="J2078" s="41"/>
      <c r="K2078" s="80">
        <v>5478</v>
      </c>
      <c r="L2078" s="43" t="s">
        <v>189</v>
      </c>
      <c r="M2078" s="53">
        <v>0.5</v>
      </c>
      <c r="N2078" s="80">
        <f t="shared" si="117"/>
        <v>2739</v>
      </c>
      <c r="O2078" s="22">
        <f>N2078*[1]TC!$C$4</f>
        <v>54780</v>
      </c>
      <c r="P2078" s="23" t="s">
        <v>1955</v>
      </c>
      <c r="Q2078" s="23" t="s">
        <v>1955</v>
      </c>
      <c r="R2078" s="135">
        <f t="shared" si="118"/>
        <v>2739</v>
      </c>
      <c r="S2078" s="70">
        <f>R2078*[1]TC!$C$4</f>
        <v>54780</v>
      </c>
      <c r="T2078" s="70">
        <f>[1]TC!$F$4</f>
        <v>1100</v>
      </c>
      <c r="U2078" s="70">
        <f>T2078*[1]TC!$C$4</f>
        <v>22000</v>
      </c>
      <c r="V2078" s="71" t="s">
        <v>3507</v>
      </c>
      <c r="W2078" s="419" t="s">
        <v>3533</v>
      </c>
      <c r="X2078" s="241"/>
    </row>
    <row r="2079" spans="1:24" ht="15" customHeight="1">
      <c r="A2079" s="65" t="s">
        <v>1667</v>
      </c>
      <c r="B2079" s="40" t="s">
        <v>3505</v>
      </c>
      <c r="C2079" s="127" t="s">
        <v>3534</v>
      </c>
      <c r="D2079" s="41" t="s">
        <v>26</v>
      </c>
      <c r="E2079" s="41" t="s">
        <v>27</v>
      </c>
      <c r="F2079" s="14" t="s">
        <v>2535</v>
      </c>
      <c r="G2079" s="14" t="s">
        <v>170</v>
      </c>
      <c r="H2079" s="155">
        <v>24</v>
      </c>
      <c r="I2079" s="41" t="s">
        <v>1716</v>
      </c>
      <c r="J2079" s="41"/>
      <c r="K2079" s="80">
        <v>5478</v>
      </c>
      <c r="L2079" s="43" t="s">
        <v>189</v>
      </c>
      <c r="M2079" s="53">
        <v>0.5</v>
      </c>
      <c r="N2079" s="80">
        <f t="shared" si="117"/>
        <v>2739</v>
      </c>
      <c r="O2079" s="22">
        <f>N2079*[1]TC!$C$4</f>
        <v>54780</v>
      </c>
      <c r="P2079" s="23" t="s">
        <v>1955</v>
      </c>
      <c r="Q2079" s="23" t="s">
        <v>1955</v>
      </c>
      <c r="R2079" s="135">
        <f t="shared" si="118"/>
        <v>2739</v>
      </c>
      <c r="S2079" s="70">
        <f>R2079*[1]TC!$C$4</f>
        <v>54780</v>
      </c>
      <c r="T2079" s="70">
        <f>[1]TC!$F$4</f>
        <v>1100</v>
      </c>
      <c r="U2079" s="70">
        <f>T2079*[1]TC!$C$4</f>
        <v>22000</v>
      </c>
      <c r="V2079" s="71" t="s">
        <v>3507</v>
      </c>
      <c r="W2079" s="419" t="s">
        <v>3535</v>
      </c>
      <c r="X2079" s="241"/>
    </row>
    <row r="2080" spans="1:24" ht="15" customHeight="1">
      <c r="A2080" s="65" t="s">
        <v>1667</v>
      </c>
      <c r="B2080" s="40" t="s">
        <v>3505</v>
      </c>
      <c r="C2080" s="127" t="s">
        <v>3536</v>
      </c>
      <c r="D2080" s="41" t="s">
        <v>26</v>
      </c>
      <c r="E2080" s="41" t="s">
        <v>27</v>
      </c>
      <c r="F2080" s="14" t="s">
        <v>76</v>
      </c>
      <c r="G2080" s="14" t="s">
        <v>28</v>
      </c>
      <c r="H2080" s="155">
        <v>24</v>
      </c>
      <c r="I2080" s="41" t="s">
        <v>1716</v>
      </c>
      <c r="J2080" s="41"/>
      <c r="K2080" s="80">
        <v>5478</v>
      </c>
      <c r="L2080" s="43" t="s">
        <v>189</v>
      </c>
      <c r="M2080" s="53">
        <v>0.5</v>
      </c>
      <c r="N2080" s="80">
        <f t="shared" si="117"/>
        <v>2739</v>
      </c>
      <c r="O2080" s="22">
        <f>N2080*[1]TC!$C$4</f>
        <v>54780</v>
      </c>
      <c r="P2080" s="23" t="s">
        <v>1955</v>
      </c>
      <c r="Q2080" s="23" t="s">
        <v>1955</v>
      </c>
      <c r="R2080" s="135">
        <f t="shared" si="118"/>
        <v>2739</v>
      </c>
      <c r="S2080" s="70">
        <f>R2080*[1]TC!$C$4</f>
        <v>54780</v>
      </c>
      <c r="T2080" s="70">
        <f>[1]TC!$F$4</f>
        <v>1100</v>
      </c>
      <c r="U2080" s="70">
        <f>T2080*[1]TC!$C$4</f>
        <v>22000</v>
      </c>
      <c r="V2080" s="71" t="s">
        <v>3507</v>
      </c>
      <c r="W2080" s="419" t="s">
        <v>3537</v>
      </c>
      <c r="X2080" s="241"/>
    </row>
    <row r="2081" spans="1:24" ht="15" customHeight="1">
      <c r="A2081" s="65" t="s">
        <v>1667</v>
      </c>
      <c r="B2081" s="40" t="s">
        <v>3505</v>
      </c>
      <c r="C2081" s="127" t="s">
        <v>3538</v>
      </c>
      <c r="D2081" s="41" t="s">
        <v>26</v>
      </c>
      <c r="E2081" s="41" t="s">
        <v>27</v>
      </c>
      <c r="F2081" s="14" t="s">
        <v>389</v>
      </c>
      <c r="G2081" s="14" t="s">
        <v>120</v>
      </c>
      <c r="H2081" s="155">
        <v>24</v>
      </c>
      <c r="I2081" s="41" t="s">
        <v>1716</v>
      </c>
      <c r="J2081" s="41"/>
      <c r="K2081" s="80">
        <v>5478</v>
      </c>
      <c r="L2081" s="43" t="s">
        <v>189</v>
      </c>
      <c r="M2081" s="53">
        <v>0.5</v>
      </c>
      <c r="N2081" s="80">
        <f t="shared" si="117"/>
        <v>2739</v>
      </c>
      <c r="O2081" s="22">
        <f>N2081*[1]TC!$C$4</f>
        <v>54780</v>
      </c>
      <c r="P2081" s="23" t="s">
        <v>1955</v>
      </c>
      <c r="Q2081" s="23" t="s">
        <v>1955</v>
      </c>
      <c r="R2081" s="135">
        <f t="shared" si="118"/>
        <v>2739</v>
      </c>
      <c r="S2081" s="70">
        <f>R2081*[1]TC!$C$4</f>
        <v>54780</v>
      </c>
      <c r="T2081" s="70">
        <f>[1]TC!$F$4</f>
        <v>1100</v>
      </c>
      <c r="U2081" s="70">
        <f>T2081*[1]TC!$C$4</f>
        <v>22000</v>
      </c>
      <c r="V2081" s="71" t="s">
        <v>3507</v>
      </c>
      <c r="W2081" s="421" t="s">
        <v>3539</v>
      </c>
      <c r="X2081" s="241"/>
    </row>
    <row r="2082" spans="1:24" ht="15" customHeight="1">
      <c r="A2082" s="65" t="s">
        <v>1667</v>
      </c>
      <c r="B2082" s="65" t="s">
        <v>3505</v>
      </c>
      <c r="C2082" s="65" t="s">
        <v>3540</v>
      </c>
      <c r="D2082" s="41" t="s">
        <v>26</v>
      </c>
      <c r="E2082" s="41" t="s">
        <v>27</v>
      </c>
      <c r="F2082" s="14" t="s">
        <v>116</v>
      </c>
      <c r="G2082" s="14" t="s">
        <v>120</v>
      </c>
      <c r="H2082" s="155">
        <v>24</v>
      </c>
      <c r="I2082" s="41" t="s">
        <v>1716</v>
      </c>
      <c r="J2082" s="41"/>
      <c r="K2082" s="80">
        <v>5478</v>
      </c>
      <c r="L2082" s="43" t="s">
        <v>189</v>
      </c>
      <c r="M2082" s="53">
        <v>0.5</v>
      </c>
      <c r="N2082" s="80">
        <f t="shared" si="117"/>
        <v>2739</v>
      </c>
      <c r="O2082" s="22">
        <f>N2082*[1]TC!$C$4</f>
        <v>54780</v>
      </c>
      <c r="P2082" s="23" t="s">
        <v>1955</v>
      </c>
      <c r="Q2082" s="23" t="s">
        <v>1955</v>
      </c>
      <c r="R2082" s="135">
        <f t="shared" si="118"/>
        <v>2739</v>
      </c>
      <c r="S2082" s="70">
        <f>R2082*[1]TC!$C$4</f>
        <v>54780</v>
      </c>
      <c r="T2082" s="70">
        <f>[1]TC!$F$4</f>
        <v>1100</v>
      </c>
      <c r="U2082" s="70">
        <f>T2082*[1]TC!$C$4</f>
        <v>22000</v>
      </c>
      <c r="V2082" s="71" t="s">
        <v>3507</v>
      </c>
      <c r="W2082" s="419" t="s">
        <v>3541</v>
      </c>
      <c r="X2082" s="241"/>
    </row>
    <row r="2083" spans="1:24" ht="15" customHeight="1">
      <c r="A2083" s="65" t="s">
        <v>1667</v>
      </c>
      <c r="B2083" s="65" t="s">
        <v>3505</v>
      </c>
      <c r="C2083" s="65" t="s">
        <v>3542</v>
      </c>
      <c r="D2083" s="41" t="s">
        <v>26</v>
      </c>
      <c r="E2083" s="41" t="s">
        <v>27</v>
      </c>
      <c r="F2083" s="14" t="s">
        <v>120</v>
      </c>
      <c r="G2083" s="14" t="s">
        <v>46</v>
      </c>
      <c r="H2083" s="155">
        <v>24</v>
      </c>
      <c r="I2083" s="41" t="s">
        <v>1716</v>
      </c>
      <c r="J2083" s="41"/>
      <c r="K2083" s="80">
        <v>5478</v>
      </c>
      <c r="L2083" s="43" t="s">
        <v>189</v>
      </c>
      <c r="M2083" s="53">
        <v>0.5</v>
      </c>
      <c r="N2083" s="80">
        <f t="shared" si="117"/>
        <v>2739</v>
      </c>
      <c r="O2083" s="22">
        <f>N2083*[1]TC!$C$4</f>
        <v>54780</v>
      </c>
      <c r="P2083" s="23" t="s">
        <v>1955</v>
      </c>
      <c r="Q2083" s="23" t="s">
        <v>1955</v>
      </c>
      <c r="R2083" s="135">
        <f t="shared" si="118"/>
        <v>2739</v>
      </c>
      <c r="S2083" s="70">
        <f>R2083*[1]TC!$C$4</f>
        <v>54780</v>
      </c>
      <c r="T2083" s="70">
        <f>[1]TC!$F$4</f>
        <v>1100</v>
      </c>
      <c r="U2083" s="70">
        <f>T2083*[1]TC!$C$4</f>
        <v>22000</v>
      </c>
      <c r="V2083" s="71" t="s">
        <v>3507</v>
      </c>
      <c r="W2083" s="419" t="s">
        <v>3543</v>
      </c>
      <c r="X2083" s="241"/>
    </row>
    <row r="2084" spans="1:24" ht="15" customHeight="1">
      <c r="A2084" s="65" t="s">
        <v>1667</v>
      </c>
      <c r="B2084" s="65" t="s">
        <v>3505</v>
      </c>
      <c r="C2084" s="65" t="s">
        <v>119</v>
      </c>
      <c r="D2084" s="41" t="s">
        <v>26</v>
      </c>
      <c r="E2084" s="41" t="s">
        <v>27</v>
      </c>
      <c r="F2084" s="14" t="s">
        <v>998</v>
      </c>
      <c r="G2084" s="14" t="s">
        <v>46</v>
      </c>
      <c r="H2084" s="155">
        <v>24</v>
      </c>
      <c r="I2084" s="41" t="s">
        <v>1716</v>
      </c>
      <c r="J2084" s="41"/>
      <c r="K2084" s="80">
        <v>5478</v>
      </c>
      <c r="L2084" s="43" t="s">
        <v>189</v>
      </c>
      <c r="M2084" s="53">
        <v>0.5</v>
      </c>
      <c r="N2084" s="80">
        <f t="shared" si="117"/>
        <v>2739</v>
      </c>
      <c r="O2084" s="22">
        <f>N2084*[1]TC!$C$4</f>
        <v>54780</v>
      </c>
      <c r="P2084" s="23" t="s">
        <v>1955</v>
      </c>
      <c r="Q2084" s="23" t="s">
        <v>1955</v>
      </c>
      <c r="R2084" s="135">
        <f t="shared" si="118"/>
        <v>2739</v>
      </c>
      <c r="S2084" s="70">
        <f>R2084*[1]TC!$C$4</f>
        <v>54780</v>
      </c>
      <c r="T2084" s="70">
        <f>[1]TC!$F$4</f>
        <v>1100</v>
      </c>
      <c r="U2084" s="70">
        <f>T2084*[1]TC!$C$4</f>
        <v>22000</v>
      </c>
      <c r="V2084" s="71" t="s">
        <v>3507</v>
      </c>
      <c r="W2084" s="419" t="s">
        <v>3544</v>
      </c>
      <c r="X2084" s="397"/>
    </row>
    <row r="2085" spans="1:24" ht="15" customHeight="1">
      <c r="A2085" s="65" t="s">
        <v>1667</v>
      </c>
      <c r="B2085" s="65" t="s">
        <v>3505</v>
      </c>
      <c r="C2085" s="65" t="s">
        <v>3545</v>
      </c>
      <c r="D2085" s="41" t="s">
        <v>26</v>
      </c>
      <c r="E2085" s="41" t="s">
        <v>27</v>
      </c>
      <c r="F2085" s="14" t="s">
        <v>120</v>
      </c>
      <c r="G2085" s="14" t="s">
        <v>46</v>
      </c>
      <c r="H2085" s="155">
        <v>24</v>
      </c>
      <c r="I2085" s="41" t="s">
        <v>1716</v>
      </c>
      <c r="J2085" s="41"/>
      <c r="K2085" s="80">
        <v>5478</v>
      </c>
      <c r="L2085" s="43" t="s">
        <v>189</v>
      </c>
      <c r="M2085" s="53">
        <v>0.5</v>
      </c>
      <c r="N2085" s="80">
        <f t="shared" si="117"/>
        <v>2739</v>
      </c>
      <c r="O2085" s="22">
        <f>N2085*[1]TC!$C$4</f>
        <v>54780</v>
      </c>
      <c r="P2085" s="23" t="s">
        <v>1955</v>
      </c>
      <c r="Q2085" s="23" t="s">
        <v>1955</v>
      </c>
      <c r="R2085" s="135">
        <f t="shared" si="118"/>
        <v>2739</v>
      </c>
      <c r="S2085" s="70">
        <f>R2085*[1]TC!$C$4</f>
        <v>54780</v>
      </c>
      <c r="T2085" s="70">
        <f>[1]TC!$F$4</f>
        <v>1100</v>
      </c>
      <c r="U2085" s="70">
        <f>T2085*[1]TC!$C$4</f>
        <v>22000</v>
      </c>
      <c r="V2085" s="71" t="s">
        <v>3507</v>
      </c>
      <c r="W2085" s="419" t="s">
        <v>3546</v>
      </c>
      <c r="X2085" s="397"/>
    </row>
    <row r="2086" spans="1:24" ht="15" customHeight="1">
      <c r="A2086" s="65" t="s">
        <v>1667</v>
      </c>
      <c r="B2086" s="40" t="s">
        <v>3505</v>
      </c>
      <c r="C2086" s="127" t="s">
        <v>3547</v>
      </c>
      <c r="D2086" s="41" t="s">
        <v>26</v>
      </c>
      <c r="E2086" s="41" t="s">
        <v>27</v>
      </c>
      <c r="F2086" s="14" t="s">
        <v>411</v>
      </c>
      <c r="G2086" s="14" t="s">
        <v>46</v>
      </c>
      <c r="H2086" s="15" t="s">
        <v>113</v>
      </c>
      <c r="I2086" s="41" t="s">
        <v>1716</v>
      </c>
      <c r="J2086" s="41"/>
      <c r="K2086" s="80">
        <v>5478</v>
      </c>
      <c r="L2086" s="43" t="s">
        <v>189</v>
      </c>
      <c r="M2086" s="53">
        <v>0.5</v>
      </c>
      <c r="N2086" s="80">
        <f t="shared" si="117"/>
        <v>2739</v>
      </c>
      <c r="O2086" s="22">
        <f>N2086*[1]TC!$C$4</f>
        <v>54780</v>
      </c>
      <c r="P2086" s="23" t="s">
        <v>1955</v>
      </c>
      <c r="Q2086" s="23" t="s">
        <v>1955</v>
      </c>
      <c r="R2086" s="135">
        <f t="shared" si="118"/>
        <v>2739</v>
      </c>
      <c r="S2086" s="70">
        <f>R2086*[1]TC!$C$4</f>
        <v>54780</v>
      </c>
      <c r="T2086" s="70">
        <f>[1]TC!$F$4</f>
        <v>1100</v>
      </c>
      <c r="U2086" s="70">
        <f>T2086*[1]TC!$C$4</f>
        <v>22000</v>
      </c>
      <c r="V2086" s="71" t="s">
        <v>3507</v>
      </c>
      <c r="W2086" s="419" t="s">
        <v>3548</v>
      </c>
      <c r="X2086" s="397"/>
    </row>
    <row r="2087" spans="1:24" ht="15" customHeight="1">
      <c r="A2087" s="65" t="s">
        <v>1667</v>
      </c>
      <c r="B2087" s="40" t="s">
        <v>3505</v>
      </c>
      <c r="C2087" s="127" t="s">
        <v>3549</v>
      </c>
      <c r="D2087" s="41" t="s">
        <v>26</v>
      </c>
      <c r="E2087" s="41" t="s">
        <v>27</v>
      </c>
      <c r="F2087" s="14" t="s">
        <v>295</v>
      </c>
      <c r="G2087" s="14" t="s">
        <v>46</v>
      </c>
      <c r="H2087" s="155">
        <v>24</v>
      </c>
      <c r="I2087" s="41" t="s">
        <v>1716</v>
      </c>
      <c r="J2087" s="41"/>
      <c r="K2087" s="80">
        <v>5478</v>
      </c>
      <c r="L2087" s="43" t="s">
        <v>189</v>
      </c>
      <c r="M2087" s="53">
        <v>0.5</v>
      </c>
      <c r="N2087" s="80">
        <f t="shared" si="117"/>
        <v>2739</v>
      </c>
      <c r="O2087" s="22">
        <f>N2087*[1]TC!$C$4</f>
        <v>54780</v>
      </c>
      <c r="P2087" s="23" t="s">
        <v>1955</v>
      </c>
      <c r="Q2087" s="23" t="s">
        <v>1955</v>
      </c>
      <c r="R2087" s="135">
        <f t="shared" si="118"/>
        <v>2739</v>
      </c>
      <c r="S2087" s="70">
        <f>R2087*[1]TC!$C$4</f>
        <v>54780</v>
      </c>
      <c r="T2087" s="70">
        <f>[1]TC!$F$4</f>
        <v>1100</v>
      </c>
      <c r="U2087" s="70">
        <f>T2087*[1]TC!$C$4</f>
        <v>22000</v>
      </c>
      <c r="V2087" s="71" t="s">
        <v>3507</v>
      </c>
      <c r="W2087" s="419" t="s">
        <v>3550</v>
      </c>
      <c r="X2087" s="397"/>
    </row>
    <row r="2088" spans="1:24" ht="15" customHeight="1">
      <c r="A2088" s="65" t="s">
        <v>1667</v>
      </c>
      <c r="B2088" s="40" t="s">
        <v>3505</v>
      </c>
      <c r="C2088" s="422" t="s">
        <v>3551</v>
      </c>
      <c r="D2088" s="389" t="s">
        <v>26</v>
      </c>
      <c r="E2088" s="389" t="s">
        <v>27</v>
      </c>
      <c r="F2088" s="62" t="s">
        <v>147</v>
      </c>
      <c r="G2088" s="62" t="s">
        <v>108</v>
      </c>
      <c r="H2088" s="423">
        <v>24</v>
      </c>
      <c r="I2088" s="389" t="s">
        <v>1716</v>
      </c>
      <c r="J2088" s="389"/>
      <c r="K2088" s="80">
        <v>5478</v>
      </c>
      <c r="L2088" s="43" t="s">
        <v>189</v>
      </c>
      <c r="M2088" s="424">
        <v>0.5</v>
      </c>
      <c r="N2088" s="80">
        <f t="shared" si="117"/>
        <v>2739</v>
      </c>
      <c r="O2088" s="22">
        <f>N2088*[1]TC!$C$4</f>
        <v>54780</v>
      </c>
      <c r="P2088" s="23" t="s">
        <v>1955</v>
      </c>
      <c r="Q2088" s="23" t="s">
        <v>1955</v>
      </c>
      <c r="R2088" s="135">
        <f t="shared" si="118"/>
        <v>2739</v>
      </c>
      <c r="S2088" s="70">
        <f>R2088*[1]TC!$C$4</f>
        <v>54780</v>
      </c>
      <c r="T2088" s="70">
        <f>[1]TC!$F$4</f>
        <v>1100</v>
      </c>
      <c r="U2088" s="70">
        <f>T2088*[1]TC!$C$4</f>
        <v>22000</v>
      </c>
      <c r="V2088" s="425" t="s">
        <v>3507</v>
      </c>
      <c r="W2088" s="390" t="s">
        <v>3552</v>
      </c>
      <c r="X2088" s="389"/>
    </row>
    <row r="2089" spans="1:24" ht="15" customHeight="1">
      <c r="A2089" s="65" t="s">
        <v>1667</v>
      </c>
      <c r="B2089" s="65" t="s">
        <v>3505</v>
      </c>
      <c r="C2089" s="65" t="s">
        <v>3553</v>
      </c>
      <c r="D2089" s="41" t="s">
        <v>26</v>
      </c>
      <c r="E2089" s="41" t="s">
        <v>27</v>
      </c>
      <c r="F2089" s="14" t="s">
        <v>696</v>
      </c>
      <c r="G2089" s="14" t="s">
        <v>389</v>
      </c>
      <c r="H2089" s="155">
        <v>24</v>
      </c>
      <c r="I2089" s="41" t="s">
        <v>1716</v>
      </c>
      <c r="J2089" s="41"/>
      <c r="K2089" s="80">
        <v>5478</v>
      </c>
      <c r="L2089" s="43" t="s">
        <v>189</v>
      </c>
      <c r="M2089" s="53">
        <v>0.5</v>
      </c>
      <c r="N2089" s="80">
        <f t="shared" si="117"/>
        <v>2739</v>
      </c>
      <c r="O2089" s="22">
        <f>N2089*[1]TC!$C$4</f>
        <v>54780</v>
      </c>
      <c r="P2089" s="23" t="s">
        <v>1955</v>
      </c>
      <c r="Q2089" s="23" t="s">
        <v>1955</v>
      </c>
      <c r="R2089" s="135">
        <f t="shared" si="118"/>
        <v>2739</v>
      </c>
      <c r="S2089" s="70">
        <f>R2089*[1]TC!$C$4</f>
        <v>54780</v>
      </c>
      <c r="T2089" s="70">
        <f>[1]TC!$F$4</f>
        <v>1100</v>
      </c>
      <c r="U2089" s="70">
        <f>T2089*[1]TC!$C$4</f>
        <v>22000</v>
      </c>
      <c r="V2089" s="71" t="s">
        <v>3507</v>
      </c>
      <c r="W2089" s="420" t="s">
        <v>3554</v>
      </c>
      <c r="X2089" s="389"/>
    </row>
    <row r="2090" spans="1:24" ht="15" customHeight="1">
      <c r="A2090" s="65" t="s">
        <v>1667</v>
      </c>
      <c r="B2090" s="65" t="s">
        <v>3505</v>
      </c>
      <c r="C2090" s="65" t="s">
        <v>2043</v>
      </c>
      <c r="D2090" s="41" t="s">
        <v>26</v>
      </c>
      <c r="E2090" s="41" t="s">
        <v>27</v>
      </c>
      <c r="F2090" s="14" t="s">
        <v>128</v>
      </c>
      <c r="G2090" s="14" t="s">
        <v>46</v>
      </c>
      <c r="H2090" s="155">
        <v>24</v>
      </c>
      <c r="I2090" s="41" t="s">
        <v>1716</v>
      </c>
      <c r="J2090" s="41"/>
      <c r="K2090" s="80">
        <v>5478</v>
      </c>
      <c r="L2090" s="43" t="s">
        <v>189</v>
      </c>
      <c r="M2090" s="53">
        <v>0.5</v>
      </c>
      <c r="N2090" s="80">
        <f t="shared" si="117"/>
        <v>2739</v>
      </c>
      <c r="O2090" s="22">
        <f>N2090*[1]TC!$C$4</f>
        <v>54780</v>
      </c>
      <c r="P2090" s="23" t="s">
        <v>1955</v>
      </c>
      <c r="Q2090" s="23" t="s">
        <v>1955</v>
      </c>
      <c r="R2090" s="135">
        <f t="shared" si="118"/>
        <v>2739</v>
      </c>
      <c r="S2090" s="70">
        <f>R2090*[1]TC!$C$4</f>
        <v>54780</v>
      </c>
      <c r="T2090" s="70">
        <f>[1]TC!$F$4</f>
        <v>1100</v>
      </c>
      <c r="U2090" s="70">
        <f>T2090*[1]TC!$C$4</f>
        <v>22000</v>
      </c>
      <c r="V2090" s="71" t="s">
        <v>3507</v>
      </c>
      <c r="W2090" s="130" t="s">
        <v>3555</v>
      </c>
      <c r="X2090" s="389"/>
    </row>
    <row r="2091" spans="1:24" ht="15" customHeight="1">
      <c r="A2091" s="65" t="s">
        <v>1667</v>
      </c>
      <c r="B2091" s="65" t="s">
        <v>3505</v>
      </c>
      <c r="C2091" s="65" t="s">
        <v>3556</v>
      </c>
      <c r="D2091" s="41" t="s">
        <v>26</v>
      </c>
      <c r="E2091" s="41" t="s">
        <v>27</v>
      </c>
      <c r="F2091" s="14" t="s">
        <v>127</v>
      </c>
      <c r="G2091" s="14" t="s">
        <v>46</v>
      </c>
      <c r="H2091" s="155">
        <v>24</v>
      </c>
      <c r="I2091" s="41" t="s">
        <v>1716</v>
      </c>
      <c r="J2091" s="41"/>
      <c r="K2091" s="80">
        <v>5478</v>
      </c>
      <c r="L2091" s="43" t="s">
        <v>189</v>
      </c>
      <c r="M2091" s="53">
        <v>0.5</v>
      </c>
      <c r="N2091" s="80">
        <f t="shared" si="117"/>
        <v>2739</v>
      </c>
      <c r="O2091" s="22">
        <f>N2091*[1]TC!$C$4</f>
        <v>54780</v>
      </c>
      <c r="P2091" s="23" t="s">
        <v>1955</v>
      </c>
      <c r="Q2091" s="23" t="s">
        <v>1955</v>
      </c>
      <c r="R2091" s="135">
        <f t="shared" si="118"/>
        <v>2739</v>
      </c>
      <c r="S2091" s="70">
        <f>R2091*[1]TC!$C$4</f>
        <v>54780</v>
      </c>
      <c r="T2091" s="70">
        <f>[1]TC!$F$4</f>
        <v>1100</v>
      </c>
      <c r="U2091" s="70">
        <f>T2091*[1]TC!$C$4</f>
        <v>22000</v>
      </c>
      <c r="V2091" s="71" t="s">
        <v>3507</v>
      </c>
      <c r="W2091" s="419" t="s">
        <v>3557</v>
      </c>
      <c r="X2091" s="389"/>
    </row>
    <row r="2092" spans="1:24" ht="15" customHeight="1">
      <c r="A2092" s="65" t="s">
        <v>1667</v>
      </c>
      <c r="B2092" s="65" t="s">
        <v>3505</v>
      </c>
      <c r="C2092" s="65" t="s">
        <v>3558</v>
      </c>
      <c r="D2092" s="41" t="s">
        <v>26</v>
      </c>
      <c r="E2092" s="41" t="s">
        <v>27</v>
      </c>
      <c r="F2092" s="14" t="s">
        <v>389</v>
      </c>
      <c r="G2092" s="14" t="s">
        <v>46</v>
      </c>
      <c r="H2092" s="155">
        <v>24</v>
      </c>
      <c r="I2092" s="41" t="s">
        <v>1716</v>
      </c>
      <c r="J2092" s="41"/>
      <c r="K2092" s="80">
        <v>5478</v>
      </c>
      <c r="L2092" s="43" t="s">
        <v>189</v>
      </c>
      <c r="M2092" s="53">
        <v>0.5</v>
      </c>
      <c r="N2092" s="80">
        <f t="shared" si="117"/>
        <v>2739</v>
      </c>
      <c r="O2092" s="22">
        <f>N2092*[1]TC!$C$4</f>
        <v>54780</v>
      </c>
      <c r="P2092" s="23" t="s">
        <v>1955</v>
      </c>
      <c r="Q2092" s="23" t="s">
        <v>1955</v>
      </c>
      <c r="R2092" s="135">
        <f t="shared" si="118"/>
        <v>2739</v>
      </c>
      <c r="S2092" s="70">
        <f>R2092*[1]TC!$C$4</f>
        <v>54780</v>
      </c>
      <c r="T2092" s="70">
        <f>[1]TC!$F$4</f>
        <v>1100</v>
      </c>
      <c r="U2092" s="70">
        <f>T2092*[1]TC!$C$4</f>
        <v>22000</v>
      </c>
      <c r="V2092" s="71" t="s">
        <v>3507</v>
      </c>
      <c r="W2092" s="419" t="s">
        <v>3559</v>
      </c>
      <c r="X2092" s="389"/>
    </row>
    <row r="2093" spans="1:24" ht="15" customHeight="1">
      <c r="A2093" s="65" t="s">
        <v>1667</v>
      </c>
      <c r="B2093" s="40" t="s">
        <v>3505</v>
      </c>
      <c r="C2093" s="127" t="s">
        <v>3560</v>
      </c>
      <c r="D2093" s="41" t="s">
        <v>26</v>
      </c>
      <c r="E2093" s="41" t="s">
        <v>27</v>
      </c>
      <c r="F2093" s="14" t="s">
        <v>77</v>
      </c>
      <c r="G2093" s="14" t="s">
        <v>108</v>
      </c>
      <c r="H2093" s="155">
        <v>24</v>
      </c>
      <c r="I2093" s="41" t="s">
        <v>1716</v>
      </c>
      <c r="J2093" s="41"/>
      <c r="K2093" s="80">
        <v>5478</v>
      </c>
      <c r="L2093" s="43" t="s">
        <v>189</v>
      </c>
      <c r="M2093" s="53">
        <v>0.5</v>
      </c>
      <c r="N2093" s="80">
        <f t="shared" si="117"/>
        <v>2739</v>
      </c>
      <c r="O2093" s="22">
        <f>N2093*[1]TC!$C$4</f>
        <v>54780</v>
      </c>
      <c r="P2093" s="23" t="s">
        <v>1955</v>
      </c>
      <c r="Q2093" s="23" t="s">
        <v>1955</v>
      </c>
      <c r="R2093" s="135">
        <f t="shared" si="118"/>
        <v>2739</v>
      </c>
      <c r="S2093" s="70">
        <f>R2093*[1]TC!$C$4</f>
        <v>54780</v>
      </c>
      <c r="T2093" s="70">
        <f>[1]TC!$F$4</f>
        <v>1100</v>
      </c>
      <c r="U2093" s="70">
        <f>T2093*[1]TC!$C$4</f>
        <v>22000</v>
      </c>
      <c r="V2093" s="71" t="s">
        <v>3507</v>
      </c>
      <c r="W2093" s="419" t="s">
        <v>3561</v>
      </c>
      <c r="X2093" s="389"/>
    </row>
    <row r="2094" spans="1:24" ht="15" customHeight="1">
      <c r="A2094" s="65" t="s">
        <v>1667</v>
      </c>
      <c r="B2094" s="40" t="s">
        <v>3505</v>
      </c>
      <c r="C2094" s="127" t="s">
        <v>2048</v>
      </c>
      <c r="D2094" s="41" t="s">
        <v>26</v>
      </c>
      <c r="E2094" s="41" t="s">
        <v>27</v>
      </c>
      <c r="F2094" s="14" t="s">
        <v>350</v>
      </c>
      <c r="G2094" s="14" t="s">
        <v>46</v>
      </c>
      <c r="H2094" s="40" t="s">
        <v>113</v>
      </c>
      <c r="I2094" s="14" t="s">
        <v>498</v>
      </c>
      <c r="J2094" s="41"/>
      <c r="K2094" s="80">
        <v>5478</v>
      </c>
      <c r="L2094" s="43" t="s">
        <v>189</v>
      </c>
      <c r="M2094" s="53">
        <v>0.5</v>
      </c>
      <c r="N2094" s="80">
        <f t="shared" si="117"/>
        <v>2739</v>
      </c>
      <c r="O2094" s="22">
        <f>N2094*[1]TC!$C$4</f>
        <v>54780</v>
      </c>
      <c r="P2094" s="23" t="s">
        <v>1955</v>
      </c>
      <c r="Q2094" s="23" t="s">
        <v>1955</v>
      </c>
      <c r="R2094" s="135">
        <f t="shared" si="118"/>
        <v>2739</v>
      </c>
      <c r="S2094" s="70">
        <f>R2094*[1]TC!$C$4</f>
        <v>54780</v>
      </c>
      <c r="T2094" s="70">
        <f>[1]TC!$F$4</f>
        <v>1100</v>
      </c>
      <c r="U2094" s="70">
        <f>T2094*[1]TC!$C$4</f>
        <v>22000</v>
      </c>
      <c r="V2094" s="71" t="s">
        <v>3507</v>
      </c>
      <c r="W2094" s="419" t="s">
        <v>3562</v>
      </c>
      <c r="X2094" s="389"/>
    </row>
    <row r="2095" spans="1:24" ht="15" customHeight="1">
      <c r="A2095" s="65" t="s">
        <v>1667</v>
      </c>
      <c r="B2095" s="40" t="s">
        <v>3505</v>
      </c>
      <c r="C2095" s="127" t="s">
        <v>3563</v>
      </c>
      <c r="D2095" s="41" t="s">
        <v>26</v>
      </c>
      <c r="E2095" s="41" t="s">
        <v>27</v>
      </c>
      <c r="F2095" s="14" t="s">
        <v>350</v>
      </c>
      <c r="G2095" s="14" t="s">
        <v>108</v>
      </c>
      <c r="H2095" s="40" t="s">
        <v>113</v>
      </c>
      <c r="I2095" s="14" t="s">
        <v>498</v>
      </c>
      <c r="J2095" s="41"/>
      <c r="K2095" s="80">
        <v>5478</v>
      </c>
      <c r="L2095" s="43" t="s">
        <v>189</v>
      </c>
      <c r="M2095" s="53">
        <v>0.5</v>
      </c>
      <c r="N2095" s="80">
        <f t="shared" si="117"/>
        <v>2739</v>
      </c>
      <c r="O2095" s="22">
        <f>N2095*[1]TC!$C$4</f>
        <v>54780</v>
      </c>
      <c r="P2095" s="23" t="s">
        <v>1955</v>
      </c>
      <c r="Q2095" s="23" t="s">
        <v>1955</v>
      </c>
      <c r="R2095" s="135">
        <f t="shared" si="118"/>
        <v>2739</v>
      </c>
      <c r="S2095" s="70">
        <f>R2095*[1]TC!$C$4</f>
        <v>54780</v>
      </c>
      <c r="T2095" s="70">
        <f>[1]TC!$F$4</f>
        <v>1100</v>
      </c>
      <c r="U2095" s="70">
        <f>T2095*[1]TC!$C$4</f>
        <v>22000</v>
      </c>
      <c r="V2095" s="71" t="s">
        <v>3507</v>
      </c>
      <c r="W2095" s="419" t="s">
        <v>3564</v>
      </c>
      <c r="X2095" s="389"/>
    </row>
    <row r="2096" spans="1:24" ht="15" customHeight="1">
      <c r="A2096" s="65" t="s">
        <v>1667</v>
      </c>
      <c r="B2096" s="65" t="s">
        <v>3505</v>
      </c>
      <c r="C2096" s="65" t="s">
        <v>3565</v>
      </c>
      <c r="D2096" s="41" t="s">
        <v>26</v>
      </c>
      <c r="E2096" s="41" t="s">
        <v>27</v>
      </c>
      <c r="F2096" s="14" t="s">
        <v>167</v>
      </c>
      <c r="G2096" s="14" t="s">
        <v>108</v>
      </c>
      <c r="H2096" s="155">
        <v>24</v>
      </c>
      <c r="I2096" s="41" t="s">
        <v>1716</v>
      </c>
      <c r="J2096" s="41"/>
      <c r="K2096" s="80">
        <v>5478</v>
      </c>
      <c r="L2096" s="43" t="s">
        <v>189</v>
      </c>
      <c r="M2096" s="53">
        <v>0.5</v>
      </c>
      <c r="N2096" s="80">
        <f t="shared" si="117"/>
        <v>2739</v>
      </c>
      <c r="O2096" s="22">
        <f>N2096*[1]TC!$C$4</f>
        <v>54780</v>
      </c>
      <c r="P2096" s="23" t="s">
        <v>1955</v>
      </c>
      <c r="Q2096" s="23" t="s">
        <v>1955</v>
      </c>
      <c r="R2096" s="135">
        <f t="shared" si="118"/>
        <v>2739</v>
      </c>
      <c r="S2096" s="70">
        <f>R2096*[1]TC!$C$4</f>
        <v>54780</v>
      </c>
      <c r="T2096" s="70">
        <f>[1]TC!$F$4</f>
        <v>1100</v>
      </c>
      <c r="U2096" s="70">
        <f>T2096*[1]TC!$C$4</f>
        <v>22000</v>
      </c>
      <c r="V2096" s="71" t="s">
        <v>3507</v>
      </c>
      <c r="W2096" s="419" t="s">
        <v>3566</v>
      </c>
      <c r="X2096" s="389"/>
    </row>
    <row r="2097" spans="1:24" ht="15" customHeight="1">
      <c r="A2097" s="65" t="s">
        <v>1667</v>
      </c>
      <c r="B2097" s="65" t="s">
        <v>3505</v>
      </c>
      <c r="C2097" s="65" t="s">
        <v>3567</v>
      </c>
      <c r="D2097" s="41" t="s">
        <v>26</v>
      </c>
      <c r="E2097" s="41" t="s">
        <v>27</v>
      </c>
      <c r="F2097" s="14" t="s">
        <v>402</v>
      </c>
      <c r="G2097" s="14" t="s">
        <v>170</v>
      </c>
      <c r="H2097" s="155">
        <v>24</v>
      </c>
      <c r="I2097" s="41" t="s">
        <v>1716</v>
      </c>
      <c r="J2097" s="41"/>
      <c r="K2097" s="31">
        <v>5478</v>
      </c>
      <c r="L2097" s="43" t="s">
        <v>189</v>
      </c>
      <c r="M2097" s="53">
        <v>0.5</v>
      </c>
      <c r="N2097" s="80">
        <f t="shared" si="117"/>
        <v>2739</v>
      </c>
      <c r="O2097" s="22">
        <f>N2097*[1]TC!$C$4</f>
        <v>54780</v>
      </c>
      <c r="P2097" s="23" t="s">
        <v>1955</v>
      </c>
      <c r="Q2097" s="23" t="s">
        <v>1955</v>
      </c>
      <c r="R2097" s="135">
        <f t="shared" si="118"/>
        <v>2739</v>
      </c>
      <c r="S2097" s="70">
        <f>R2097*[1]TC!$C$4</f>
        <v>54780</v>
      </c>
      <c r="T2097" s="70">
        <f>[1]TC!$F$4</f>
        <v>1100</v>
      </c>
      <c r="U2097" s="70">
        <f>T2097*[1]TC!$C$4</f>
        <v>22000</v>
      </c>
      <c r="V2097" s="71" t="s">
        <v>3507</v>
      </c>
      <c r="W2097" s="142" t="s">
        <v>3568</v>
      </c>
      <c r="X2097" s="241"/>
    </row>
    <row r="2098" spans="1:24" ht="15" customHeight="1">
      <c r="A2098" s="65" t="s">
        <v>1667</v>
      </c>
      <c r="B2098" s="65" t="s">
        <v>3505</v>
      </c>
      <c r="C2098" s="65" t="s">
        <v>3569</v>
      </c>
      <c r="D2098" s="41" t="s">
        <v>26</v>
      </c>
      <c r="E2098" s="41" t="s">
        <v>27</v>
      </c>
      <c r="F2098" s="14" t="s">
        <v>170</v>
      </c>
      <c r="G2098" s="14" t="s">
        <v>170</v>
      </c>
      <c r="H2098" s="76" t="s">
        <v>113</v>
      </c>
      <c r="I2098" s="41" t="s">
        <v>1716</v>
      </c>
      <c r="J2098" s="41"/>
      <c r="K2098" s="31">
        <v>5478</v>
      </c>
      <c r="L2098" s="43" t="s">
        <v>189</v>
      </c>
      <c r="M2098" s="53">
        <v>0.5</v>
      </c>
      <c r="N2098" s="80">
        <f t="shared" si="117"/>
        <v>2739</v>
      </c>
      <c r="O2098" s="22">
        <f>N2098*[1]TC!$C$4</f>
        <v>54780</v>
      </c>
      <c r="P2098" s="23" t="s">
        <v>1955</v>
      </c>
      <c r="Q2098" s="23" t="s">
        <v>1955</v>
      </c>
      <c r="R2098" s="135">
        <f t="shared" si="118"/>
        <v>2739</v>
      </c>
      <c r="S2098" s="70">
        <f>R2098*[1]TC!$C$4</f>
        <v>54780</v>
      </c>
      <c r="T2098" s="70">
        <f>[1]TC!$F$4</f>
        <v>1100</v>
      </c>
      <c r="U2098" s="70">
        <f>T2098*[1]TC!$C$4</f>
        <v>22000</v>
      </c>
      <c r="V2098" s="71" t="s">
        <v>3507</v>
      </c>
      <c r="W2098" s="419" t="s">
        <v>3570</v>
      </c>
      <c r="X2098" s="241"/>
    </row>
    <row r="2099" spans="1:24" ht="15" customHeight="1">
      <c r="A2099" s="65" t="s">
        <v>1667</v>
      </c>
      <c r="B2099" s="65" t="s">
        <v>3505</v>
      </c>
      <c r="C2099" s="65" t="s">
        <v>3571</v>
      </c>
      <c r="D2099" s="41" t="s">
        <v>26</v>
      </c>
      <c r="E2099" s="41" t="s">
        <v>27</v>
      </c>
      <c r="F2099" s="14" t="s">
        <v>316</v>
      </c>
      <c r="G2099" s="14" t="s">
        <v>389</v>
      </c>
      <c r="H2099" s="155">
        <v>24</v>
      </c>
      <c r="I2099" s="41" t="s">
        <v>1716</v>
      </c>
      <c r="J2099" s="389"/>
      <c r="K2099" s="80">
        <v>5478</v>
      </c>
      <c r="L2099" s="43" t="s">
        <v>189</v>
      </c>
      <c r="M2099" s="53">
        <v>0.5</v>
      </c>
      <c r="N2099" s="80">
        <f t="shared" si="117"/>
        <v>2739</v>
      </c>
      <c r="O2099" s="22">
        <f>N2099*[1]TC!$C$4</f>
        <v>54780</v>
      </c>
      <c r="P2099" s="23" t="s">
        <v>1955</v>
      </c>
      <c r="Q2099" s="23" t="s">
        <v>1955</v>
      </c>
      <c r="R2099" s="135">
        <f t="shared" si="118"/>
        <v>2739</v>
      </c>
      <c r="S2099" s="70">
        <f>R2099*[1]TC!$C$4</f>
        <v>54780</v>
      </c>
      <c r="T2099" s="70">
        <f>[1]TC!$F$4</f>
        <v>1100</v>
      </c>
      <c r="U2099" s="70">
        <f>T2099*[1]TC!$C$4</f>
        <v>22000</v>
      </c>
      <c r="V2099" s="71" t="s">
        <v>3507</v>
      </c>
      <c r="W2099" s="130" t="s">
        <v>3572</v>
      </c>
      <c r="X2099" s="199"/>
    </row>
    <row r="2100" spans="1:24" ht="15" customHeight="1">
      <c r="A2100" s="65" t="s">
        <v>1667</v>
      </c>
      <c r="B2100" s="40" t="s">
        <v>3505</v>
      </c>
      <c r="C2100" s="127" t="s">
        <v>3573</v>
      </c>
      <c r="D2100" s="41" t="s">
        <v>26</v>
      </c>
      <c r="E2100" s="41" t="s">
        <v>27</v>
      </c>
      <c r="F2100" s="14" t="s">
        <v>696</v>
      </c>
      <c r="G2100" s="14" t="s">
        <v>350</v>
      </c>
      <c r="H2100" s="155">
        <v>24</v>
      </c>
      <c r="I2100" s="41" t="s">
        <v>1716</v>
      </c>
      <c r="J2100" s="389"/>
      <c r="K2100" s="80">
        <v>5478</v>
      </c>
      <c r="L2100" s="43" t="s">
        <v>189</v>
      </c>
      <c r="M2100" s="53">
        <v>0.5</v>
      </c>
      <c r="N2100" s="80">
        <f t="shared" si="117"/>
        <v>2739</v>
      </c>
      <c r="O2100" s="22">
        <f>N2100*[1]TC!$C$4</f>
        <v>54780</v>
      </c>
      <c r="P2100" s="23" t="s">
        <v>1955</v>
      </c>
      <c r="Q2100" s="23" t="s">
        <v>1955</v>
      </c>
      <c r="R2100" s="135">
        <f t="shared" si="118"/>
        <v>2739</v>
      </c>
      <c r="S2100" s="70">
        <f>R2100*[1]TC!$C$4</f>
        <v>54780</v>
      </c>
      <c r="T2100" s="70">
        <f>[1]TC!$F$4</f>
        <v>1100</v>
      </c>
      <c r="U2100" s="70">
        <f>T2100*[1]TC!$C$4</f>
        <v>22000</v>
      </c>
      <c r="V2100" s="71" t="s">
        <v>3507</v>
      </c>
      <c r="W2100" s="419" t="s">
        <v>3574</v>
      </c>
      <c r="X2100" s="426"/>
    </row>
    <row r="2101" spans="1:24" ht="15" customHeight="1">
      <c r="A2101" s="65" t="s">
        <v>1667</v>
      </c>
      <c r="B2101" s="40" t="s">
        <v>3505</v>
      </c>
      <c r="C2101" s="127" t="s">
        <v>3575</v>
      </c>
      <c r="D2101" s="41" t="s">
        <v>26</v>
      </c>
      <c r="E2101" s="41" t="s">
        <v>27</v>
      </c>
      <c r="F2101" s="14" t="s">
        <v>696</v>
      </c>
      <c r="G2101" s="14" t="s">
        <v>350</v>
      </c>
      <c r="H2101" s="155">
        <v>24</v>
      </c>
      <c r="I2101" s="41" t="s">
        <v>1716</v>
      </c>
      <c r="J2101" s="389"/>
      <c r="K2101" s="80">
        <v>5478</v>
      </c>
      <c r="L2101" s="43" t="s">
        <v>189</v>
      </c>
      <c r="M2101" s="53">
        <v>0.5</v>
      </c>
      <c r="N2101" s="80">
        <f t="shared" si="117"/>
        <v>2739</v>
      </c>
      <c r="O2101" s="22">
        <f>N2101*[1]TC!$C$4</f>
        <v>54780</v>
      </c>
      <c r="P2101" s="23" t="s">
        <v>1955</v>
      </c>
      <c r="Q2101" s="23" t="s">
        <v>1955</v>
      </c>
      <c r="R2101" s="135">
        <f t="shared" si="118"/>
        <v>2739</v>
      </c>
      <c r="S2101" s="70">
        <f>R2101*[1]TC!$C$4</f>
        <v>54780</v>
      </c>
      <c r="T2101" s="70">
        <f>[1]TC!$F$4</f>
        <v>1100</v>
      </c>
      <c r="U2101" s="70">
        <f>T2101*[1]TC!$C$4</f>
        <v>22000</v>
      </c>
      <c r="V2101" s="71" t="s">
        <v>3507</v>
      </c>
      <c r="W2101" s="419" t="s">
        <v>3576</v>
      </c>
      <c r="X2101" s="337"/>
    </row>
    <row r="2102" spans="1:24" ht="15" customHeight="1">
      <c r="A2102" s="65" t="s">
        <v>1667</v>
      </c>
      <c r="B2102" s="40" t="s">
        <v>3505</v>
      </c>
      <c r="C2102" s="127" t="s">
        <v>3577</v>
      </c>
      <c r="D2102" s="41" t="s">
        <v>26</v>
      </c>
      <c r="E2102" s="41" t="s">
        <v>27</v>
      </c>
      <c r="F2102" s="14" t="s">
        <v>2555</v>
      </c>
      <c r="G2102" s="14" t="s">
        <v>153</v>
      </c>
      <c r="H2102" s="155">
        <v>24</v>
      </c>
      <c r="I2102" s="41" t="s">
        <v>1716</v>
      </c>
      <c r="J2102" s="389"/>
      <c r="K2102" s="80">
        <v>5478</v>
      </c>
      <c r="L2102" s="43" t="s">
        <v>189</v>
      </c>
      <c r="M2102" s="53">
        <v>0.5</v>
      </c>
      <c r="N2102" s="80">
        <f t="shared" si="117"/>
        <v>2739</v>
      </c>
      <c r="O2102" s="22">
        <f>N2102*[1]TC!$C$4</f>
        <v>54780</v>
      </c>
      <c r="P2102" s="23" t="s">
        <v>1955</v>
      </c>
      <c r="Q2102" s="23" t="s">
        <v>1955</v>
      </c>
      <c r="R2102" s="135">
        <f t="shared" si="118"/>
        <v>2739</v>
      </c>
      <c r="S2102" s="70">
        <f>R2102*[1]TC!$C$4</f>
        <v>54780</v>
      </c>
      <c r="T2102" s="70">
        <f>[1]TC!$F$4</f>
        <v>1100</v>
      </c>
      <c r="U2102" s="70">
        <f>T2102*[1]TC!$C$4</f>
        <v>22000</v>
      </c>
      <c r="V2102" s="71" t="s">
        <v>3507</v>
      </c>
      <c r="W2102" s="419" t="s">
        <v>3578</v>
      </c>
      <c r="X2102" s="337"/>
    </row>
    <row r="2103" spans="1:24" ht="15" customHeight="1">
      <c r="A2103" s="65" t="s">
        <v>1667</v>
      </c>
      <c r="B2103" s="65" t="s">
        <v>3505</v>
      </c>
      <c r="C2103" s="65" t="s">
        <v>3579</v>
      </c>
      <c r="D2103" s="41" t="s">
        <v>26</v>
      </c>
      <c r="E2103" s="41" t="s">
        <v>27</v>
      </c>
      <c r="F2103" s="14" t="s">
        <v>105</v>
      </c>
      <c r="G2103" s="14" t="s">
        <v>506</v>
      </c>
      <c r="H2103" s="155">
        <v>24</v>
      </c>
      <c r="I2103" s="41" t="s">
        <v>1716</v>
      </c>
      <c r="J2103" s="389"/>
      <c r="K2103" s="80">
        <v>5478</v>
      </c>
      <c r="L2103" s="43" t="s">
        <v>189</v>
      </c>
      <c r="M2103" s="53">
        <v>0.5</v>
      </c>
      <c r="N2103" s="80">
        <f t="shared" si="117"/>
        <v>2739</v>
      </c>
      <c r="O2103" s="22">
        <f>N2103*[1]TC!$C$4</f>
        <v>54780</v>
      </c>
      <c r="P2103" s="23" t="s">
        <v>1955</v>
      </c>
      <c r="Q2103" s="23" t="s">
        <v>1955</v>
      </c>
      <c r="R2103" s="135">
        <f t="shared" si="118"/>
        <v>2739</v>
      </c>
      <c r="S2103" s="70">
        <f>R2103*[1]TC!$C$4</f>
        <v>54780</v>
      </c>
      <c r="T2103" s="70">
        <f>[1]TC!$F$4</f>
        <v>1100</v>
      </c>
      <c r="U2103" s="70">
        <f>T2103*[1]TC!$C$4</f>
        <v>22000</v>
      </c>
      <c r="V2103" s="71" t="s">
        <v>3507</v>
      </c>
      <c r="W2103" s="419" t="s">
        <v>3580</v>
      </c>
      <c r="X2103" s="337"/>
    </row>
    <row r="2104" spans="1:24" ht="15" customHeight="1">
      <c r="A2104" s="65" t="s">
        <v>1667</v>
      </c>
      <c r="B2104" s="65" t="s">
        <v>3505</v>
      </c>
      <c r="C2104" s="65" t="s">
        <v>3581</v>
      </c>
      <c r="D2104" s="41" t="s">
        <v>26</v>
      </c>
      <c r="E2104" s="41" t="s">
        <v>27</v>
      </c>
      <c r="F2104" s="14" t="s">
        <v>195</v>
      </c>
      <c r="G2104" s="14" t="s">
        <v>1734</v>
      </c>
      <c r="H2104" s="155">
        <v>24</v>
      </c>
      <c r="I2104" s="41" t="s">
        <v>1716</v>
      </c>
      <c r="J2104" s="389"/>
      <c r="K2104" s="80">
        <v>5478</v>
      </c>
      <c r="L2104" s="43" t="s">
        <v>189</v>
      </c>
      <c r="M2104" s="53">
        <v>0.5</v>
      </c>
      <c r="N2104" s="80">
        <f t="shared" si="117"/>
        <v>2739</v>
      </c>
      <c r="O2104" s="22">
        <f>N2104*[1]TC!$C$4</f>
        <v>54780</v>
      </c>
      <c r="P2104" s="23" t="s">
        <v>1955</v>
      </c>
      <c r="Q2104" s="23" t="s">
        <v>1955</v>
      </c>
      <c r="R2104" s="135">
        <f t="shared" si="118"/>
        <v>2739</v>
      </c>
      <c r="S2104" s="70">
        <f>R2104*[1]TC!$C$4</f>
        <v>54780</v>
      </c>
      <c r="T2104" s="70">
        <f>[1]TC!$F$4</f>
        <v>1100</v>
      </c>
      <c r="U2104" s="70">
        <f>T2104*[1]TC!$C$4</f>
        <v>22000</v>
      </c>
      <c r="V2104" s="71" t="s">
        <v>3507</v>
      </c>
      <c r="W2104" s="419" t="s">
        <v>3582</v>
      </c>
      <c r="X2104" s="337"/>
    </row>
    <row r="2105" spans="1:24" ht="15" customHeight="1">
      <c r="A2105" s="65" t="s">
        <v>1667</v>
      </c>
      <c r="B2105" s="65" t="s">
        <v>3505</v>
      </c>
      <c r="C2105" s="65" t="s">
        <v>3583</v>
      </c>
      <c r="D2105" s="41" t="s">
        <v>26</v>
      </c>
      <c r="E2105" s="41" t="s">
        <v>27</v>
      </c>
      <c r="F2105" s="14" t="s">
        <v>820</v>
      </c>
      <c r="G2105" s="14" t="s">
        <v>50</v>
      </c>
      <c r="H2105" s="155">
        <v>24</v>
      </c>
      <c r="I2105" s="41" t="s">
        <v>1716</v>
      </c>
      <c r="J2105" s="389"/>
      <c r="K2105" s="80">
        <v>5478</v>
      </c>
      <c r="L2105" s="43" t="s">
        <v>189</v>
      </c>
      <c r="M2105" s="53">
        <v>0.5</v>
      </c>
      <c r="N2105" s="80">
        <f t="shared" si="117"/>
        <v>2739</v>
      </c>
      <c r="O2105" s="22">
        <f>N2105*[1]TC!$C$4</f>
        <v>54780</v>
      </c>
      <c r="P2105" s="23" t="s">
        <v>1955</v>
      </c>
      <c r="Q2105" s="23" t="s">
        <v>1955</v>
      </c>
      <c r="R2105" s="135">
        <f t="shared" si="118"/>
        <v>2739</v>
      </c>
      <c r="S2105" s="70">
        <f>R2105*[1]TC!$C$4</f>
        <v>54780</v>
      </c>
      <c r="T2105" s="70">
        <f>[1]TC!$F$4</f>
        <v>1100</v>
      </c>
      <c r="U2105" s="70">
        <f>T2105*[1]TC!$C$4</f>
        <v>22000</v>
      </c>
      <c r="V2105" s="71" t="s">
        <v>3507</v>
      </c>
      <c r="W2105" s="419" t="s">
        <v>3584</v>
      </c>
      <c r="X2105" s="337"/>
    </row>
    <row r="2106" spans="1:24" ht="15" customHeight="1">
      <c r="A2106" s="65" t="s">
        <v>1667</v>
      </c>
      <c r="B2106" s="65" t="s">
        <v>3505</v>
      </c>
      <c r="C2106" s="65" t="s">
        <v>3585</v>
      </c>
      <c r="D2106" s="41" t="s">
        <v>26</v>
      </c>
      <c r="E2106" s="41" t="s">
        <v>27</v>
      </c>
      <c r="F2106" s="14" t="s">
        <v>56</v>
      </c>
      <c r="G2106" s="14" t="s">
        <v>50</v>
      </c>
      <c r="H2106" s="155">
        <v>24</v>
      </c>
      <c r="I2106" s="41" t="s">
        <v>1716</v>
      </c>
      <c r="J2106" s="389"/>
      <c r="K2106" s="80">
        <v>5478</v>
      </c>
      <c r="L2106" s="43" t="s">
        <v>189</v>
      </c>
      <c r="M2106" s="53">
        <v>0.5</v>
      </c>
      <c r="N2106" s="80">
        <f t="shared" si="117"/>
        <v>2739</v>
      </c>
      <c r="O2106" s="22">
        <f>N2106*[1]TC!$C$4</f>
        <v>54780</v>
      </c>
      <c r="P2106" s="23" t="s">
        <v>1955</v>
      </c>
      <c r="Q2106" s="23" t="s">
        <v>1955</v>
      </c>
      <c r="R2106" s="135">
        <f t="shared" si="118"/>
        <v>2739</v>
      </c>
      <c r="S2106" s="70">
        <f>R2106*[1]TC!$C$4</f>
        <v>54780</v>
      </c>
      <c r="T2106" s="70">
        <f>[1]TC!$F$4</f>
        <v>1100</v>
      </c>
      <c r="U2106" s="70">
        <f>T2106*[1]TC!$C$4</f>
        <v>22000</v>
      </c>
      <c r="V2106" s="71" t="s">
        <v>3507</v>
      </c>
      <c r="W2106" s="420" t="s">
        <v>3586</v>
      </c>
      <c r="X2106" s="337"/>
    </row>
    <row r="2107" spans="1:24" ht="15" customHeight="1">
      <c r="A2107" s="65" t="s">
        <v>1667</v>
      </c>
      <c r="B2107" s="40" t="s">
        <v>3505</v>
      </c>
      <c r="C2107" s="127" t="s">
        <v>3587</v>
      </c>
      <c r="D2107" s="41" t="s">
        <v>26</v>
      </c>
      <c r="E2107" s="41" t="s">
        <v>27</v>
      </c>
      <c r="F2107" s="14" t="s">
        <v>519</v>
      </c>
      <c r="G2107" s="14" t="s">
        <v>56</v>
      </c>
      <c r="H2107" s="155">
        <v>24</v>
      </c>
      <c r="I2107" s="41" t="s">
        <v>1716</v>
      </c>
      <c r="J2107" s="389"/>
      <c r="K2107" s="80">
        <v>5478</v>
      </c>
      <c r="L2107" s="43" t="s">
        <v>189</v>
      </c>
      <c r="M2107" s="53">
        <v>0.5</v>
      </c>
      <c r="N2107" s="80">
        <f t="shared" si="117"/>
        <v>2739</v>
      </c>
      <c r="O2107" s="22">
        <f>N2107*[1]TC!$C$4</f>
        <v>54780</v>
      </c>
      <c r="P2107" s="23" t="s">
        <v>1955</v>
      </c>
      <c r="Q2107" s="23" t="s">
        <v>1955</v>
      </c>
      <c r="R2107" s="135">
        <f t="shared" si="118"/>
        <v>2739</v>
      </c>
      <c r="S2107" s="70">
        <f>R2107*[1]TC!$C$4</f>
        <v>54780</v>
      </c>
      <c r="T2107" s="70">
        <f>[1]TC!$F$4</f>
        <v>1100</v>
      </c>
      <c r="U2107" s="70">
        <f>T2107*[1]TC!$C$4</f>
        <v>22000</v>
      </c>
      <c r="V2107" s="71" t="s">
        <v>3507</v>
      </c>
      <c r="W2107" s="419" t="s">
        <v>3588</v>
      </c>
      <c r="X2107" s="337"/>
    </row>
    <row r="2108" spans="1:24" ht="15" customHeight="1">
      <c r="A2108" s="65" t="s">
        <v>1667</v>
      </c>
      <c r="B2108" s="40" t="s">
        <v>3505</v>
      </c>
      <c r="C2108" s="127" t="s">
        <v>3589</v>
      </c>
      <c r="D2108" s="41" t="s">
        <v>26</v>
      </c>
      <c r="E2108" s="41" t="s">
        <v>27</v>
      </c>
      <c r="F2108" s="14" t="s">
        <v>3590</v>
      </c>
      <c r="G2108" s="14" t="s">
        <v>402</v>
      </c>
      <c r="H2108" s="40" t="s">
        <v>113</v>
      </c>
      <c r="I2108" s="14" t="s">
        <v>498</v>
      </c>
      <c r="J2108" s="389"/>
      <c r="K2108" s="80">
        <v>5478</v>
      </c>
      <c r="L2108" s="43" t="s">
        <v>189</v>
      </c>
      <c r="M2108" s="53">
        <v>0.5</v>
      </c>
      <c r="N2108" s="80">
        <f t="shared" si="117"/>
        <v>2739</v>
      </c>
      <c r="O2108" s="22">
        <f>N2108*[1]TC!$C$4</f>
        <v>54780</v>
      </c>
      <c r="P2108" s="23" t="s">
        <v>1955</v>
      </c>
      <c r="Q2108" s="23" t="s">
        <v>1955</v>
      </c>
      <c r="R2108" s="135">
        <f t="shared" si="118"/>
        <v>2739</v>
      </c>
      <c r="S2108" s="70">
        <f>R2108*[1]TC!$C$4</f>
        <v>54780</v>
      </c>
      <c r="T2108" s="70">
        <f>[1]TC!$F$4</f>
        <v>1100</v>
      </c>
      <c r="U2108" s="70">
        <f>T2108*[1]TC!$C$4</f>
        <v>22000</v>
      </c>
      <c r="V2108" s="71" t="s">
        <v>3507</v>
      </c>
      <c r="W2108" s="419" t="s">
        <v>3591</v>
      </c>
      <c r="X2108" s="337"/>
    </row>
    <row r="2109" spans="1:24" ht="15" customHeight="1">
      <c r="A2109" s="65" t="s">
        <v>1667</v>
      </c>
      <c r="B2109" s="40" t="s">
        <v>3505</v>
      </c>
      <c r="C2109" s="127" t="s">
        <v>3592</v>
      </c>
      <c r="D2109" s="41" t="s">
        <v>26</v>
      </c>
      <c r="E2109" s="41" t="s">
        <v>27</v>
      </c>
      <c r="F2109" s="14" t="s">
        <v>135</v>
      </c>
      <c r="G2109" s="14" t="s">
        <v>50</v>
      </c>
      <c r="H2109" s="155">
        <v>24</v>
      </c>
      <c r="I2109" s="41" t="s">
        <v>1716</v>
      </c>
      <c r="J2109" s="389"/>
      <c r="K2109" s="80">
        <v>5478</v>
      </c>
      <c r="L2109" s="43" t="s">
        <v>189</v>
      </c>
      <c r="M2109" s="53">
        <v>0.5</v>
      </c>
      <c r="N2109" s="80">
        <f t="shared" si="117"/>
        <v>2739</v>
      </c>
      <c r="O2109" s="22">
        <f>N2109*[1]TC!$C$4</f>
        <v>54780</v>
      </c>
      <c r="P2109" s="23" t="s">
        <v>1955</v>
      </c>
      <c r="Q2109" s="23" t="s">
        <v>1955</v>
      </c>
      <c r="R2109" s="135">
        <f t="shared" si="118"/>
        <v>2739</v>
      </c>
      <c r="S2109" s="70">
        <f>R2109*[1]TC!$C$4</f>
        <v>54780</v>
      </c>
      <c r="T2109" s="70">
        <f>[1]TC!$F$4</f>
        <v>1100</v>
      </c>
      <c r="U2109" s="70">
        <f>T2109*[1]TC!$C$4</f>
        <v>22000</v>
      </c>
      <c r="V2109" s="71" t="s">
        <v>3507</v>
      </c>
      <c r="W2109" s="427" t="s">
        <v>3593</v>
      </c>
      <c r="X2109" s="337"/>
    </row>
    <row r="2110" spans="1:24" ht="15" customHeight="1">
      <c r="A2110" s="65" t="s">
        <v>1667</v>
      </c>
      <c r="B2110" s="65" t="s">
        <v>3505</v>
      </c>
      <c r="C2110" s="65" t="s">
        <v>3594</v>
      </c>
      <c r="D2110" s="41" t="s">
        <v>26</v>
      </c>
      <c r="E2110" s="41" t="s">
        <v>27</v>
      </c>
      <c r="F2110" s="14" t="s">
        <v>50</v>
      </c>
      <c r="G2110" s="14" t="s">
        <v>135</v>
      </c>
      <c r="H2110" s="155">
        <v>24</v>
      </c>
      <c r="I2110" s="41" t="s">
        <v>1716</v>
      </c>
      <c r="J2110" s="389"/>
      <c r="K2110" s="80">
        <v>5478</v>
      </c>
      <c r="L2110" s="43" t="s">
        <v>189</v>
      </c>
      <c r="M2110" s="53">
        <v>0.5</v>
      </c>
      <c r="N2110" s="80">
        <f t="shared" si="117"/>
        <v>2739</v>
      </c>
      <c r="O2110" s="22">
        <f>N2110*[1]TC!$C$4</f>
        <v>54780</v>
      </c>
      <c r="P2110" s="23" t="s">
        <v>1955</v>
      </c>
      <c r="Q2110" s="23" t="s">
        <v>1955</v>
      </c>
      <c r="R2110" s="135">
        <f t="shared" si="118"/>
        <v>2739</v>
      </c>
      <c r="S2110" s="70">
        <f>R2110*[1]TC!$C$4</f>
        <v>54780</v>
      </c>
      <c r="T2110" s="70">
        <f>[1]TC!$F$4</f>
        <v>1100</v>
      </c>
      <c r="U2110" s="70">
        <f>T2110*[1]TC!$C$4</f>
        <v>22000</v>
      </c>
      <c r="V2110" s="71" t="s">
        <v>3507</v>
      </c>
      <c r="W2110" s="141" t="s">
        <v>3595</v>
      </c>
      <c r="X2110" s="337"/>
    </row>
    <row r="2111" spans="1:24" ht="15" customHeight="1">
      <c r="A2111" s="65" t="s">
        <v>1667</v>
      </c>
      <c r="B2111" s="65" t="s">
        <v>3505</v>
      </c>
      <c r="C2111" s="65" t="s">
        <v>3596</v>
      </c>
      <c r="D2111" s="41" t="s">
        <v>26</v>
      </c>
      <c r="E2111" s="41" t="s">
        <v>27</v>
      </c>
      <c r="F2111" s="14" t="s">
        <v>1541</v>
      </c>
      <c r="G2111" s="14" t="s">
        <v>46</v>
      </c>
      <c r="H2111" s="155">
        <v>24</v>
      </c>
      <c r="I2111" s="41" t="s">
        <v>1716</v>
      </c>
      <c r="J2111" s="389"/>
      <c r="K2111" s="80">
        <v>5478</v>
      </c>
      <c r="L2111" s="43" t="s">
        <v>189</v>
      </c>
      <c r="M2111" s="53">
        <v>0.5</v>
      </c>
      <c r="N2111" s="80">
        <f t="shared" si="117"/>
        <v>2739</v>
      </c>
      <c r="O2111" s="22">
        <f>N2111*[1]TC!$C$4</f>
        <v>54780</v>
      </c>
      <c r="P2111" s="23" t="s">
        <v>1955</v>
      </c>
      <c r="Q2111" s="23" t="s">
        <v>1955</v>
      </c>
      <c r="R2111" s="135">
        <f t="shared" si="118"/>
        <v>2739</v>
      </c>
      <c r="S2111" s="70">
        <f>R2111*[1]TC!$C$4</f>
        <v>54780</v>
      </c>
      <c r="T2111" s="70">
        <f>[1]TC!$F$4</f>
        <v>1100</v>
      </c>
      <c r="U2111" s="70">
        <f>T2111*[1]TC!$C$4</f>
        <v>22000</v>
      </c>
      <c r="V2111" s="71" t="s">
        <v>3507</v>
      </c>
      <c r="W2111" s="428" t="s">
        <v>3597</v>
      </c>
      <c r="X2111" s="337"/>
    </row>
    <row r="2112" spans="1:24" ht="15" customHeight="1">
      <c r="A2112" s="65" t="s">
        <v>1667</v>
      </c>
      <c r="B2112" s="65" t="s">
        <v>3505</v>
      </c>
      <c r="C2112" s="65" t="s">
        <v>3007</v>
      </c>
      <c r="D2112" s="41" t="s">
        <v>26</v>
      </c>
      <c r="E2112" s="41" t="s">
        <v>27</v>
      </c>
      <c r="F2112" s="14" t="s">
        <v>1541</v>
      </c>
      <c r="G2112" s="14" t="s">
        <v>1541</v>
      </c>
      <c r="H2112" s="155">
        <v>24</v>
      </c>
      <c r="I2112" s="41" t="s">
        <v>1716</v>
      </c>
      <c r="J2112" s="389"/>
      <c r="K2112" s="80">
        <v>5478</v>
      </c>
      <c r="L2112" s="43" t="s">
        <v>189</v>
      </c>
      <c r="M2112" s="53">
        <v>0.5</v>
      </c>
      <c r="N2112" s="80">
        <f t="shared" si="117"/>
        <v>2739</v>
      </c>
      <c r="O2112" s="22">
        <f>N2112*[1]TC!$C$4</f>
        <v>54780</v>
      </c>
      <c r="P2112" s="23" t="s">
        <v>1955</v>
      </c>
      <c r="Q2112" s="23" t="s">
        <v>1955</v>
      </c>
      <c r="R2112" s="135">
        <f t="shared" si="118"/>
        <v>2739</v>
      </c>
      <c r="S2112" s="70">
        <f>R2112*[1]TC!$C$4</f>
        <v>54780</v>
      </c>
      <c r="T2112" s="70">
        <f>[1]TC!$F$4</f>
        <v>1100</v>
      </c>
      <c r="U2112" s="70">
        <f>T2112*[1]TC!$C$4</f>
        <v>22000</v>
      </c>
      <c r="V2112" s="71" t="s">
        <v>3507</v>
      </c>
      <c r="W2112" s="419" t="s">
        <v>3598</v>
      </c>
      <c r="X2112" s="429"/>
    </row>
    <row r="2113" spans="1:24" ht="15" customHeight="1">
      <c r="A2113" s="65" t="s">
        <v>1667</v>
      </c>
      <c r="B2113" s="65" t="s">
        <v>3505</v>
      </c>
      <c r="C2113" s="65" t="s">
        <v>3599</v>
      </c>
      <c r="D2113" s="41" t="s">
        <v>26</v>
      </c>
      <c r="E2113" s="41" t="s">
        <v>27</v>
      </c>
      <c r="F2113" s="14" t="s">
        <v>402</v>
      </c>
      <c r="G2113" s="14" t="s">
        <v>170</v>
      </c>
      <c r="H2113" s="155">
        <v>24</v>
      </c>
      <c r="I2113" s="41" t="s">
        <v>1716</v>
      </c>
      <c r="J2113" s="389"/>
      <c r="K2113" s="31">
        <v>5478</v>
      </c>
      <c r="L2113" s="43" t="s">
        <v>189</v>
      </c>
      <c r="M2113" s="53">
        <v>0.5</v>
      </c>
      <c r="N2113" s="80">
        <f t="shared" si="117"/>
        <v>2739</v>
      </c>
      <c r="O2113" s="22">
        <f>N2113*[1]TC!$C$4</f>
        <v>54780</v>
      </c>
      <c r="P2113" s="23" t="s">
        <v>1955</v>
      </c>
      <c r="Q2113" s="23" t="s">
        <v>1955</v>
      </c>
      <c r="R2113" s="135">
        <f t="shared" si="118"/>
        <v>2739</v>
      </c>
      <c r="S2113" s="70">
        <f>R2113*[1]TC!$C$4</f>
        <v>54780</v>
      </c>
      <c r="T2113" s="70">
        <f>[1]TC!$F$4</f>
        <v>1100</v>
      </c>
      <c r="U2113" s="70">
        <f>T2113*[1]TC!$C$4</f>
        <v>22000</v>
      </c>
      <c r="V2113" s="71" t="s">
        <v>3507</v>
      </c>
      <c r="W2113" s="419" t="s">
        <v>3600</v>
      </c>
      <c r="X2113" s="337"/>
    </row>
    <row r="2114" spans="1:24" ht="15" customHeight="1">
      <c r="A2114" s="65" t="s">
        <v>1667</v>
      </c>
      <c r="B2114" s="40" t="s">
        <v>3505</v>
      </c>
      <c r="C2114" s="127" t="s">
        <v>3601</v>
      </c>
      <c r="D2114" s="41" t="s">
        <v>26</v>
      </c>
      <c r="E2114" s="41" t="s">
        <v>27</v>
      </c>
      <c r="F2114" s="14" t="s">
        <v>153</v>
      </c>
      <c r="G2114" s="14" t="s">
        <v>1509</v>
      </c>
      <c r="H2114" s="155">
        <v>24</v>
      </c>
      <c r="I2114" s="41" t="s">
        <v>1716</v>
      </c>
      <c r="J2114" s="389"/>
      <c r="K2114" s="80">
        <v>5478</v>
      </c>
      <c r="L2114" s="43" t="s">
        <v>189</v>
      </c>
      <c r="M2114" s="53">
        <v>0.5</v>
      </c>
      <c r="N2114" s="80">
        <f t="shared" si="117"/>
        <v>2739</v>
      </c>
      <c r="O2114" s="22">
        <f>N2114*[1]TC!$C$4</f>
        <v>54780</v>
      </c>
      <c r="P2114" s="23" t="s">
        <v>1955</v>
      </c>
      <c r="Q2114" s="23" t="s">
        <v>1955</v>
      </c>
      <c r="R2114" s="135">
        <f t="shared" si="118"/>
        <v>2739</v>
      </c>
      <c r="S2114" s="70">
        <f>R2114*[1]TC!$C$4</f>
        <v>54780</v>
      </c>
      <c r="T2114" s="70">
        <f>[1]TC!$F$4</f>
        <v>1100</v>
      </c>
      <c r="U2114" s="70">
        <f>T2114*[1]TC!$C$4</f>
        <v>22000</v>
      </c>
      <c r="V2114" s="71" t="s">
        <v>3507</v>
      </c>
      <c r="W2114" s="419" t="s">
        <v>3602</v>
      </c>
      <c r="X2114" s="337"/>
    </row>
    <row r="2115" spans="1:24" ht="15" customHeight="1">
      <c r="A2115" s="65" t="s">
        <v>1667</v>
      </c>
      <c r="B2115" s="40" t="s">
        <v>3505</v>
      </c>
      <c r="C2115" s="127" t="s">
        <v>3603</v>
      </c>
      <c r="D2115" s="41" t="s">
        <v>26</v>
      </c>
      <c r="E2115" s="41" t="s">
        <v>27</v>
      </c>
      <c r="F2115" s="14" t="s">
        <v>402</v>
      </c>
      <c r="G2115" s="14" t="s">
        <v>170</v>
      </c>
      <c r="H2115" s="155">
        <v>24</v>
      </c>
      <c r="I2115" s="41" t="s">
        <v>1716</v>
      </c>
      <c r="J2115" s="389"/>
      <c r="K2115" s="31">
        <v>5478</v>
      </c>
      <c r="L2115" s="43" t="s">
        <v>189</v>
      </c>
      <c r="M2115" s="53">
        <v>0.5</v>
      </c>
      <c r="N2115" s="80">
        <f t="shared" si="117"/>
        <v>2739</v>
      </c>
      <c r="O2115" s="22">
        <f>N2115*[1]TC!$C$4</f>
        <v>54780</v>
      </c>
      <c r="P2115" s="23" t="s">
        <v>1955</v>
      </c>
      <c r="Q2115" s="23" t="s">
        <v>1955</v>
      </c>
      <c r="R2115" s="135">
        <f t="shared" si="118"/>
        <v>2739</v>
      </c>
      <c r="S2115" s="70">
        <f>R2115*[1]TC!$C$4</f>
        <v>54780</v>
      </c>
      <c r="T2115" s="70">
        <f>[1]TC!$F$4</f>
        <v>1100</v>
      </c>
      <c r="U2115" s="70">
        <f>T2115*[1]TC!$C$4</f>
        <v>22000</v>
      </c>
      <c r="V2115" s="71" t="s">
        <v>3507</v>
      </c>
      <c r="W2115" s="419" t="s">
        <v>3604</v>
      </c>
      <c r="X2115" s="337"/>
    </row>
    <row r="2116" spans="1:24" ht="15" customHeight="1">
      <c r="A2116" s="65" t="s">
        <v>1667</v>
      </c>
      <c r="B2116" s="40" t="s">
        <v>3505</v>
      </c>
      <c r="C2116" s="127" t="s">
        <v>3605</v>
      </c>
      <c r="D2116" s="41" t="s">
        <v>26</v>
      </c>
      <c r="E2116" s="41" t="s">
        <v>27</v>
      </c>
      <c r="F2116" s="14" t="s">
        <v>402</v>
      </c>
      <c r="G2116" s="14" t="s">
        <v>170</v>
      </c>
      <c r="H2116" s="155">
        <v>24</v>
      </c>
      <c r="I2116" s="41" t="s">
        <v>1716</v>
      </c>
      <c r="J2116" s="389"/>
      <c r="K2116" s="31">
        <v>5478</v>
      </c>
      <c r="L2116" s="43" t="s">
        <v>189</v>
      </c>
      <c r="M2116" s="53">
        <v>0.5</v>
      </c>
      <c r="N2116" s="80">
        <f t="shared" si="117"/>
        <v>2739</v>
      </c>
      <c r="O2116" s="22">
        <f>N2116*[1]TC!$C$4</f>
        <v>54780</v>
      </c>
      <c r="P2116" s="23" t="s">
        <v>1955</v>
      </c>
      <c r="Q2116" s="23" t="s">
        <v>1955</v>
      </c>
      <c r="R2116" s="135">
        <f t="shared" si="118"/>
        <v>2739</v>
      </c>
      <c r="S2116" s="70">
        <f>R2116*[1]TC!$C$4</f>
        <v>54780</v>
      </c>
      <c r="T2116" s="70">
        <f>[1]TC!$F$4</f>
        <v>1100</v>
      </c>
      <c r="U2116" s="70">
        <f>T2116*[1]TC!$C$4</f>
        <v>22000</v>
      </c>
      <c r="V2116" s="71" t="s">
        <v>3507</v>
      </c>
      <c r="W2116" s="419" t="s">
        <v>3606</v>
      </c>
      <c r="X2116" s="337"/>
    </row>
    <row r="2117" spans="1:24" ht="15" customHeight="1">
      <c r="A2117" s="65" t="s">
        <v>1667</v>
      </c>
      <c r="B2117" s="65" t="s">
        <v>3505</v>
      </c>
      <c r="C2117" s="65" t="s">
        <v>2989</v>
      </c>
      <c r="D2117" s="41" t="s">
        <v>26</v>
      </c>
      <c r="E2117" s="41" t="s">
        <v>27</v>
      </c>
      <c r="F2117" s="14" t="s">
        <v>1542</v>
      </c>
      <c r="G2117" s="14" t="s">
        <v>46</v>
      </c>
      <c r="H2117" s="155">
        <v>24</v>
      </c>
      <c r="I2117" s="41" t="s">
        <v>1716</v>
      </c>
      <c r="J2117" s="389"/>
      <c r="K2117" s="80">
        <v>5478</v>
      </c>
      <c r="L2117" s="43" t="s">
        <v>189</v>
      </c>
      <c r="M2117" s="53">
        <v>0.5</v>
      </c>
      <c r="N2117" s="80">
        <f t="shared" si="117"/>
        <v>2739</v>
      </c>
      <c r="O2117" s="22">
        <f>N2117*[1]TC!$C$4</f>
        <v>54780</v>
      </c>
      <c r="P2117" s="23" t="s">
        <v>1955</v>
      </c>
      <c r="Q2117" s="23" t="s">
        <v>1955</v>
      </c>
      <c r="R2117" s="135">
        <f t="shared" si="118"/>
        <v>2739</v>
      </c>
      <c r="S2117" s="70">
        <f>R2117*[1]TC!$C$4</f>
        <v>54780</v>
      </c>
      <c r="T2117" s="70">
        <f>[1]TC!$F$4</f>
        <v>1100</v>
      </c>
      <c r="U2117" s="70">
        <f>T2117*[1]TC!$C$4</f>
        <v>22000</v>
      </c>
      <c r="V2117" s="71" t="s">
        <v>3507</v>
      </c>
      <c r="W2117" s="419" t="s">
        <v>3607</v>
      </c>
      <c r="X2117" s="337"/>
    </row>
    <row r="2118" spans="1:24" ht="15" customHeight="1">
      <c r="A2118" s="65" t="s">
        <v>1667</v>
      </c>
      <c r="B2118" s="65" t="s">
        <v>3505</v>
      </c>
      <c r="C2118" s="65" t="s">
        <v>3608</v>
      </c>
      <c r="D2118" s="41" t="s">
        <v>26</v>
      </c>
      <c r="E2118" s="41" t="s">
        <v>27</v>
      </c>
      <c r="F2118" s="14" t="s">
        <v>1542</v>
      </c>
      <c r="G2118" s="14" t="s">
        <v>295</v>
      </c>
      <c r="H2118" s="155">
        <v>24</v>
      </c>
      <c r="I2118" s="41" t="s">
        <v>1716</v>
      </c>
      <c r="J2118" s="389"/>
      <c r="K2118" s="80">
        <v>5478</v>
      </c>
      <c r="L2118" s="43" t="s">
        <v>189</v>
      </c>
      <c r="M2118" s="53">
        <v>0.5</v>
      </c>
      <c r="N2118" s="80">
        <f t="shared" si="117"/>
        <v>2739</v>
      </c>
      <c r="O2118" s="22">
        <f>N2118*[1]TC!$C$4</f>
        <v>54780</v>
      </c>
      <c r="P2118" s="23" t="s">
        <v>1955</v>
      </c>
      <c r="Q2118" s="23" t="s">
        <v>1955</v>
      </c>
      <c r="R2118" s="135">
        <f t="shared" si="118"/>
        <v>2739</v>
      </c>
      <c r="S2118" s="70">
        <f>R2118*[1]TC!$C$4</f>
        <v>54780</v>
      </c>
      <c r="T2118" s="70">
        <f>[1]TC!$F$4</f>
        <v>1100</v>
      </c>
      <c r="U2118" s="70">
        <f>T2118*[1]TC!$C$4</f>
        <v>22000</v>
      </c>
      <c r="V2118" s="71" t="s">
        <v>3507</v>
      </c>
      <c r="W2118" s="419" t="s">
        <v>3609</v>
      </c>
      <c r="X2118" s="199"/>
    </row>
    <row r="2119" spans="1:24" ht="15" customHeight="1">
      <c r="A2119" s="65" t="s">
        <v>1667</v>
      </c>
      <c r="B2119" s="65" t="s">
        <v>3505</v>
      </c>
      <c r="C2119" s="65" t="s">
        <v>3610</v>
      </c>
      <c r="D2119" s="41" t="s">
        <v>26</v>
      </c>
      <c r="E2119" s="41" t="s">
        <v>27</v>
      </c>
      <c r="F2119" s="14" t="s">
        <v>147</v>
      </c>
      <c r="G2119" s="14" t="s">
        <v>170</v>
      </c>
      <c r="H2119" s="155">
        <v>24</v>
      </c>
      <c r="I2119" s="41" t="s">
        <v>1716</v>
      </c>
      <c r="J2119" s="389"/>
      <c r="K2119" s="80">
        <v>5478</v>
      </c>
      <c r="L2119" s="43" t="s">
        <v>189</v>
      </c>
      <c r="M2119" s="53">
        <v>0.5</v>
      </c>
      <c r="N2119" s="80">
        <f t="shared" si="117"/>
        <v>2739</v>
      </c>
      <c r="O2119" s="22">
        <f>N2119*[1]TC!$C$4</f>
        <v>54780</v>
      </c>
      <c r="P2119" s="23" t="s">
        <v>1955</v>
      </c>
      <c r="Q2119" s="23" t="s">
        <v>1955</v>
      </c>
      <c r="R2119" s="135">
        <f t="shared" si="118"/>
        <v>2739</v>
      </c>
      <c r="S2119" s="70">
        <f>R2119*[1]TC!$C$4</f>
        <v>54780</v>
      </c>
      <c r="T2119" s="70">
        <f>[1]TC!$F$4</f>
        <v>1100</v>
      </c>
      <c r="U2119" s="70">
        <f>T2119*[1]TC!$C$4</f>
        <v>22000</v>
      </c>
      <c r="V2119" s="71" t="s">
        <v>3507</v>
      </c>
      <c r="W2119" s="419" t="s">
        <v>3611</v>
      </c>
      <c r="X2119" s="199"/>
    </row>
    <row r="2120" spans="1:24" ht="15" customHeight="1">
      <c r="A2120" s="65" t="s">
        <v>1667</v>
      </c>
      <c r="B2120" s="65" t="s">
        <v>3505</v>
      </c>
      <c r="C2120" s="65" t="s">
        <v>3612</v>
      </c>
      <c r="D2120" s="41" t="s">
        <v>26</v>
      </c>
      <c r="E2120" s="41" t="s">
        <v>27</v>
      </c>
      <c r="F2120" s="14" t="s">
        <v>1541</v>
      </c>
      <c r="G2120" s="14" t="s">
        <v>402</v>
      </c>
      <c r="H2120" s="155">
        <v>24</v>
      </c>
      <c r="I2120" s="41" t="s">
        <v>1716</v>
      </c>
      <c r="J2120" s="389"/>
      <c r="K2120" s="80">
        <v>5478</v>
      </c>
      <c r="L2120" s="43" t="s">
        <v>189</v>
      </c>
      <c r="M2120" s="53">
        <v>0.5</v>
      </c>
      <c r="N2120" s="80">
        <f t="shared" si="117"/>
        <v>2739</v>
      </c>
      <c r="O2120" s="22">
        <f>N2120*[1]TC!$C$4</f>
        <v>54780</v>
      </c>
      <c r="P2120" s="23" t="s">
        <v>1955</v>
      </c>
      <c r="Q2120" s="23" t="s">
        <v>1955</v>
      </c>
      <c r="R2120" s="135">
        <f t="shared" si="118"/>
        <v>2739</v>
      </c>
      <c r="S2120" s="70">
        <f>R2120*[1]TC!$C$4</f>
        <v>54780</v>
      </c>
      <c r="T2120" s="70">
        <f>[1]TC!$F$4</f>
        <v>1100</v>
      </c>
      <c r="U2120" s="70">
        <f>T2120*[1]TC!$C$4</f>
        <v>22000</v>
      </c>
      <c r="V2120" s="71" t="s">
        <v>3507</v>
      </c>
      <c r="W2120" s="430" t="s">
        <v>3613</v>
      </c>
      <c r="X2120" s="337"/>
    </row>
    <row r="2121" spans="1:24" ht="15" customHeight="1">
      <c r="A2121" s="65" t="s">
        <v>1667</v>
      </c>
      <c r="B2121" s="65" t="s">
        <v>3505</v>
      </c>
      <c r="C2121" s="65" t="s">
        <v>3614</v>
      </c>
      <c r="D2121" s="41" t="s">
        <v>26</v>
      </c>
      <c r="E2121" s="41" t="s">
        <v>27</v>
      </c>
      <c r="F2121" s="14" t="s">
        <v>350</v>
      </c>
      <c r="G2121" s="14" t="s">
        <v>402</v>
      </c>
      <c r="H2121" s="40" t="s">
        <v>113</v>
      </c>
      <c r="I2121" s="14" t="s">
        <v>498</v>
      </c>
      <c r="J2121" s="389"/>
      <c r="K2121" s="80">
        <v>5478</v>
      </c>
      <c r="L2121" s="43" t="s">
        <v>189</v>
      </c>
      <c r="M2121" s="53">
        <v>0.5</v>
      </c>
      <c r="N2121" s="80">
        <f t="shared" si="117"/>
        <v>2739</v>
      </c>
      <c r="O2121" s="22">
        <f>N2121*[1]TC!$C$4</f>
        <v>54780</v>
      </c>
      <c r="P2121" s="23" t="s">
        <v>1955</v>
      </c>
      <c r="Q2121" s="23" t="s">
        <v>1955</v>
      </c>
      <c r="R2121" s="135">
        <f t="shared" si="118"/>
        <v>2739</v>
      </c>
      <c r="S2121" s="70">
        <f>R2121*[1]TC!$C$4</f>
        <v>54780</v>
      </c>
      <c r="T2121" s="70">
        <f>[1]TC!$F$4</f>
        <v>1100</v>
      </c>
      <c r="U2121" s="70">
        <f>T2121*[1]TC!$C$4</f>
        <v>22000</v>
      </c>
      <c r="V2121" s="71" t="s">
        <v>3507</v>
      </c>
      <c r="W2121" s="419" t="s">
        <v>3615</v>
      </c>
      <c r="X2121" s="337"/>
    </row>
    <row r="2122" spans="1:24" ht="15" customHeight="1">
      <c r="A2122" s="65" t="s">
        <v>1667</v>
      </c>
      <c r="B2122" s="65" t="s">
        <v>3505</v>
      </c>
      <c r="C2122" s="65" t="s">
        <v>3616</v>
      </c>
      <c r="D2122" s="41" t="s">
        <v>26</v>
      </c>
      <c r="E2122" s="41" t="s">
        <v>27</v>
      </c>
      <c r="F2122" s="14" t="s">
        <v>350</v>
      </c>
      <c r="G2122" s="14" t="s">
        <v>402</v>
      </c>
      <c r="H2122" s="40" t="s">
        <v>113</v>
      </c>
      <c r="I2122" s="14" t="s">
        <v>498</v>
      </c>
      <c r="J2122" s="389"/>
      <c r="K2122" s="80">
        <v>5478</v>
      </c>
      <c r="L2122" s="43" t="s">
        <v>189</v>
      </c>
      <c r="M2122" s="53">
        <v>0.5</v>
      </c>
      <c r="N2122" s="80">
        <f t="shared" si="117"/>
        <v>2739</v>
      </c>
      <c r="O2122" s="22">
        <f>N2122*[1]TC!$C$4</f>
        <v>54780</v>
      </c>
      <c r="P2122" s="23" t="s">
        <v>1955</v>
      </c>
      <c r="Q2122" s="23" t="s">
        <v>1955</v>
      </c>
      <c r="R2122" s="135">
        <f t="shared" si="118"/>
        <v>2739</v>
      </c>
      <c r="S2122" s="70">
        <f>R2122*[1]TC!$C$4</f>
        <v>54780</v>
      </c>
      <c r="T2122" s="70">
        <f>[1]TC!$F$4</f>
        <v>1100</v>
      </c>
      <c r="U2122" s="70">
        <f>T2122*[1]TC!$C$4</f>
        <v>22000</v>
      </c>
      <c r="V2122" s="71" t="s">
        <v>3507</v>
      </c>
      <c r="W2122" s="419" t="s">
        <v>3617</v>
      </c>
      <c r="X2122" s="337"/>
    </row>
    <row r="2123" spans="1:24" ht="15" customHeight="1">
      <c r="A2123" s="65" t="s">
        <v>1667</v>
      </c>
      <c r="B2123" s="65" t="s">
        <v>3505</v>
      </c>
      <c r="C2123" s="65" t="s">
        <v>3618</v>
      </c>
      <c r="D2123" s="41" t="s">
        <v>26</v>
      </c>
      <c r="E2123" s="41" t="s">
        <v>27</v>
      </c>
      <c r="F2123" s="14" t="s">
        <v>907</v>
      </c>
      <c r="G2123" s="14" t="s">
        <v>46</v>
      </c>
      <c r="H2123" s="155">
        <v>24</v>
      </c>
      <c r="I2123" s="41" t="s">
        <v>1716</v>
      </c>
      <c r="J2123" s="389"/>
      <c r="K2123" s="80">
        <v>5478</v>
      </c>
      <c r="L2123" s="43" t="s">
        <v>189</v>
      </c>
      <c r="M2123" s="53">
        <v>0.5</v>
      </c>
      <c r="N2123" s="80">
        <f t="shared" si="117"/>
        <v>2739</v>
      </c>
      <c r="O2123" s="22">
        <f>N2123*[1]TC!$C$4</f>
        <v>54780</v>
      </c>
      <c r="P2123" s="23" t="s">
        <v>1955</v>
      </c>
      <c r="Q2123" s="23" t="s">
        <v>1955</v>
      </c>
      <c r="R2123" s="135">
        <f t="shared" si="118"/>
        <v>2739</v>
      </c>
      <c r="S2123" s="70">
        <f>R2123*[1]TC!$C$4</f>
        <v>54780</v>
      </c>
      <c r="T2123" s="70">
        <f>[1]TC!$F$4</f>
        <v>1100</v>
      </c>
      <c r="U2123" s="70">
        <f>T2123*[1]TC!$C$4</f>
        <v>22000</v>
      </c>
      <c r="V2123" s="71" t="s">
        <v>3507</v>
      </c>
      <c r="W2123" s="419" t="s">
        <v>3619</v>
      </c>
      <c r="X2123" s="429"/>
    </row>
    <row r="2124" spans="1:24" ht="15" customHeight="1">
      <c r="A2124" s="65" t="s">
        <v>1667</v>
      </c>
      <c r="B2124" s="65" t="s">
        <v>3505</v>
      </c>
      <c r="C2124" s="65" t="s">
        <v>3620</v>
      </c>
      <c r="D2124" s="41" t="s">
        <v>26</v>
      </c>
      <c r="E2124" s="41" t="s">
        <v>27</v>
      </c>
      <c r="F2124" s="14" t="s">
        <v>170</v>
      </c>
      <c r="G2124" s="14" t="s">
        <v>170</v>
      </c>
      <c r="H2124" s="76" t="s">
        <v>2447</v>
      </c>
      <c r="I2124" s="41" t="s">
        <v>1716</v>
      </c>
      <c r="J2124" s="389"/>
      <c r="K2124" s="31">
        <v>16434</v>
      </c>
      <c r="L2124" s="43" t="s">
        <v>189</v>
      </c>
      <c r="M2124" s="53">
        <v>0.5</v>
      </c>
      <c r="N2124" s="80">
        <f t="shared" si="117"/>
        <v>8217</v>
      </c>
      <c r="O2124" s="22">
        <f>N2124*[1]TC!$C$4</f>
        <v>164340</v>
      </c>
      <c r="P2124" s="23" t="s">
        <v>1955</v>
      </c>
      <c r="Q2124" s="23" t="s">
        <v>1955</v>
      </c>
      <c r="R2124" s="135">
        <f t="shared" si="118"/>
        <v>8217</v>
      </c>
      <c r="S2124" s="70">
        <f>R2124*[1]TC!$C$4</f>
        <v>164340</v>
      </c>
      <c r="T2124" s="70">
        <f>[1]TC!$F$4</f>
        <v>1100</v>
      </c>
      <c r="U2124" s="70">
        <f>T2124*[1]TC!$C$4</f>
        <v>22000</v>
      </c>
      <c r="V2124" s="71" t="s">
        <v>3621</v>
      </c>
      <c r="W2124" s="390" t="s">
        <v>3622</v>
      </c>
      <c r="X2124" s="402"/>
    </row>
    <row r="2125" spans="1:24" ht="15" customHeight="1">
      <c r="A2125" s="14" t="s">
        <v>481</v>
      </c>
      <c r="B2125" s="15" t="s">
        <v>3623</v>
      </c>
      <c r="C2125" s="16" t="s">
        <v>3624</v>
      </c>
      <c r="D2125" s="14" t="s">
        <v>26</v>
      </c>
      <c r="E2125" s="14" t="s">
        <v>232</v>
      </c>
      <c r="F2125" s="14" t="s">
        <v>506</v>
      </c>
      <c r="G2125" s="14" t="s">
        <v>998</v>
      </c>
      <c r="H2125" s="15" t="s">
        <v>113</v>
      </c>
      <c r="I2125" s="15" t="s">
        <v>498</v>
      </c>
      <c r="J2125" s="431" t="s">
        <v>31</v>
      </c>
      <c r="K2125" s="31">
        <v>4840</v>
      </c>
      <c r="L2125" s="19" t="s">
        <v>189</v>
      </c>
      <c r="M2125" s="20">
        <v>0.2</v>
      </c>
      <c r="N2125" s="78">
        <f t="shared" si="117"/>
        <v>968</v>
      </c>
      <c r="O2125" s="22">
        <f>N2125*[1]TC!$C$4</f>
        <v>19360</v>
      </c>
      <c r="P2125" s="46" t="s">
        <v>34</v>
      </c>
      <c r="Q2125" s="24" t="s">
        <v>34</v>
      </c>
      <c r="R2125" s="134">
        <f t="shared" si="118"/>
        <v>3872</v>
      </c>
      <c r="S2125" s="26">
        <f>R2125*[1]TC!$C$4</f>
        <v>77440</v>
      </c>
      <c r="T2125" s="256">
        <v>0</v>
      </c>
      <c r="U2125" s="26">
        <f t="shared" ref="U2125:U2161" si="119">T2125</f>
        <v>0</v>
      </c>
      <c r="V2125" s="15" t="s">
        <v>36</v>
      </c>
      <c r="W2125" s="291" t="s">
        <v>3625</v>
      </c>
      <c r="X2125" s="402"/>
    </row>
    <row r="2126" spans="1:24" ht="15" customHeight="1">
      <c r="A2126" s="14" t="s">
        <v>481</v>
      </c>
      <c r="B2126" s="15" t="s">
        <v>3623</v>
      </c>
      <c r="C2126" s="16" t="s">
        <v>3626</v>
      </c>
      <c r="D2126" s="14" t="s">
        <v>26</v>
      </c>
      <c r="E2126" s="14" t="s">
        <v>232</v>
      </c>
      <c r="F2126" s="14" t="s">
        <v>62</v>
      </c>
      <c r="G2126" s="14" t="s">
        <v>95</v>
      </c>
      <c r="H2126" s="15" t="s">
        <v>113</v>
      </c>
      <c r="I2126" s="15" t="s">
        <v>498</v>
      </c>
      <c r="J2126" s="431" t="s">
        <v>31</v>
      </c>
      <c r="K2126" s="31">
        <v>4800</v>
      </c>
      <c r="L2126" s="19" t="s">
        <v>189</v>
      </c>
      <c r="M2126" s="20">
        <v>0.2</v>
      </c>
      <c r="N2126" s="78">
        <f t="shared" si="117"/>
        <v>960</v>
      </c>
      <c r="O2126" s="22">
        <f>N2126*[1]TC!$C$4</f>
        <v>19200</v>
      </c>
      <c r="P2126" s="46" t="s">
        <v>34</v>
      </c>
      <c r="Q2126" s="22" t="s">
        <v>34</v>
      </c>
      <c r="R2126" s="134">
        <f t="shared" si="118"/>
        <v>3840</v>
      </c>
      <c r="S2126" s="26">
        <f>R2126*[1]TC!$C$4</f>
        <v>76800</v>
      </c>
      <c r="T2126" s="256">
        <v>0</v>
      </c>
      <c r="U2126" s="26">
        <f t="shared" si="119"/>
        <v>0</v>
      </c>
      <c r="V2126" s="15" t="s">
        <v>36</v>
      </c>
      <c r="W2126" s="291" t="s">
        <v>3627</v>
      </c>
      <c r="X2126" s="402"/>
    </row>
    <row r="2127" spans="1:24" ht="15" customHeight="1">
      <c r="A2127" s="14" t="s">
        <v>481</v>
      </c>
      <c r="B2127" s="15" t="s">
        <v>3623</v>
      </c>
      <c r="C2127" s="16" t="s">
        <v>3628</v>
      </c>
      <c r="D2127" s="14" t="s">
        <v>26</v>
      </c>
      <c r="E2127" s="14" t="s">
        <v>232</v>
      </c>
      <c r="F2127" s="14" t="s">
        <v>164</v>
      </c>
      <c r="G2127" s="14" t="s">
        <v>1324</v>
      </c>
      <c r="H2127" s="15" t="s">
        <v>113</v>
      </c>
      <c r="I2127" s="15" t="s">
        <v>498</v>
      </c>
      <c r="J2127" s="431" t="s">
        <v>31</v>
      </c>
      <c r="K2127" s="31">
        <v>4800</v>
      </c>
      <c r="L2127" s="19" t="s">
        <v>189</v>
      </c>
      <c r="M2127" s="20">
        <v>0.2</v>
      </c>
      <c r="N2127" s="78">
        <f t="shared" si="117"/>
        <v>960</v>
      </c>
      <c r="O2127" s="22">
        <f>N2127*[1]TC!$C$4</f>
        <v>19200</v>
      </c>
      <c r="P2127" s="46" t="s">
        <v>34</v>
      </c>
      <c r="Q2127" s="24" t="s">
        <v>34</v>
      </c>
      <c r="R2127" s="134">
        <f t="shared" si="118"/>
        <v>3840</v>
      </c>
      <c r="S2127" s="26">
        <f>R2127*[1]TC!$C$4</f>
        <v>76800</v>
      </c>
      <c r="T2127" s="256">
        <v>0</v>
      </c>
      <c r="U2127" s="26">
        <f t="shared" si="119"/>
        <v>0</v>
      </c>
      <c r="V2127" s="15" t="s">
        <v>36</v>
      </c>
      <c r="W2127" s="291" t="s">
        <v>3629</v>
      </c>
      <c r="X2127" s="402"/>
    </row>
    <row r="2128" spans="1:24" ht="15" customHeight="1">
      <c r="A2128" s="14" t="s">
        <v>481</v>
      </c>
      <c r="B2128" s="15" t="s">
        <v>3623</v>
      </c>
      <c r="C2128" s="16" t="s">
        <v>3630</v>
      </c>
      <c r="D2128" s="14" t="s">
        <v>26</v>
      </c>
      <c r="E2128" s="14" t="s">
        <v>232</v>
      </c>
      <c r="F2128" s="14" t="s">
        <v>215</v>
      </c>
      <c r="G2128" s="14" t="s">
        <v>319</v>
      </c>
      <c r="H2128" s="15" t="s">
        <v>113</v>
      </c>
      <c r="I2128" s="15" t="s">
        <v>498</v>
      </c>
      <c r="J2128" s="431" t="s">
        <v>31</v>
      </c>
      <c r="K2128" s="31">
        <v>4800</v>
      </c>
      <c r="L2128" s="19" t="s">
        <v>189</v>
      </c>
      <c r="M2128" s="20">
        <v>0.2</v>
      </c>
      <c r="N2128" s="78">
        <f t="shared" si="117"/>
        <v>960</v>
      </c>
      <c r="O2128" s="22">
        <f>N2128*[1]TC!$C$4</f>
        <v>19200</v>
      </c>
      <c r="P2128" s="46" t="s">
        <v>34</v>
      </c>
      <c r="Q2128" s="24" t="s">
        <v>34</v>
      </c>
      <c r="R2128" s="134">
        <f t="shared" si="118"/>
        <v>3840</v>
      </c>
      <c r="S2128" s="26">
        <f>R2128*[1]TC!$C$4</f>
        <v>76800</v>
      </c>
      <c r="T2128" s="256">
        <v>0</v>
      </c>
      <c r="U2128" s="26">
        <f t="shared" si="119"/>
        <v>0</v>
      </c>
      <c r="V2128" s="15" t="s">
        <v>36</v>
      </c>
      <c r="W2128" s="291" t="s">
        <v>3631</v>
      </c>
      <c r="X2128" s="402"/>
    </row>
    <row r="2129" spans="1:24" ht="15" customHeight="1">
      <c r="A2129" s="14" t="s">
        <v>481</v>
      </c>
      <c r="B2129" s="15" t="s">
        <v>3623</v>
      </c>
      <c r="C2129" s="16" t="s">
        <v>3632</v>
      </c>
      <c r="D2129" s="14" t="s">
        <v>26</v>
      </c>
      <c r="E2129" s="14" t="s">
        <v>232</v>
      </c>
      <c r="F2129" s="14" t="s">
        <v>921</v>
      </c>
      <c r="G2129" s="14" t="s">
        <v>789</v>
      </c>
      <c r="H2129" s="15" t="s">
        <v>113</v>
      </c>
      <c r="I2129" s="15" t="s">
        <v>498</v>
      </c>
      <c r="J2129" s="431" t="s">
        <v>31</v>
      </c>
      <c r="K2129" s="31">
        <v>5280</v>
      </c>
      <c r="L2129" s="19" t="s">
        <v>189</v>
      </c>
      <c r="M2129" s="20">
        <v>0.2</v>
      </c>
      <c r="N2129" s="78">
        <f t="shared" si="117"/>
        <v>1056</v>
      </c>
      <c r="O2129" s="22">
        <f>N2129*[1]TC!$C$4</f>
        <v>21120</v>
      </c>
      <c r="P2129" s="46" t="s">
        <v>34</v>
      </c>
      <c r="Q2129" s="24" t="s">
        <v>34</v>
      </c>
      <c r="R2129" s="134">
        <f t="shared" si="118"/>
        <v>4224</v>
      </c>
      <c r="S2129" s="26">
        <f>R2129*[1]TC!$C$4</f>
        <v>84480</v>
      </c>
      <c r="T2129" s="256">
        <v>0</v>
      </c>
      <c r="U2129" s="26">
        <f t="shared" si="119"/>
        <v>0</v>
      </c>
      <c r="V2129" s="15" t="s">
        <v>36</v>
      </c>
      <c r="W2129" s="37" t="s">
        <v>3633</v>
      </c>
      <c r="X2129" s="386"/>
    </row>
    <row r="2130" spans="1:24" ht="15" customHeight="1">
      <c r="A2130" s="14" t="s">
        <v>481</v>
      </c>
      <c r="B2130" s="15" t="s">
        <v>3623</v>
      </c>
      <c r="C2130" s="16" t="s">
        <v>2515</v>
      </c>
      <c r="D2130" s="14" t="s">
        <v>26</v>
      </c>
      <c r="E2130" s="14" t="s">
        <v>232</v>
      </c>
      <c r="F2130" s="14" t="s">
        <v>46</v>
      </c>
      <c r="G2130" s="14" t="s">
        <v>921</v>
      </c>
      <c r="H2130" s="15" t="s">
        <v>113</v>
      </c>
      <c r="I2130" s="15" t="s">
        <v>498</v>
      </c>
      <c r="J2130" s="431" t="s">
        <v>31</v>
      </c>
      <c r="K2130" s="31">
        <v>5175</v>
      </c>
      <c r="L2130" s="19" t="s">
        <v>189</v>
      </c>
      <c r="M2130" s="20">
        <v>0.2</v>
      </c>
      <c r="N2130" s="78">
        <f t="shared" si="117"/>
        <v>1035</v>
      </c>
      <c r="O2130" s="22">
        <f>N2130*[1]TC!$C$4</f>
        <v>20700</v>
      </c>
      <c r="P2130" s="46" t="s">
        <v>34</v>
      </c>
      <c r="Q2130" s="24" t="s">
        <v>34</v>
      </c>
      <c r="R2130" s="134">
        <f t="shared" si="118"/>
        <v>4140</v>
      </c>
      <c r="S2130" s="26">
        <f>R2130*[1]TC!$C$4</f>
        <v>82800</v>
      </c>
      <c r="T2130" s="256">
        <v>0</v>
      </c>
      <c r="U2130" s="26">
        <f t="shared" si="119"/>
        <v>0</v>
      </c>
      <c r="V2130" s="15" t="s">
        <v>36</v>
      </c>
      <c r="W2130" s="37" t="s">
        <v>3634</v>
      </c>
      <c r="X2130" s="241"/>
    </row>
    <row r="2131" spans="1:24" ht="15" customHeight="1">
      <c r="A2131" s="14" t="s">
        <v>481</v>
      </c>
      <c r="B2131" s="15" t="s">
        <v>3623</v>
      </c>
      <c r="C2131" s="16" t="s">
        <v>3635</v>
      </c>
      <c r="D2131" s="14" t="s">
        <v>1639</v>
      </c>
      <c r="E2131" s="14" t="s">
        <v>232</v>
      </c>
      <c r="F2131" s="14" t="s">
        <v>653</v>
      </c>
      <c r="G2131" s="14" t="s">
        <v>153</v>
      </c>
      <c r="H2131" s="15" t="s">
        <v>30</v>
      </c>
      <c r="I2131" s="15" t="s">
        <v>498</v>
      </c>
      <c r="J2131" s="431" t="s">
        <v>31</v>
      </c>
      <c r="K2131" s="31">
        <v>2675</v>
      </c>
      <c r="L2131" s="19" t="s">
        <v>189</v>
      </c>
      <c r="M2131" s="20">
        <v>0.2</v>
      </c>
      <c r="N2131" s="78">
        <f t="shared" si="117"/>
        <v>535</v>
      </c>
      <c r="O2131" s="22">
        <f>N2131*[1]TC!$C$4</f>
        <v>10700</v>
      </c>
      <c r="P2131" s="46" t="s">
        <v>34</v>
      </c>
      <c r="Q2131" s="24" t="s">
        <v>34</v>
      </c>
      <c r="R2131" s="134">
        <f t="shared" si="118"/>
        <v>2140</v>
      </c>
      <c r="S2131" s="26">
        <f>R2131*[1]TC!$C$4</f>
        <v>42800</v>
      </c>
      <c r="T2131" s="256">
        <v>0</v>
      </c>
      <c r="U2131" s="26">
        <f t="shared" si="119"/>
        <v>0</v>
      </c>
      <c r="V2131" s="15" t="s">
        <v>36</v>
      </c>
      <c r="W2131" s="37" t="s">
        <v>3636</v>
      </c>
      <c r="X2131" s="386"/>
    </row>
    <row r="2132" spans="1:24" ht="15" customHeight="1">
      <c r="A2132" s="14" t="s">
        <v>481</v>
      </c>
      <c r="B2132" s="15" t="s">
        <v>3623</v>
      </c>
      <c r="C2132" s="16" t="s">
        <v>3637</v>
      </c>
      <c r="D2132" s="14" t="s">
        <v>1639</v>
      </c>
      <c r="E2132" s="14" t="s">
        <v>232</v>
      </c>
      <c r="F2132" s="14" t="s">
        <v>667</v>
      </c>
      <c r="G2132" s="14" t="s">
        <v>215</v>
      </c>
      <c r="H2132" s="15" t="s">
        <v>30</v>
      </c>
      <c r="I2132" s="15" t="s">
        <v>498</v>
      </c>
      <c r="J2132" s="431" t="s">
        <v>31</v>
      </c>
      <c r="K2132" s="31">
        <v>2695</v>
      </c>
      <c r="L2132" s="19" t="s">
        <v>189</v>
      </c>
      <c r="M2132" s="20">
        <v>0.2</v>
      </c>
      <c r="N2132" s="78">
        <f t="shared" si="117"/>
        <v>539</v>
      </c>
      <c r="O2132" s="22">
        <f>N2132*[1]TC!$C$4</f>
        <v>10780</v>
      </c>
      <c r="P2132" s="46" t="s">
        <v>34</v>
      </c>
      <c r="Q2132" s="24" t="s">
        <v>34</v>
      </c>
      <c r="R2132" s="134">
        <f t="shared" si="118"/>
        <v>2156</v>
      </c>
      <c r="S2132" s="26">
        <f>R2132*[1]TC!$C$4</f>
        <v>43120</v>
      </c>
      <c r="T2132" s="256">
        <v>0</v>
      </c>
      <c r="U2132" s="26">
        <f t="shared" si="119"/>
        <v>0</v>
      </c>
      <c r="V2132" s="15" t="s">
        <v>36</v>
      </c>
      <c r="W2132" s="37" t="s">
        <v>3638</v>
      </c>
      <c r="X2132" s="241"/>
    </row>
    <row r="2133" spans="1:24" ht="15" customHeight="1">
      <c r="A2133" s="14" t="s">
        <v>481</v>
      </c>
      <c r="B2133" s="15" t="s">
        <v>3623</v>
      </c>
      <c r="C2133" s="16" t="s">
        <v>3639</v>
      </c>
      <c r="D2133" s="14" t="s">
        <v>1639</v>
      </c>
      <c r="E2133" s="14" t="s">
        <v>232</v>
      </c>
      <c r="F2133" s="14" t="s">
        <v>77</v>
      </c>
      <c r="G2133" s="14" t="s">
        <v>105</v>
      </c>
      <c r="H2133" s="15" t="s">
        <v>30</v>
      </c>
      <c r="I2133" s="15" t="s">
        <v>498</v>
      </c>
      <c r="J2133" s="431" t="s">
        <v>31</v>
      </c>
      <c r="K2133" s="31">
        <v>2675</v>
      </c>
      <c r="L2133" s="19" t="s">
        <v>189</v>
      </c>
      <c r="M2133" s="20">
        <v>0.2</v>
      </c>
      <c r="N2133" s="78">
        <f t="shared" si="117"/>
        <v>535</v>
      </c>
      <c r="O2133" s="22">
        <f>N2133*[1]TC!$C$4</f>
        <v>10700</v>
      </c>
      <c r="P2133" s="46" t="s">
        <v>34</v>
      </c>
      <c r="Q2133" s="24" t="s">
        <v>34</v>
      </c>
      <c r="R2133" s="134">
        <f t="shared" si="118"/>
        <v>2140</v>
      </c>
      <c r="S2133" s="26">
        <f>R2133*[1]TC!$C$4</f>
        <v>42800</v>
      </c>
      <c r="T2133" s="256">
        <v>0</v>
      </c>
      <c r="U2133" s="26">
        <f t="shared" si="119"/>
        <v>0</v>
      </c>
      <c r="V2133" s="15" t="s">
        <v>36</v>
      </c>
      <c r="W2133" s="37" t="s">
        <v>3640</v>
      </c>
      <c r="X2133" s="241"/>
    </row>
    <row r="2134" spans="1:24" ht="15" customHeight="1">
      <c r="A2134" s="14" t="s">
        <v>481</v>
      </c>
      <c r="B2134" s="15" t="s">
        <v>3623</v>
      </c>
      <c r="C2134" s="16" t="s">
        <v>3641</v>
      </c>
      <c r="D2134" s="14" t="s">
        <v>1639</v>
      </c>
      <c r="E2134" s="14" t="s">
        <v>232</v>
      </c>
      <c r="F2134" s="14" t="s">
        <v>506</v>
      </c>
      <c r="G2134" s="14" t="s">
        <v>105</v>
      </c>
      <c r="H2134" s="15" t="s">
        <v>30</v>
      </c>
      <c r="I2134" s="15" t="s">
        <v>498</v>
      </c>
      <c r="J2134" s="431" t="s">
        <v>31</v>
      </c>
      <c r="K2134" s="31">
        <v>2695</v>
      </c>
      <c r="L2134" s="19" t="s">
        <v>189</v>
      </c>
      <c r="M2134" s="20">
        <v>0.2</v>
      </c>
      <c r="N2134" s="78">
        <f t="shared" si="117"/>
        <v>539</v>
      </c>
      <c r="O2134" s="22">
        <f>N2134*[1]TC!$C$4</f>
        <v>10780</v>
      </c>
      <c r="P2134" s="46" t="s">
        <v>34</v>
      </c>
      <c r="Q2134" s="24" t="s">
        <v>34</v>
      </c>
      <c r="R2134" s="134">
        <f t="shared" si="118"/>
        <v>2156</v>
      </c>
      <c r="S2134" s="26">
        <f>R2134*[1]TC!$C$4</f>
        <v>43120</v>
      </c>
      <c r="T2134" s="256">
        <v>0</v>
      </c>
      <c r="U2134" s="26">
        <f t="shared" si="119"/>
        <v>0</v>
      </c>
      <c r="V2134" s="15" t="s">
        <v>36</v>
      </c>
      <c r="W2134" s="37" t="s">
        <v>3642</v>
      </c>
      <c r="X2134" s="241"/>
    </row>
    <row r="2135" spans="1:24" ht="15" customHeight="1">
      <c r="A2135" s="14" t="s">
        <v>481</v>
      </c>
      <c r="B2135" s="15" t="s">
        <v>3623</v>
      </c>
      <c r="C2135" s="16" t="s">
        <v>3643</v>
      </c>
      <c r="D2135" s="14" t="s">
        <v>1639</v>
      </c>
      <c r="E2135" s="14" t="s">
        <v>232</v>
      </c>
      <c r="F2135" s="14" t="s">
        <v>1844</v>
      </c>
      <c r="G2135" s="14" t="s">
        <v>667</v>
      </c>
      <c r="H2135" s="15" t="s">
        <v>30</v>
      </c>
      <c r="I2135" s="15" t="s">
        <v>498</v>
      </c>
      <c r="J2135" s="431" t="s">
        <v>31</v>
      </c>
      <c r="K2135" s="31">
        <v>2675</v>
      </c>
      <c r="L2135" s="19" t="s">
        <v>189</v>
      </c>
      <c r="M2135" s="20">
        <v>0.2</v>
      </c>
      <c r="N2135" s="78">
        <f t="shared" si="117"/>
        <v>535</v>
      </c>
      <c r="O2135" s="22">
        <f>N2135*[1]TC!$C$4</f>
        <v>10700</v>
      </c>
      <c r="P2135" s="46" t="s">
        <v>34</v>
      </c>
      <c r="Q2135" s="24" t="s">
        <v>34</v>
      </c>
      <c r="R2135" s="134">
        <f t="shared" si="118"/>
        <v>2140</v>
      </c>
      <c r="S2135" s="26">
        <f>R2135*[1]TC!$C$4</f>
        <v>42800</v>
      </c>
      <c r="T2135" s="256">
        <v>0</v>
      </c>
      <c r="U2135" s="26">
        <f t="shared" si="119"/>
        <v>0</v>
      </c>
      <c r="V2135" s="15" t="s">
        <v>36</v>
      </c>
      <c r="W2135" s="37" t="s">
        <v>3644</v>
      </c>
      <c r="X2135" s="241"/>
    </row>
    <row r="2136" spans="1:24" ht="15" customHeight="1">
      <c r="A2136" s="14" t="s">
        <v>481</v>
      </c>
      <c r="B2136" s="15" t="s">
        <v>3623</v>
      </c>
      <c r="C2136" s="16" t="s">
        <v>3645</v>
      </c>
      <c r="D2136" s="14" t="s">
        <v>1639</v>
      </c>
      <c r="E2136" s="14" t="s">
        <v>232</v>
      </c>
      <c r="F2136" s="14" t="s">
        <v>170</v>
      </c>
      <c r="G2136" s="14" t="s">
        <v>105</v>
      </c>
      <c r="H2136" s="15" t="s">
        <v>30</v>
      </c>
      <c r="I2136" s="15" t="s">
        <v>498</v>
      </c>
      <c r="J2136" s="431" t="s">
        <v>31</v>
      </c>
      <c r="K2136" s="31">
        <v>2695</v>
      </c>
      <c r="L2136" s="19" t="s">
        <v>189</v>
      </c>
      <c r="M2136" s="20">
        <v>0.2</v>
      </c>
      <c r="N2136" s="78">
        <f t="shared" si="117"/>
        <v>539</v>
      </c>
      <c r="O2136" s="22">
        <f>N2136*[1]TC!$C$4</f>
        <v>10780</v>
      </c>
      <c r="P2136" s="46" t="s">
        <v>34</v>
      </c>
      <c r="Q2136" s="24" t="s">
        <v>34</v>
      </c>
      <c r="R2136" s="134">
        <f t="shared" si="118"/>
        <v>2156</v>
      </c>
      <c r="S2136" s="26">
        <f>R2136*[1]TC!$C$4</f>
        <v>43120</v>
      </c>
      <c r="T2136" s="256">
        <v>0</v>
      </c>
      <c r="U2136" s="26">
        <f t="shared" si="119"/>
        <v>0</v>
      </c>
      <c r="V2136" s="15" t="s">
        <v>36</v>
      </c>
      <c r="W2136" s="37" t="s">
        <v>3646</v>
      </c>
      <c r="X2136" s="241"/>
    </row>
    <row r="2137" spans="1:24" ht="15" customHeight="1">
      <c r="A2137" s="14" t="s">
        <v>481</v>
      </c>
      <c r="B2137" s="15" t="s">
        <v>3623</v>
      </c>
      <c r="C2137" s="16" t="s">
        <v>3647</v>
      </c>
      <c r="D2137" s="14" t="s">
        <v>1639</v>
      </c>
      <c r="E2137" s="14" t="s">
        <v>232</v>
      </c>
      <c r="F2137" s="14" t="s">
        <v>96</v>
      </c>
      <c r="G2137" s="14" t="s">
        <v>1685</v>
      </c>
      <c r="H2137" s="15" t="s">
        <v>30</v>
      </c>
      <c r="I2137" s="15" t="s">
        <v>498</v>
      </c>
      <c r="J2137" s="431" t="s">
        <v>31</v>
      </c>
      <c r="K2137" s="31">
        <v>3540</v>
      </c>
      <c r="L2137" s="19" t="s">
        <v>189</v>
      </c>
      <c r="M2137" s="20">
        <v>0.2</v>
      </c>
      <c r="N2137" s="78">
        <f t="shared" si="117"/>
        <v>708</v>
      </c>
      <c r="O2137" s="22">
        <f>N2137*[1]TC!$C$4</f>
        <v>14160</v>
      </c>
      <c r="P2137" s="46" t="s">
        <v>34</v>
      </c>
      <c r="Q2137" s="24" t="s">
        <v>34</v>
      </c>
      <c r="R2137" s="134">
        <f t="shared" si="118"/>
        <v>2832</v>
      </c>
      <c r="S2137" s="26">
        <f>R2137*[1]TC!$C$4</f>
        <v>56640</v>
      </c>
      <c r="T2137" s="256">
        <v>0</v>
      </c>
      <c r="U2137" s="26">
        <f t="shared" si="119"/>
        <v>0</v>
      </c>
      <c r="V2137" s="15" t="s">
        <v>36</v>
      </c>
      <c r="W2137" s="37" t="s">
        <v>3648</v>
      </c>
      <c r="X2137" s="241"/>
    </row>
    <row r="2138" spans="1:24" ht="15" customHeight="1">
      <c r="A2138" s="14" t="s">
        <v>481</v>
      </c>
      <c r="B2138" s="15" t="s">
        <v>3623</v>
      </c>
      <c r="C2138" s="16" t="s">
        <v>3649</v>
      </c>
      <c r="D2138" s="14" t="s">
        <v>1639</v>
      </c>
      <c r="E2138" s="14" t="s">
        <v>232</v>
      </c>
      <c r="F2138" s="14" t="s">
        <v>215</v>
      </c>
      <c r="G2138" s="14" t="s">
        <v>506</v>
      </c>
      <c r="H2138" s="15" t="s">
        <v>30</v>
      </c>
      <c r="I2138" s="15" t="s">
        <v>498</v>
      </c>
      <c r="J2138" s="431" t="s">
        <v>31</v>
      </c>
      <c r="K2138" s="31">
        <v>2325</v>
      </c>
      <c r="L2138" s="19" t="s">
        <v>189</v>
      </c>
      <c r="M2138" s="20">
        <v>0.2</v>
      </c>
      <c r="N2138" s="78">
        <f t="shared" si="117"/>
        <v>465</v>
      </c>
      <c r="O2138" s="22">
        <f>N2138*[1]TC!$C$4</f>
        <v>9300</v>
      </c>
      <c r="P2138" s="46" t="s">
        <v>34</v>
      </c>
      <c r="Q2138" s="24" t="s">
        <v>34</v>
      </c>
      <c r="R2138" s="134">
        <f t="shared" si="118"/>
        <v>1860</v>
      </c>
      <c r="S2138" s="26">
        <f>R2138*[1]TC!$C$4</f>
        <v>37200</v>
      </c>
      <c r="T2138" s="256">
        <v>0</v>
      </c>
      <c r="U2138" s="26">
        <f t="shared" si="119"/>
        <v>0</v>
      </c>
      <c r="V2138" s="15" t="s">
        <v>36</v>
      </c>
      <c r="W2138" s="37" t="s">
        <v>3650</v>
      </c>
      <c r="X2138" s="241"/>
    </row>
    <row r="2139" spans="1:24" ht="15" customHeight="1">
      <c r="A2139" s="14" t="s">
        <v>481</v>
      </c>
      <c r="B2139" s="15" t="s">
        <v>3623</v>
      </c>
      <c r="C2139" s="16" t="s">
        <v>2557</v>
      </c>
      <c r="D2139" s="14" t="s">
        <v>1639</v>
      </c>
      <c r="E2139" s="14" t="s">
        <v>232</v>
      </c>
      <c r="F2139" s="14" t="s">
        <v>204</v>
      </c>
      <c r="G2139" s="14" t="s">
        <v>921</v>
      </c>
      <c r="H2139" s="15" t="s">
        <v>30</v>
      </c>
      <c r="I2139" s="15" t="s">
        <v>498</v>
      </c>
      <c r="J2139" s="431" t="s">
        <v>31</v>
      </c>
      <c r="K2139" s="31">
        <v>3210</v>
      </c>
      <c r="L2139" s="19" t="s">
        <v>189</v>
      </c>
      <c r="M2139" s="20">
        <v>0.2</v>
      </c>
      <c r="N2139" s="78">
        <f t="shared" si="117"/>
        <v>642</v>
      </c>
      <c r="O2139" s="22">
        <f>N2139*[1]TC!$C$4</f>
        <v>12840</v>
      </c>
      <c r="P2139" s="46" t="s">
        <v>34</v>
      </c>
      <c r="Q2139" s="24" t="s">
        <v>34</v>
      </c>
      <c r="R2139" s="134">
        <f t="shared" si="118"/>
        <v>2568</v>
      </c>
      <c r="S2139" s="26">
        <f>R2139*[1]TC!$C$4</f>
        <v>51360</v>
      </c>
      <c r="T2139" s="256">
        <v>0</v>
      </c>
      <c r="U2139" s="26">
        <f t="shared" si="119"/>
        <v>0</v>
      </c>
      <c r="V2139" s="15" t="s">
        <v>36</v>
      </c>
      <c r="W2139" s="37" t="s">
        <v>3651</v>
      </c>
      <c r="X2139" s="241"/>
    </row>
    <row r="2140" spans="1:24" ht="15" customHeight="1">
      <c r="A2140" s="14" t="s">
        <v>481</v>
      </c>
      <c r="B2140" s="15" t="s">
        <v>3623</v>
      </c>
      <c r="C2140" s="432" t="s">
        <v>3652</v>
      </c>
      <c r="D2140" s="14" t="s">
        <v>1639</v>
      </c>
      <c r="E2140" s="14" t="s">
        <v>232</v>
      </c>
      <c r="F2140" s="14" t="s">
        <v>73</v>
      </c>
      <c r="G2140" s="14" t="s">
        <v>92</v>
      </c>
      <c r="H2140" s="15" t="s">
        <v>30</v>
      </c>
      <c r="I2140" s="15" t="s">
        <v>498</v>
      </c>
      <c r="J2140" s="431" t="s">
        <v>31</v>
      </c>
      <c r="K2140" s="31">
        <v>2865</v>
      </c>
      <c r="L2140" s="19" t="s">
        <v>189</v>
      </c>
      <c r="M2140" s="20">
        <v>0.2</v>
      </c>
      <c r="N2140" s="78">
        <f t="shared" si="117"/>
        <v>573</v>
      </c>
      <c r="O2140" s="22">
        <f>N2140*[1]TC!$C$4</f>
        <v>11460</v>
      </c>
      <c r="P2140" s="46" t="s">
        <v>34</v>
      </c>
      <c r="Q2140" s="24" t="s">
        <v>34</v>
      </c>
      <c r="R2140" s="134">
        <f t="shared" si="118"/>
        <v>2292</v>
      </c>
      <c r="S2140" s="26">
        <f>R2140*[1]TC!$C$4</f>
        <v>45840</v>
      </c>
      <c r="T2140" s="256">
        <v>0</v>
      </c>
      <c r="U2140" s="26">
        <f t="shared" si="119"/>
        <v>0</v>
      </c>
      <c r="V2140" s="15" t="s">
        <v>36</v>
      </c>
      <c r="W2140" s="37" t="s">
        <v>3653</v>
      </c>
      <c r="X2140" s="241"/>
    </row>
    <row r="2141" spans="1:24" ht="15" customHeight="1">
      <c r="A2141" s="14" t="s">
        <v>481</v>
      </c>
      <c r="B2141" s="15" t="s">
        <v>3623</v>
      </c>
      <c r="C2141" s="16" t="s">
        <v>3654</v>
      </c>
      <c r="D2141" s="14" t="s">
        <v>1639</v>
      </c>
      <c r="E2141" s="14" t="s">
        <v>232</v>
      </c>
      <c r="F2141" s="14" t="s">
        <v>215</v>
      </c>
      <c r="G2141" s="14" t="s">
        <v>918</v>
      </c>
      <c r="H2141" s="15" t="s">
        <v>30</v>
      </c>
      <c r="I2141" s="15" t="s">
        <v>498</v>
      </c>
      <c r="J2141" s="15" t="s">
        <v>31</v>
      </c>
      <c r="K2141" s="31">
        <v>2865</v>
      </c>
      <c r="L2141" s="19" t="s">
        <v>189</v>
      </c>
      <c r="M2141" s="20">
        <v>0.2</v>
      </c>
      <c r="N2141" s="78">
        <f t="shared" ref="N2141:N2204" si="120">K2141*M2141</f>
        <v>573</v>
      </c>
      <c r="O2141" s="22">
        <f>N2141*[1]TC!$C$4</f>
        <v>11460</v>
      </c>
      <c r="P2141" s="46" t="s">
        <v>34</v>
      </c>
      <c r="Q2141" s="24" t="s">
        <v>34</v>
      </c>
      <c r="R2141" s="134">
        <f t="shared" ref="R2141:R2204" si="121">K2141-N2141</f>
        <v>2292</v>
      </c>
      <c r="S2141" s="26">
        <f>R2141*[1]TC!$C$4</f>
        <v>45840</v>
      </c>
      <c r="T2141" s="256">
        <v>0</v>
      </c>
      <c r="U2141" s="26">
        <f t="shared" si="119"/>
        <v>0</v>
      </c>
      <c r="V2141" s="15" t="s">
        <v>36</v>
      </c>
      <c r="W2141" s="37" t="s">
        <v>3655</v>
      </c>
      <c r="X2141" s="241"/>
    </row>
    <row r="2142" spans="1:24" ht="15" customHeight="1">
      <c r="A2142" s="14" t="s">
        <v>481</v>
      </c>
      <c r="B2142" s="15" t="s">
        <v>3623</v>
      </c>
      <c r="C2142" s="16" t="s">
        <v>3656</v>
      </c>
      <c r="D2142" s="14" t="s">
        <v>1639</v>
      </c>
      <c r="E2142" s="14" t="s">
        <v>232</v>
      </c>
      <c r="F2142" s="14" t="s">
        <v>158</v>
      </c>
      <c r="G2142" s="14" t="s">
        <v>215</v>
      </c>
      <c r="H2142" s="15" t="s">
        <v>30</v>
      </c>
      <c r="I2142" s="15" t="s">
        <v>498</v>
      </c>
      <c r="J2142" s="15" t="s">
        <v>31</v>
      </c>
      <c r="K2142" s="31">
        <v>2865</v>
      </c>
      <c r="L2142" s="19" t="s">
        <v>189</v>
      </c>
      <c r="M2142" s="20">
        <v>0.2</v>
      </c>
      <c r="N2142" s="78">
        <f t="shared" si="120"/>
        <v>573</v>
      </c>
      <c r="O2142" s="22">
        <f>N2142*[1]TC!$C$4</f>
        <v>11460</v>
      </c>
      <c r="P2142" s="46" t="s">
        <v>34</v>
      </c>
      <c r="Q2142" s="24" t="s">
        <v>34</v>
      </c>
      <c r="R2142" s="134">
        <f t="shared" si="121"/>
        <v>2292</v>
      </c>
      <c r="S2142" s="26">
        <f>R2142*[1]TC!$C$4</f>
        <v>45840</v>
      </c>
      <c r="T2142" s="256">
        <v>0</v>
      </c>
      <c r="U2142" s="26">
        <f t="shared" si="119"/>
        <v>0</v>
      </c>
      <c r="V2142" s="15" t="s">
        <v>36</v>
      </c>
      <c r="W2142" s="37" t="s">
        <v>3657</v>
      </c>
      <c r="X2142" s="241"/>
    </row>
    <row r="2143" spans="1:24" ht="15" customHeight="1">
      <c r="A2143" s="14" t="s">
        <v>481</v>
      </c>
      <c r="B2143" s="15" t="s">
        <v>3623</v>
      </c>
      <c r="C2143" s="16" t="s">
        <v>3658</v>
      </c>
      <c r="D2143" s="14" t="s">
        <v>1639</v>
      </c>
      <c r="E2143" s="14" t="s">
        <v>232</v>
      </c>
      <c r="F2143" s="14" t="s">
        <v>108</v>
      </c>
      <c r="G2143" s="14" t="s">
        <v>506</v>
      </c>
      <c r="H2143" s="15" t="s">
        <v>30</v>
      </c>
      <c r="I2143" s="15" t="s">
        <v>31</v>
      </c>
      <c r="J2143" s="15" t="s">
        <v>32</v>
      </c>
      <c r="K2143" s="31">
        <v>2675</v>
      </c>
      <c r="L2143" s="19" t="s">
        <v>189</v>
      </c>
      <c r="M2143" s="20">
        <v>0.2</v>
      </c>
      <c r="N2143" s="78">
        <f t="shared" si="120"/>
        <v>535</v>
      </c>
      <c r="O2143" s="22">
        <f>N2143*[1]TC!$C$4</f>
        <v>10700</v>
      </c>
      <c r="P2143" s="46" t="s">
        <v>34</v>
      </c>
      <c r="Q2143" s="24" t="s">
        <v>34</v>
      </c>
      <c r="R2143" s="134">
        <f t="shared" si="121"/>
        <v>2140</v>
      </c>
      <c r="S2143" s="26">
        <f>R2143*[1]TC!$C$4</f>
        <v>42800</v>
      </c>
      <c r="T2143" s="256">
        <v>0</v>
      </c>
      <c r="U2143" s="26">
        <f t="shared" si="119"/>
        <v>0</v>
      </c>
      <c r="V2143" s="15" t="s">
        <v>36</v>
      </c>
      <c r="W2143" s="37" t="s">
        <v>3659</v>
      </c>
      <c r="X2143" s="241"/>
    </row>
    <row r="2144" spans="1:24" ht="15" customHeight="1">
      <c r="A2144" s="14" t="s">
        <v>481</v>
      </c>
      <c r="B2144" s="15" t="s">
        <v>3623</v>
      </c>
      <c r="C2144" s="16" t="s">
        <v>3660</v>
      </c>
      <c r="D2144" s="14" t="s">
        <v>1639</v>
      </c>
      <c r="E2144" s="14" t="s">
        <v>232</v>
      </c>
      <c r="F2144" s="14" t="s">
        <v>108</v>
      </c>
      <c r="G2144" s="14" t="s">
        <v>96</v>
      </c>
      <c r="H2144" s="15" t="s">
        <v>30</v>
      </c>
      <c r="I2144" s="15" t="s">
        <v>31</v>
      </c>
      <c r="J2144" s="15" t="s">
        <v>32</v>
      </c>
      <c r="K2144" s="31">
        <v>2675</v>
      </c>
      <c r="L2144" s="19" t="s">
        <v>189</v>
      </c>
      <c r="M2144" s="20">
        <v>0.2</v>
      </c>
      <c r="N2144" s="78">
        <f t="shared" si="120"/>
        <v>535</v>
      </c>
      <c r="O2144" s="22">
        <f>N2144*[1]TC!$C$4</f>
        <v>10700</v>
      </c>
      <c r="P2144" s="46" t="s">
        <v>34</v>
      </c>
      <c r="Q2144" s="24" t="s">
        <v>34</v>
      </c>
      <c r="R2144" s="134">
        <f t="shared" si="121"/>
        <v>2140</v>
      </c>
      <c r="S2144" s="26">
        <f>R2144*[1]TC!$C$4</f>
        <v>42800</v>
      </c>
      <c r="T2144" s="256">
        <v>0</v>
      </c>
      <c r="U2144" s="26">
        <f t="shared" si="119"/>
        <v>0</v>
      </c>
      <c r="V2144" s="15" t="s">
        <v>36</v>
      </c>
      <c r="W2144" s="37" t="s">
        <v>3661</v>
      </c>
      <c r="X2144" s="241"/>
    </row>
    <row r="2145" spans="1:24" ht="15" customHeight="1">
      <c r="A2145" s="14" t="s">
        <v>481</v>
      </c>
      <c r="B2145" s="15" t="s">
        <v>3623</v>
      </c>
      <c r="C2145" s="16" t="s">
        <v>3662</v>
      </c>
      <c r="D2145" s="14" t="s">
        <v>1639</v>
      </c>
      <c r="E2145" s="14" t="s">
        <v>232</v>
      </c>
      <c r="F2145" s="14" t="s">
        <v>29</v>
      </c>
      <c r="G2145" s="14" t="s">
        <v>56</v>
      </c>
      <c r="H2145" s="15" t="s">
        <v>30</v>
      </c>
      <c r="I2145" s="15" t="s">
        <v>498</v>
      </c>
      <c r="J2145" s="15" t="s">
        <v>31</v>
      </c>
      <c r="K2145" s="31">
        <v>4475</v>
      </c>
      <c r="L2145" s="19" t="s">
        <v>189</v>
      </c>
      <c r="M2145" s="20">
        <v>0.2</v>
      </c>
      <c r="N2145" s="78">
        <f t="shared" si="120"/>
        <v>895</v>
      </c>
      <c r="O2145" s="22">
        <f>N2145*[1]TC!$C$4</f>
        <v>17900</v>
      </c>
      <c r="P2145" s="46" t="s">
        <v>34</v>
      </c>
      <c r="Q2145" s="24" t="s">
        <v>34</v>
      </c>
      <c r="R2145" s="134">
        <f t="shared" si="121"/>
        <v>3580</v>
      </c>
      <c r="S2145" s="26">
        <f>R2145*[1]TC!$C$4</f>
        <v>71600</v>
      </c>
      <c r="T2145" s="256">
        <v>0</v>
      </c>
      <c r="U2145" s="26">
        <f t="shared" si="119"/>
        <v>0</v>
      </c>
      <c r="V2145" s="15" t="s">
        <v>36</v>
      </c>
      <c r="W2145" s="37" t="s">
        <v>3663</v>
      </c>
      <c r="X2145" s="241"/>
    </row>
    <row r="2146" spans="1:24" ht="15" customHeight="1">
      <c r="A2146" s="14" t="s">
        <v>481</v>
      </c>
      <c r="B2146" s="15" t="s">
        <v>3623</v>
      </c>
      <c r="C2146" s="16" t="s">
        <v>3664</v>
      </c>
      <c r="D2146" s="14" t="s">
        <v>1639</v>
      </c>
      <c r="E2146" s="14" t="s">
        <v>232</v>
      </c>
      <c r="F2146" s="14" t="s">
        <v>56</v>
      </c>
      <c r="G2146" s="14" t="s">
        <v>29</v>
      </c>
      <c r="H2146" s="15" t="s">
        <v>30</v>
      </c>
      <c r="I2146" s="15" t="s">
        <v>498</v>
      </c>
      <c r="J2146" s="15" t="s">
        <v>31</v>
      </c>
      <c r="K2146" s="31">
        <v>2885</v>
      </c>
      <c r="L2146" s="19" t="s">
        <v>189</v>
      </c>
      <c r="M2146" s="20">
        <v>0.2</v>
      </c>
      <c r="N2146" s="78">
        <f t="shared" si="120"/>
        <v>577</v>
      </c>
      <c r="O2146" s="22">
        <f>N2146*[1]TC!$C$4</f>
        <v>11540</v>
      </c>
      <c r="P2146" s="46" t="s">
        <v>34</v>
      </c>
      <c r="Q2146" s="24" t="s">
        <v>34</v>
      </c>
      <c r="R2146" s="134">
        <f t="shared" si="121"/>
        <v>2308</v>
      </c>
      <c r="S2146" s="26">
        <f>R2146*[1]TC!$C$4</f>
        <v>46160</v>
      </c>
      <c r="T2146" s="256">
        <v>0</v>
      </c>
      <c r="U2146" s="26">
        <f t="shared" si="119"/>
        <v>0</v>
      </c>
      <c r="V2146" s="15" t="s">
        <v>36</v>
      </c>
      <c r="W2146" s="37" t="s">
        <v>3665</v>
      </c>
      <c r="X2146" s="241"/>
    </row>
    <row r="2147" spans="1:24" ht="15" customHeight="1">
      <c r="A2147" s="14" t="s">
        <v>481</v>
      </c>
      <c r="B2147" s="15" t="s">
        <v>3623</v>
      </c>
      <c r="C2147" s="16" t="s">
        <v>3666</v>
      </c>
      <c r="D2147" s="14" t="s">
        <v>1639</v>
      </c>
      <c r="E2147" s="14" t="s">
        <v>232</v>
      </c>
      <c r="F2147" s="14" t="s">
        <v>921</v>
      </c>
      <c r="G2147" s="14" t="s">
        <v>204</v>
      </c>
      <c r="H2147" s="15" t="s">
        <v>30</v>
      </c>
      <c r="I2147" s="15" t="s">
        <v>498</v>
      </c>
      <c r="J2147" s="15" t="s">
        <v>31</v>
      </c>
      <c r="K2147" s="31">
        <v>3210</v>
      </c>
      <c r="L2147" s="19" t="s">
        <v>189</v>
      </c>
      <c r="M2147" s="20">
        <v>0.2</v>
      </c>
      <c r="N2147" s="78">
        <f t="shared" si="120"/>
        <v>642</v>
      </c>
      <c r="O2147" s="22">
        <f>N2147*[1]TC!$C$4</f>
        <v>12840</v>
      </c>
      <c r="P2147" s="46" t="s">
        <v>34</v>
      </c>
      <c r="Q2147" s="24" t="s">
        <v>34</v>
      </c>
      <c r="R2147" s="134">
        <f t="shared" si="121"/>
        <v>2568</v>
      </c>
      <c r="S2147" s="26">
        <f>R2147*[1]TC!$C$4</f>
        <v>51360</v>
      </c>
      <c r="T2147" s="256">
        <v>0</v>
      </c>
      <c r="U2147" s="26">
        <f t="shared" si="119"/>
        <v>0</v>
      </c>
      <c r="V2147" s="15" t="s">
        <v>36</v>
      </c>
      <c r="W2147" s="37" t="s">
        <v>3667</v>
      </c>
      <c r="X2147" s="241"/>
    </row>
    <row r="2148" spans="1:24" ht="15" customHeight="1">
      <c r="A2148" s="14" t="s">
        <v>481</v>
      </c>
      <c r="B2148" s="15" t="s">
        <v>3623</v>
      </c>
      <c r="C2148" s="16" t="s">
        <v>3668</v>
      </c>
      <c r="D2148" s="14" t="s">
        <v>1639</v>
      </c>
      <c r="E2148" s="14" t="s">
        <v>232</v>
      </c>
      <c r="F2148" s="14" t="s">
        <v>96</v>
      </c>
      <c r="G2148" s="14" t="s">
        <v>506</v>
      </c>
      <c r="H2148" s="15" t="s">
        <v>30</v>
      </c>
      <c r="I2148" s="15" t="s">
        <v>498</v>
      </c>
      <c r="J2148" s="15" t="s">
        <v>31</v>
      </c>
      <c r="K2148" s="31">
        <v>2865</v>
      </c>
      <c r="L2148" s="19" t="s">
        <v>189</v>
      </c>
      <c r="M2148" s="20">
        <v>0.2</v>
      </c>
      <c r="N2148" s="78">
        <f t="shared" si="120"/>
        <v>573</v>
      </c>
      <c r="O2148" s="22">
        <f>N2148*[1]TC!$C$4</f>
        <v>11460</v>
      </c>
      <c r="P2148" s="46" t="s">
        <v>34</v>
      </c>
      <c r="Q2148" s="24" t="s">
        <v>34</v>
      </c>
      <c r="R2148" s="134">
        <f t="shared" si="121"/>
        <v>2292</v>
      </c>
      <c r="S2148" s="26">
        <f>R2148*[1]TC!$C$4</f>
        <v>45840</v>
      </c>
      <c r="T2148" s="256">
        <v>0</v>
      </c>
      <c r="U2148" s="26">
        <f t="shared" si="119"/>
        <v>0</v>
      </c>
      <c r="V2148" s="15" t="s">
        <v>36</v>
      </c>
      <c r="W2148" s="37" t="s">
        <v>3669</v>
      </c>
      <c r="X2148" s="241"/>
    </row>
    <row r="2149" spans="1:24" ht="15" customHeight="1">
      <c r="A2149" s="14" t="s">
        <v>481</v>
      </c>
      <c r="B2149" s="15" t="s">
        <v>3623</v>
      </c>
      <c r="C2149" s="16" t="s">
        <v>3670</v>
      </c>
      <c r="D2149" s="14" t="s">
        <v>1639</v>
      </c>
      <c r="E2149" s="14" t="s">
        <v>232</v>
      </c>
      <c r="F2149" s="14" t="s">
        <v>411</v>
      </c>
      <c r="G2149" s="14" t="s">
        <v>998</v>
      </c>
      <c r="H2149" s="15" t="s">
        <v>30</v>
      </c>
      <c r="I2149" s="15" t="s">
        <v>31</v>
      </c>
      <c r="J2149" s="15" t="s">
        <v>32</v>
      </c>
      <c r="K2149" s="31">
        <v>2865</v>
      </c>
      <c r="L2149" s="19" t="s">
        <v>189</v>
      </c>
      <c r="M2149" s="20">
        <v>0.2</v>
      </c>
      <c r="N2149" s="78">
        <f t="shared" si="120"/>
        <v>573</v>
      </c>
      <c r="O2149" s="22">
        <f>N2149*[1]TC!$C$4</f>
        <v>11460</v>
      </c>
      <c r="P2149" s="46" t="s">
        <v>34</v>
      </c>
      <c r="Q2149" s="24" t="s">
        <v>34</v>
      </c>
      <c r="R2149" s="134">
        <f t="shared" si="121"/>
        <v>2292</v>
      </c>
      <c r="S2149" s="26">
        <f>R2149*[1]TC!$C$4</f>
        <v>45840</v>
      </c>
      <c r="T2149" s="256">
        <v>0</v>
      </c>
      <c r="U2149" s="26">
        <f t="shared" si="119"/>
        <v>0</v>
      </c>
      <c r="V2149" s="15" t="s">
        <v>36</v>
      </c>
      <c r="W2149" s="37" t="s">
        <v>3671</v>
      </c>
      <c r="X2149" s="241"/>
    </row>
    <row r="2150" spans="1:24" ht="15" customHeight="1">
      <c r="A2150" s="14" t="s">
        <v>481</v>
      </c>
      <c r="B2150" s="15" t="s">
        <v>3623</v>
      </c>
      <c r="C2150" s="16" t="s">
        <v>3672</v>
      </c>
      <c r="D2150" s="14" t="s">
        <v>1639</v>
      </c>
      <c r="E2150" s="14" t="s">
        <v>232</v>
      </c>
      <c r="F2150" s="14" t="s">
        <v>411</v>
      </c>
      <c r="G2150" s="14" t="s">
        <v>998</v>
      </c>
      <c r="H2150" s="15" t="s">
        <v>30</v>
      </c>
      <c r="I2150" s="15" t="s">
        <v>31</v>
      </c>
      <c r="J2150" s="15" t="s">
        <v>32</v>
      </c>
      <c r="K2150" s="31">
        <v>2865</v>
      </c>
      <c r="L2150" s="19" t="s">
        <v>189</v>
      </c>
      <c r="M2150" s="20">
        <v>0.2</v>
      </c>
      <c r="N2150" s="78">
        <f t="shared" si="120"/>
        <v>573</v>
      </c>
      <c r="O2150" s="22">
        <f>N2150*[1]TC!$C$4</f>
        <v>11460</v>
      </c>
      <c r="P2150" s="46" t="s">
        <v>34</v>
      </c>
      <c r="Q2150" s="24" t="s">
        <v>34</v>
      </c>
      <c r="R2150" s="134">
        <f t="shared" si="121"/>
        <v>2292</v>
      </c>
      <c r="S2150" s="26">
        <f>R2150*[1]TC!$C$4</f>
        <v>45840</v>
      </c>
      <c r="T2150" s="256">
        <v>0</v>
      </c>
      <c r="U2150" s="26">
        <f t="shared" si="119"/>
        <v>0</v>
      </c>
      <c r="V2150" s="15" t="s">
        <v>36</v>
      </c>
      <c r="W2150" s="37" t="s">
        <v>3673</v>
      </c>
      <c r="X2150" s="241"/>
    </row>
    <row r="2151" spans="1:24" ht="15" customHeight="1">
      <c r="A2151" s="14" t="s">
        <v>481</v>
      </c>
      <c r="B2151" s="15" t="s">
        <v>3623</v>
      </c>
      <c r="C2151" s="16" t="s">
        <v>3674</v>
      </c>
      <c r="D2151" s="14" t="s">
        <v>1639</v>
      </c>
      <c r="E2151" s="14" t="s">
        <v>232</v>
      </c>
      <c r="F2151" s="14" t="s">
        <v>121</v>
      </c>
      <c r="G2151" s="14" t="s">
        <v>96</v>
      </c>
      <c r="H2151" s="15" t="s">
        <v>30</v>
      </c>
      <c r="I2151" s="15" t="s">
        <v>31</v>
      </c>
      <c r="J2151" s="15" t="s">
        <v>32</v>
      </c>
      <c r="K2151" s="31">
        <v>2865</v>
      </c>
      <c r="L2151" s="19" t="s">
        <v>189</v>
      </c>
      <c r="M2151" s="20">
        <v>0.2</v>
      </c>
      <c r="N2151" s="78">
        <f t="shared" si="120"/>
        <v>573</v>
      </c>
      <c r="O2151" s="22">
        <f>N2151*[1]TC!$C$4</f>
        <v>11460</v>
      </c>
      <c r="P2151" s="46" t="s">
        <v>34</v>
      </c>
      <c r="Q2151" s="24" t="s">
        <v>34</v>
      </c>
      <c r="R2151" s="134">
        <f t="shared" si="121"/>
        <v>2292</v>
      </c>
      <c r="S2151" s="26">
        <f>R2151*[1]TC!$C$4</f>
        <v>45840</v>
      </c>
      <c r="T2151" s="256">
        <v>0</v>
      </c>
      <c r="U2151" s="26">
        <f t="shared" si="119"/>
        <v>0</v>
      </c>
      <c r="V2151" s="15" t="s">
        <v>36</v>
      </c>
      <c r="W2151" s="37" t="s">
        <v>3675</v>
      </c>
      <c r="X2151" s="241"/>
    </row>
    <row r="2152" spans="1:24" ht="15" customHeight="1">
      <c r="A2152" s="14" t="s">
        <v>481</v>
      </c>
      <c r="B2152" s="15" t="s">
        <v>3623</v>
      </c>
      <c r="C2152" s="16" t="s">
        <v>3676</v>
      </c>
      <c r="D2152" s="14" t="s">
        <v>1639</v>
      </c>
      <c r="E2152" s="14" t="s">
        <v>232</v>
      </c>
      <c r="F2152" s="14" t="s">
        <v>506</v>
      </c>
      <c r="G2152" s="14" t="s">
        <v>105</v>
      </c>
      <c r="H2152" s="15" t="s">
        <v>30</v>
      </c>
      <c r="I2152" s="15" t="s">
        <v>31</v>
      </c>
      <c r="J2152" s="15" t="s">
        <v>32</v>
      </c>
      <c r="K2152" s="31">
        <v>2865</v>
      </c>
      <c r="L2152" s="19" t="s">
        <v>189</v>
      </c>
      <c r="M2152" s="20">
        <v>0.2</v>
      </c>
      <c r="N2152" s="78">
        <f t="shared" si="120"/>
        <v>573</v>
      </c>
      <c r="O2152" s="22">
        <f>N2152*[1]TC!$C$4</f>
        <v>11460</v>
      </c>
      <c r="P2152" s="46" t="s">
        <v>34</v>
      </c>
      <c r="Q2152" s="24" t="s">
        <v>34</v>
      </c>
      <c r="R2152" s="134">
        <f t="shared" si="121"/>
        <v>2292</v>
      </c>
      <c r="S2152" s="26">
        <f>R2152*[1]TC!$C$4</f>
        <v>45840</v>
      </c>
      <c r="T2152" s="256">
        <v>0</v>
      </c>
      <c r="U2152" s="26">
        <f t="shared" si="119"/>
        <v>0</v>
      </c>
      <c r="V2152" s="15" t="s">
        <v>36</v>
      </c>
      <c r="W2152" s="37" t="s">
        <v>3677</v>
      </c>
      <c r="X2152" s="241"/>
    </row>
    <row r="2153" spans="1:24" ht="15" customHeight="1">
      <c r="A2153" s="14" t="s">
        <v>481</v>
      </c>
      <c r="B2153" s="15" t="s">
        <v>3623</v>
      </c>
      <c r="C2153" s="16" t="s">
        <v>3678</v>
      </c>
      <c r="D2153" s="14" t="s">
        <v>1639</v>
      </c>
      <c r="E2153" s="14" t="s">
        <v>232</v>
      </c>
      <c r="F2153" s="14" t="s">
        <v>411</v>
      </c>
      <c r="G2153" s="14" t="s">
        <v>105</v>
      </c>
      <c r="H2153" s="15" t="s">
        <v>30</v>
      </c>
      <c r="I2153" s="15" t="s">
        <v>498</v>
      </c>
      <c r="J2153" s="15" t="s">
        <v>31</v>
      </c>
      <c r="K2153" s="31">
        <v>2885</v>
      </c>
      <c r="L2153" s="19" t="s">
        <v>189</v>
      </c>
      <c r="M2153" s="20">
        <v>0.2</v>
      </c>
      <c r="N2153" s="78">
        <f t="shared" si="120"/>
        <v>577</v>
      </c>
      <c r="O2153" s="22">
        <f>N2153*[1]TC!$C$4</f>
        <v>11540</v>
      </c>
      <c r="P2153" s="46" t="s">
        <v>34</v>
      </c>
      <c r="Q2153" s="24" t="s">
        <v>34</v>
      </c>
      <c r="R2153" s="134">
        <f t="shared" si="121"/>
        <v>2308</v>
      </c>
      <c r="S2153" s="26">
        <f>R2153*[1]TC!$C$4</f>
        <v>46160</v>
      </c>
      <c r="T2153" s="256">
        <v>0</v>
      </c>
      <c r="U2153" s="26">
        <f t="shared" si="119"/>
        <v>0</v>
      </c>
      <c r="V2153" s="15" t="s">
        <v>36</v>
      </c>
      <c r="W2153" s="37" t="s">
        <v>3679</v>
      </c>
      <c r="X2153" s="241"/>
    </row>
    <row r="2154" spans="1:24" ht="15" customHeight="1">
      <c r="A2154" s="14" t="s">
        <v>481</v>
      </c>
      <c r="B2154" s="15" t="s">
        <v>3623</v>
      </c>
      <c r="C2154" s="16" t="s">
        <v>3680</v>
      </c>
      <c r="D2154" s="14" t="s">
        <v>1639</v>
      </c>
      <c r="E2154" s="14" t="s">
        <v>232</v>
      </c>
      <c r="F2154" s="14" t="s">
        <v>105</v>
      </c>
      <c r="G2154" s="14" t="s">
        <v>506</v>
      </c>
      <c r="H2154" s="15" t="s">
        <v>30</v>
      </c>
      <c r="I2154" s="15" t="s">
        <v>498</v>
      </c>
      <c r="J2154" s="15" t="s">
        <v>31</v>
      </c>
      <c r="K2154" s="31">
        <v>2865</v>
      </c>
      <c r="L2154" s="19" t="s">
        <v>189</v>
      </c>
      <c r="M2154" s="20">
        <v>0.2</v>
      </c>
      <c r="N2154" s="78">
        <f t="shared" si="120"/>
        <v>573</v>
      </c>
      <c r="O2154" s="22">
        <f>N2154*[1]TC!$C$4</f>
        <v>11460</v>
      </c>
      <c r="P2154" s="46" t="s">
        <v>34</v>
      </c>
      <c r="Q2154" s="24" t="s">
        <v>34</v>
      </c>
      <c r="R2154" s="134">
        <f t="shared" si="121"/>
        <v>2292</v>
      </c>
      <c r="S2154" s="26">
        <f>R2154*[1]TC!$C$4</f>
        <v>45840</v>
      </c>
      <c r="T2154" s="256">
        <v>0</v>
      </c>
      <c r="U2154" s="26">
        <f t="shared" si="119"/>
        <v>0</v>
      </c>
      <c r="V2154" s="15" t="s">
        <v>36</v>
      </c>
      <c r="W2154" s="37" t="s">
        <v>3681</v>
      </c>
      <c r="X2154" s="241"/>
    </row>
    <row r="2155" spans="1:24" ht="15" customHeight="1">
      <c r="A2155" s="14" t="s">
        <v>481</v>
      </c>
      <c r="B2155" s="15" t="s">
        <v>3623</v>
      </c>
      <c r="C2155" s="16" t="s">
        <v>3682</v>
      </c>
      <c r="D2155" s="14" t="s">
        <v>1639</v>
      </c>
      <c r="E2155" s="14" t="s">
        <v>232</v>
      </c>
      <c r="F2155" s="14" t="s">
        <v>80</v>
      </c>
      <c r="G2155" s="14" t="s">
        <v>96</v>
      </c>
      <c r="H2155" s="15" t="s">
        <v>30</v>
      </c>
      <c r="I2155" s="15" t="s">
        <v>31</v>
      </c>
      <c r="J2155" s="15" t="s">
        <v>32</v>
      </c>
      <c r="K2155" s="31">
        <v>2675</v>
      </c>
      <c r="L2155" s="19" t="s">
        <v>189</v>
      </c>
      <c r="M2155" s="20">
        <v>0.2</v>
      </c>
      <c r="N2155" s="78">
        <f t="shared" si="120"/>
        <v>535</v>
      </c>
      <c r="O2155" s="22">
        <f>N2155*[1]TC!$C$4</f>
        <v>10700</v>
      </c>
      <c r="P2155" s="46" t="s">
        <v>34</v>
      </c>
      <c r="Q2155" s="24" t="s">
        <v>34</v>
      </c>
      <c r="R2155" s="134">
        <f t="shared" si="121"/>
        <v>2140</v>
      </c>
      <c r="S2155" s="26">
        <f>R2155*[1]TC!$C$4</f>
        <v>42800</v>
      </c>
      <c r="T2155" s="256">
        <v>0</v>
      </c>
      <c r="U2155" s="26">
        <f t="shared" si="119"/>
        <v>0</v>
      </c>
      <c r="V2155" s="15" t="s">
        <v>36</v>
      </c>
      <c r="W2155" s="37" t="s">
        <v>3683</v>
      </c>
      <c r="X2155" s="241"/>
    </row>
    <row r="2156" spans="1:24" ht="15" customHeight="1">
      <c r="A2156" s="14" t="s">
        <v>481</v>
      </c>
      <c r="B2156" s="15" t="s">
        <v>3623</v>
      </c>
      <c r="C2156" s="16" t="s">
        <v>3684</v>
      </c>
      <c r="D2156" s="14" t="s">
        <v>1639</v>
      </c>
      <c r="E2156" s="14" t="s">
        <v>232</v>
      </c>
      <c r="F2156" s="14" t="s">
        <v>147</v>
      </c>
      <c r="G2156" s="14" t="s">
        <v>108</v>
      </c>
      <c r="H2156" s="15" t="s">
        <v>30</v>
      </c>
      <c r="I2156" s="15" t="s">
        <v>31</v>
      </c>
      <c r="J2156" s="15" t="s">
        <v>32</v>
      </c>
      <c r="K2156" s="31">
        <v>2940</v>
      </c>
      <c r="L2156" s="19" t="s">
        <v>189</v>
      </c>
      <c r="M2156" s="20">
        <v>0.2</v>
      </c>
      <c r="N2156" s="78">
        <f t="shared" si="120"/>
        <v>588</v>
      </c>
      <c r="O2156" s="22">
        <f>N2156*[1]TC!$C$4</f>
        <v>11760</v>
      </c>
      <c r="P2156" s="46" t="s">
        <v>34</v>
      </c>
      <c r="Q2156" s="24" t="s">
        <v>34</v>
      </c>
      <c r="R2156" s="134">
        <f t="shared" si="121"/>
        <v>2352</v>
      </c>
      <c r="S2156" s="26">
        <f>R2156*[1]TC!$C$4</f>
        <v>47040</v>
      </c>
      <c r="T2156" s="256">
        <v>0</v>
      </c>
      <c r="U2156" s="26">
        <f t="shared" si="119"/>
        <v>0</v>
      </c>
      <c r="V2156" s="15" t="s">
        <v>36</v>
      </c>
      <c r="W2156" s="37" t="s">
        <v>3685</v>
      </c>
      <c r="X2156" s="241"/>
    </row>
    <row r="2157" spans="1:24" ht="15" customHeight="1">
      <c r="A2157" s="14" t="s">
        <v>481</v>
      </c>
      <c r="B2157" s="15" t="s">
        <v>3623</v>
      </c>
      <c r="C2157" s="16" t="s">
        <v>3686</v>
      </c>
      <c r="D2157" s="63" t="s">
        <v>1639</v>
      </c>
      <c r="E2157" s="14" t="s">
        <v>232</v>
      </c>
      <c r="F2157" s="14" t="s">
        <v>147</v>
      </c>
      <c r="G2157" s="14" t="s">
        <v>108</v>
      </c>
      <c r="H2157" s="15" t="s">
        <v>30</v>
      </c>
      <c r="I2157" s="15" t="s">
        <v>498</v>
      </c>
      <c r="J2157" s="15" t="s">
        <v>31</v>
      </c>
      <c r="K2157" s="31">
        <v>2940</v>
      </c>
      <c r="L2157" s="19" t="s">
        <v>189</v>
      </c>
      <c r="M2157" s="20">
        <v>0.2</v>
      </c>
      <c r="N2157" s="78">
        <f t="shared" si="120"/>
        <v>588</v>
      </c>
      <c r="O2157" s="22">
        <f>N2157*[1]TC!$C$4</f>
        <v>11760</v>
      </c>
      <c r="P2157" s="46" t="s">
        <v>34</v>
      </c>
      <c r="Q2157" s="24" t="s">
        <v>34</v>
      </c>
      <c r="R2157" s="134">
        <f t="shared" si="121"/>
        <v>2352</v>
      </c>
      <c r="S2157" s="26">
        <f>R2157*[1]TC!$C$4</f>
        <v>47040</v>
      </c>
      <c r="T2157" s="256">
        <v>0</v>
      </c>
      <c r="U2157" s="26">
        <f t="shared" si="119"/>
        <v>0</v>
      </c>
      <c r="V2157" s="15" t="s">
        <v>36</v>
      </c>
      <c r="W2157" s="37" t="s">
        <v>3687</v>
      </c>
      <c r="X2157" s="241"/>
    </row>
    <row r="2158" spans="1:24" ht="15" customHeight="1">
      <c r="A2158" s="14" t="s">
        <v>481</v>
      </c>
      <c r="B2158" s="15" t="s">
        <v>3623</v>
      </c>
      <c r="C2158" s="16" t="s">
        <v>3688</v>
      </c>
      <c r="D2158" s="63" t="s">
        <v>1639</v>
      </c>
      <c r="E2158" s="14" t="s">
        <v>232</v>
      </c>
      <c r="F2158" s="14" t="s">
        <v>139</v>
      </c>
      <c r="G2158" s="14" t="s">
        <v>147</v>
      </c>
      <c r="H2158" s="15" t="s">
        <v>30</v>
      </c>
      <c r="I2158" s="15" t="s">
        <v>498</v>
      </c>
      <c r="J2158" s="15" t="s">
        <v>31</v>
      </c>
      <c r="K2158" s="31">
        <v>3120</v>
      </c>
      <c r="L2158" s="19" t="s">
        <v>189</v>
      </c>
      <c r="M2158" s="20">
        <v>0.2</v>
      </c>
      <c r="N2158" s="78">
        <f t="shared" si="120"/>
        <v>624</v>
      </c>
      <c r="O2158" s="22">
        <f>N2158*[1]TC!$C$4</f>
        <v>12480</v>
      </c>
      <c r="P2158" s="46" t="s">
        <v>34</v>
      </c>
      <c r="Q2158" s="24" t="s">
        <v>34</v>
      </c>
      <c r="R2158" s="134">
        <f t="shared" si="121"/>
        <v>2496</v>
      </c>
      <c r="S2158" s="26">
        <f>R2158*[1]TC!$C$4</f>
        <v>49920</v>
      </c>
      <c r="T2158" s="256">
        <v>0</v>
      </c>
      <c r="U2158" s="26">
        <f t="shared" si="119"/>
        <v>0</v>
      </c>
      <c r="V2158" s="15" t="s">
        <v>36</v>
      </c>
      <c r="W2158" s="37" t="s">
        <v>3689</v>
      </c>
      <c r="X2158" s="241"/>
    </row>
    <row r="2159" spans="1:24" ht="15" customHeight="1">
      <c r="A2159" s="14" t="s">
        <v>481</v>
      </c>
      <c r="B2159" s="15" t="s">
        <v>3623</v>
      </c>
      <c r="C2159" s="16" t="s">
        <v>3690</v>
      </c>
      <c r="D2159" s="63" t="s">
        <v>1639</v>
      </c>
      <c r="E2159" s="14" t="s">
        <v>232</v>
      </c>
      <c r="F2159" s="14" t="s">
        <v>77</v>
      </c>
      <c r="G2159" s="14" t="s">
        <v>147</v>
      </c>
      <c r="H2159" s="15" t="s">
        <v>30</v>
      </c>
      <c r="I2159" s="15" t="s">
        <v>498</v>
      </c>
      <c r="J2159" s="15" t="s">
        <v>31</v>
      </c>
      <c r="K2159" s="31">
        <v>2940</v>
      </c>
      <c r="L2159" s="19" t="s">
        <v>189</v>
      </c>
      <c r="M2159" s="20">
        <v>0.2</v>
      </c>
      <c r="N2159" s="78">
        <f t="shared" si="120"/>
        <v>588</v>
      </c>
      <c r="O2159" s="22">
        <f>N2159*[1]TC!$C$4</f>
        <v>11760</v>
      </c>
      <c r="P2159" s="46" t="s">
        <v>34</v>
      </c>
      <c r="Q2159" s="24" t="s">
        <v>34</v>
      </c>
      <c r="R2159" s="134">
        <f t="shared" si="121"/>
        <v>2352</v>
      </c>
      <c r="S2159" s="26">
        <f>R2159*[1]TC!$C$4</f>
        <v>47040</v>
      </c>
      <c r="T2159" s="256">
        <v>0</v>
      </c>
      <c r="U2159" s="26">
        <f t="shared" si="119"/>
        <v>0</v>
      </c>
      <c r="V2159" s="15" t="s">
        <v>36</v>
      </c>
      <c r="W2159" s="37" t="s">
        <v>3691</v>
      </c>
      <c r="X2159" s="241"/>
    </row>
    <row r="2160" spans="1:24" ht="15" customHeight="1">
      <c r="A2160" s="14" t="s">
        <v>481</v>
      </c>
      <c r="B2160" s="15" t="s">
        <v>3623</v>
      </c>
      <c r="C2160" s="16" t="s">
        <v>2547</v>
      </c>
      <c r="D2160" s="63" t="s">
        <v>1639</v>
      </c>
      <c r="E2160" s="14" t="s">
        <v>232</v>
      </c>
      <c r="F2160" s="14" t="s">
        <v>648</v>
      </c>
      <c r="G2160" s="14" t="s">
        <v>108</v>
      </c>
      <c r="H2160" s="15" t="s">
        <v>30</v>
      </c>
      <c r="I2160" s="15" t="s">
        <v>498</v>
      </c>
      <c r="J2160" s="15" t="s">
        <v>31</v>
      </c>
      <c r="K2160" s="31">
        <v>2585</v>
      </c>
      <c r="L2160" s="19" t="s">
        <v>189</v>
      </c>
      <c r="M2160" s="20">
        <v>0.2</v>
      </c>
      <c r="N2160" s="78">
        <f t="shared" si="120"/>
        <v>517</v>
      </c>
      <c r="O2160" s="22">
        <f>N2160*[1]TC!$C$4</f>
        <v>10340</v>
      </c>
      <c r="P2160" s="46" t="s">
        <v>34</v>
      </c>
      <c r="Q2160" s="24" t="s">
        <v>34</v>
      </c>
      <c r="R2160" s="134">
        <f t="shared" si="121"/>
        <v>2068</v>
      </c>
      <c r="S2160" s="26">
        <f>R2160*[1]TC!$C$4</f>
        <v>41360</v>
      </c>
      <c r="T2160" s="256">
        <v>0</v>
      </c>
      <c r="U2160" s="26">
        <f t="shared" si="119"/>
        <v>0</v>
      </c>
      <c r="V2160" s="15" t="s">
        <v>36</v>
      </c>
      <c r="W2160" s="37" t="s">
        <v>3692</v>
      </c>
      <c r="X2160" s="241"/>
    </row>
    <row r="2161" spans="1:24" ht="15" customHeight="1">
      <c r="A2161" s="14" t="s">
        <v>481</v>
      </c>
      <c r="B2161" s="15" t="s">
        <v>3623</v>
      </c>
      <c r="C2161" s="16" t="s">
        <v>3693</v>
      </c>
      <c r="D2161" s="63" t="s">
        <v>1639</v>
      </c>
      <c r="E2161" s="14" t="s">
        <v>232</v>
      </c>
      <c r="F2161" s="14" t="s">
        <v>108</v>
      </c>
      <c r="G2161" s="14" t="s">
        <v>506</v>
      </c>
      <c r="H2161" s="15" t="s">
        <v>30</v>
      </c>
      <c r="I2161" s="15" t="s">
        <v>498</v>
      </c>
      <c r="J2161" s="15" t="s">
        <v>31</v>
      </c>
      <c r="K2161" s="31">
        <v>2675</v>
      </c>
      <c r="L2161" s="19" t="s">
        <v>189</v>
      </c>
      <c r="M2161" s="20">
        <v>0.2</v>
      </c>
      <c r="N2161" s="78">
        <f t="shared" si="120"/>
        <v>535</v>
      </c>
      <c r="O2161" s="22">
        <f>N2161*[1]TC!$C$4</f>
        <v>10700</v>
      </c>
      <c r="P2161" s="46" t="s">
        <v>34</v>
      </c>
      <c r="Q2161" s="24" t="s">
        <v>34</v>
      </c>
      <c r="R2161" s="134">
        <f t="shared" si="121"/>
        <v>2140</v>
      </c>
      <c r="S2161" s="26">
        <f>R2161*[1]TC!$C$4</f>
        <v>42800</v>
      </c>
      <c r="T2161" s="256">
        <v>0</v>
      </c>
      <c r="U2161" s="26">
        <f t="shared" si="119"/>
        <v>0</v>
      </c>
      <c r="V2161" s="15" t="s">
        <v>36</v>
      </c>
      <c r="W2161" s="37" t="s">
        <v>3694</v>
      </c>
      <c r="X2161" s="241"/>
    </row>
    <row r="2162" spans="1:24" ht="15" customHeight="1">
      <c r="A2162" s="14" t="s">
        <v>23</v>
      </c>
      <c r="B2162" s="15" t="s">
        <v>3695</v>
      </c>
      <c r="C2162" s="16" t="s">
        <v>3696</v>
      </c>
      <c r="D2162" s="14" t="s">
        <v>26</v>
      </c>
      <c r="E2162" s="14" t="s">
        <v>27</v>
      </c>
      <c r="F2162" s="14" t="s">
        <v>29</v>
      </c>
      <c r="G2162" s="14" t="s">
        <v>56</v>
      </c>
      <c r="H2162" s="15" t="s">
        <v>30</v>
      </c>
      <c r="I2162" s="15" t="s">
        <v>31</v>
      </c>
      <c r="J2162" s="15" t="s">
        <v>32</v>
      </c>
      <c r="K2162" s="18">
        <v>13250</v>
      </c>
      <c r="L2162" s="19" t="s">
        <v>33</v>
      </c>
      <c r="M2162" s="20">
        <v>0.1</v>
      </c>
      <c r="N2162" s="45">
        <f t="shared" si="120"/>
        <v>1325</v>
      </c>
      <c r="O2162" s="22">
        <f>N2162*[1]TC!$C$3</f>
        <v>30475</v>
      </c>
      <c r="P2162" s="35">
        <v>10000</v>
      </c>
      <c r="Q2162" s="24" t="s">
        <v>34</v>
      </c>
      <c r="R2162" s="25">
        <f t="shared" si="121"/>
        <v>11925</v>
      </c>
      <c r="S2162" s="26">
        <f>R2162*[1]TC!$C$3</f>
        <v>274275</v>
      </c>
      <c r="T2162" s="25">
        <f>[1]TC!$F$5</f>
        <v>1500</v>
      </c>
      <c r="U2162" s="26">
        <f>T2162*[1]TC!$C$3</f>
        <v>34500</v>
      </c>
      <c r="V2162" s="15" t="s">
        <v>36</v>
      </c>
      <c r="W2162" s="28" t="s">
        <v>36</v>
      </c>
      <c r="X2162" s="241"/>
    </row>
    <row r="2163" spans="1:24" ht="15" customHeight="1">
      <c r="A2163" s="14" t="s">
        <v>23</v>
      </c>
      <c r="B2163" s="15" t="s">
        <v>3695</v>
      </c>
      <c r="C2163" s="16" t="s">
        <v>3697</v>
      </c>
      <c r="D2163" s="14" t="s">
        <v>26</v>
      </c>
      <c r="E2163" s="14" t="s">
        <v>27</v>
      </c>
      <c r="F2163" s="14" t="s">
        <v>29</v>
      </c>
      <c r="G2163" s="14" t="s">
        <v>514</v>
      </c>
      <c r="H2163" s="15" t="s">
        <v>30</v>
      </c>
      <c r="I2163" s="15" t="s">
        <v>31</v>
      </c>
      <c r="J2163" s="15" t="s">
        <v>32</v>
      </c>
      <c r="K2163" s="18">
        <v>13250</v>
      </c>
      <c r="L2163" s="19" t="s">
        <v>33</v>
      </c>
      <c r="M2163" s="20">
        <v>0.1</v>
      </c>
      <c r="N2163" s="45">
        <f t="shared" si="120"/>
        <v>1325</v>
      </c>
      <c r="O2163" s="22">
        <f>N2163*[1]TC!$C$3</f>
        <v>30475</v>
      </c>
      <c r="P2163" s="35">
        <v>10000</v>
      </c>
      <c r="Q2163" s="24" t="s">
        <v>34</v>
      </c>
      <c r="R2163" s="25">
        <f t="shared" si="121"/>
        <v>11925</v>
      </c>
      <c r="S2163" s="26">
        <f>R2163*[1]TC!$C$3</f>
        <v>274275</v>
      </c>
      <c r="T2163" s="25">
        <f>[1]TC!$F$5</f>
        <v>1500</v>
      </c>
      <c r="U2163" s="26">
        <f>T2163*[1]TC!$C$3</f>
        <v>34500</v>
      </c>
      <c r="V2163" s="15" t="s">
        <v>36</v>
      </c>
      <c r="W2163" s="28" t="s">
        <v>36</v>
      </c>
      <c r="X2163" s="241"/>
    </row>
    <row r="2164" spans="1:24" ht="15" customHeight="1">
      <c r="A2164" s="14" t="s">
        <v>23</v>
      </c>
      <c r="B2164" s="15" t="s">
        <v>3695</v>
      </c>
      <c r="C2164" s="16" t="s">
        <v>3698</v>
      </c>
      <c r="D2164" s="14" t="s">
        <v>26</v>
      </c>
      <c r="E2164" s="14" t="s">
        <v>27</v>
      </c>
      <c r="F2164" s="14" t="s">
        <v>158</v>
      </c>
      <c r="G2164" s="14" t="s">
        <v>29</v>
      </c>
      <c r="H2164" s="15" t="s">
        <v>30</v>
      </c>
      <c r="I2164" s="15" t="s">
        <v>31</v>
      </c>
      <c r="J2164" s="15" t="s">
        <v>32</v>
      </c>
      <c r="K2164" s="18">
        <v>13250</v>
      </c>
      <c r="L2164" s="19" t="s">
        <v>33</v>
      </c>
      <c r="M2164" s="20">
        <v>0.1</v>
      </c>
      <c r="N2164" s="45">
        <f t="shared" si="120"/>
        <v>1325</v>
      </c>
      <c r="O2164" s="22">
        <f>N2164*[1]TC!$C$3</f>
        <v>30475</v>
      </c>
      <c r="P2164" s="35">
        <v>10000</v>
      </c>
      <c r="Q2164" s="24" t="s">
        <v>34</v>
      </c>
      <c r="R2164" s="25">
        <f t="shared" si="121"/>
        <v>11925</v>
      </c>
      <c r="S2164" s="26">
        <f>R2164*[1]TC!$C$3</f>
        <v>274275</v>
      </c>
      <c r="T2164" s="25">
        <f>[1]TC!$F$5</f>
        <v>1500</v>
      </c>
      <c r="U2164" s="26">
        <f>T2164*[1]TC!$C$3</f>
        <v>34500</v>
      </c>
      <c r="V2164" s="15" t="s">
        <v>36</v>
      </c>
      <c r="W2164" s="28" t="s">
        <v>36</v>
      </c>
      <c r="X2164" s="241"/>
    </row>
    <row r="2165" spans="1:24" ht="15" customHeight="1">
      <c r="A2165" s="14" t="s">
        <v>23</v>
      </c>
      <c r="B2165" s="15" t="s">
        <v>3695</v>
      </c>
      <c r="C2165" s="16" t="s">
        <v>2922</v>
      </c>
      <c r="D2165" s="14" t="s">
        <v>26</v>
      </c>
      <c r="E2165" s="14" t="s">
        <v>27</v>
      </c>
      <c r="F2165" s="14" t="s">
        <v>29</v>
      </c>
      <c r="G2165" s="14" t="s">
        <v>164</v>
      </c>
      <c r="H2165" s="15" t="s">
        <v>30</v>
      </c>
      <c r="I2165" s="15" t="s">
        <v>31</v>
      </c>
      <c r="J2165" s="15" t="s">
        <v>32</v>
      </c>
      <c r="K2165" s="18">
        <v>13250</v>
      </c>
      <c r="L2165" s="19" t="s">
        <v>33</v>
      </c>
      <c r="M2165" s="20">
        <v>0.1</v>
      </c>
      <c r="N2165" s="45">
        <f t="shared" si="120"/>
        <v>1325</v>
      </c>
      <c r="O2165" s="22">
        <f>N2165*[1]TC!$C$3</f>
        <v>30475</v>
      </c>
      <c r="P2165" s="35">
        <v>10000</v>
      </c>
      <c r="Q2165" s="24" t="s">
        <v>34</v>
      </c>
      <c r="R2165" s="25">
        <f t="shared" si="121"/>
        <v>11925</v>
      </c>
      <c r="S2165" s="26">
        <f>R2165*[1]TC!$C$3</f>
        <v>274275</v>
      </c>
      <c r="T2165" s="25">
        <f>[1]TC!$F$5</f>
        <v>1500</v>
      </c>
      <c r="U2165" s="26">
        <f>T2165*[1]TC!$C$3</f>
        <v>34500</v>
      </c>
      <c r="V2165" s="15" t="s">
        <v>36</v>
      </c>
      <c r="W2165" s="28" t="s">
        <v>36</v>
      </c>
      <c r="X2165" s="241"/>
    </row>
    <row r="2166" spans="1:24" ht="15" customHeight="1">
      <c r="A2166" s="14" t="s">
        <v>23</v>
      </c>
      <c r="B2166" s="15" t="s">
        <v>3695</v>
      </c>
      <c r="C2166" s="16" t="s">
        <v>2909</v>
      </c>
      <c r="D2166" s="14" t="s">
        <v>26</v>
      </c>
      <c r="E2166" s="14" t="s">
        <v>27</v>
      </c>
      <c r="F2166" s="14" t="s">
        <v>28</v>
      </c>
      <c r="G2166" s="14" t="s">
        <v>28</v>
      </c>
      <c r="H2166" s="15" t="s">
        <v>30</v>
      </c>
      <c r="I2166" s="15" t="s">
        <v>31</v>
      </c>
      <c r="J2166" s="15" t="s">
        <v>32</v>
      </c>
      <c r="K2166" s="18">
        <v>13250</v>
      </c>
      <c r="L2166" s="19" t="s">
        <v>33</v>
      </c>
      <c r="M2166" s="20">
        <v>0.1</v>
      </c>
      <c r="N2166" s="45">
        <f t="shared" si="120"/>
        <v>1325</v>
      </c>
      <c r="O2166" s="22">
        <f>N2166*[1]TC!$C$3</f>
        <v>30475</v>
      </c>
      <c r="P2166" s="35">
        <v>10000</v>
      </c>
      <c r="Q2166" s="24" t="s">
        <v>34</v>
      </c>
      <c r="R2166" s="25">
        <f t="shared" si="121"/>
        <v>11925</v>
      </c>
      <c r="S2166" s="26">
        <f>R2166*[1]TC!$C$3</f>
        <v>274275</v>
      </c>
      <c r="T2166" s="25">
        <f>[1]TC!$F$5</f>
        <v>1500</v>
      </c>
      <c r="U2166" s="26">
        <f>T2166*[1]TC!$C$3</f>
        <v>34500</v>
      </c>
      <c r="V2166" s="15" t="s">
        <v>36</v>
      </c>
      <c r="W2166" s="28" t="s">
        <v>36</v>
      </c>
      <c r="X2166" s="241"/>
    </row>
    <row r="2167" spans="1:24" ht="15" customHeight="1">
      <c r="A2167" s="14" t="s">
        <v>23</v>
      </c>
      <c r="B2167" s="15" t="s">
        <v>3695</v>
      </c>
      <c r="C2167" s="16" t="s">
        <v>3699</v>
      </c>
      <c r="D2167" s="14" t="s">
        <v>26</v>
      </c>
      <c r="E2167" s="14" t="s">
        <v>27</v>
      </c>
      <c r="F2167" s="14" t="s">
        <v>28</v>
      </c>
      <c r="G2167" s="14" t="s">
        <v>76</v>
      </c>
      <c r="H2167" s="15" t="s">
        <v>30</v>
      </c>
      <c r="I2167" s="15" t="s">
        <v>31</v>
      </c>
      <c r="J2167" s="15" t="s">
        <v>32</v>
      </c>
      <c r="K2167" s="18">
        <v>13250</v>
      </c>
      <c r="L2167" s="19" t="s">
        <v>33</v>
      </c>
      <c r="M2167" s="20">
        <v>0.1</v>
      </c>
      <c r="N2167" s="45">
        <f t="shared" si="120"/>
        <v>1325</v>
      </c>
      <c r="O2167" s="22">
        <f>N2167*[1]TC!$C$3</f>
        <v>30475</v>
      </c>
      <c r="P2167" s="35">
        <v>10000</v>
      </c>
      <c r="Q2167" s="24" t="s">
        <v>34</v>
      </c>
      <c r="R2167" s="25">
        <f t="shared" si="121"/>
        <v>11925</v>
      </c>
      <c r="S2167" s="26">
        <f>R2167*[1]TC!$C$3</f>
        <v>274275</v>
      </c>
      <c r="T2167" s="25">
        <f>[1]TC!$F$5</f>
        <v>1500</v>
      </c>
      <c r="U2167" s="26">
        <f>T2167*[1]TC!$C$3</f>
        <v>34500</v>
      </c>
      <c r="V2167" s="15" t="s">
        <v>36</v>
      </c>
      <c r="W2167" s="28" t="s">
        <v>36</v>
      </c>
      <c r="X2167" s="241"/>
    </row>
    <row r="2168" spans="1:24" ht="15" customHeight="1">
      <c r="A2168" s="14" t="s">
        <v>23</v>
      </c>
      <c r="B2168" s="15" t="s">
        <v>3695</v>
      </c>
      <c r="C2168" s="16" t="s">
        <v>511</v>
      </c>
      <c r="D2168" s="14" t="s">
        <v>26</v>
      </c>
      <c r="E2168" s="14" t="s">
        <v>27</v>
      </c>
      <c r="F2168" s="14" t="s">
        <v>28</v>
      </c>
      <c r="G2168" s="14" t="s">
        <v>506</v>
      </c>
      <c r="H2168" s="15" t="s">
        <v>30</v>
      </c>
      <c r="I2168" s="15" t="s">
        <v>31</v>
      </c>
      <c r="J2168" s="15" t="s">
        <v>32</v>
      </c>
      <c r="K2168" s="18">
        <v>13250</v>
      </c>
      <c r="L2168" s="19" t="s">
        <v>33</v>
      </c>
      <c r="M2168" s="20">
        <v>0.1</v>
      </c>
      <c r="N2168" s="45">
        <f t="shared" si="120"/>
        <v>1325</v>
      </c>
      <c r="O2168" s="22">
        <f>N2168*[1]TC!$C$3</f>
        <v>30475</v>
      </c>
      <c r="P2168" s="35">
        <v>10000</v>
      </c>
      <c r="Q2168" s="24" t="s">
        <v>34</v>
      </c>
      <c r="R2168" s="25">
        <f t="shared" si="121"/>
        <v>11925</v>
      </c>
      <c r="S2168" s="26">
        <f>R2168*[1]TC!$C$3</f>
        <v>274275</v>
      </c>
      <c r="T2168" s="25">
        <f>[1]TC!$F$5</f>
        <v>1500</v>
      </c>
      <c r="U2168" s="26">
        <f>T2168*[1]TC!$C$3</f>
        <v>34500</v>
      </c>
      <c r="V2168" s="15" t="s">
        <v>36</v>
      </c>
      <c r="W2168" s="28" t="s">
        <v>36</v>
      </c>
      <c r="X2168" s="241"/>
    </row>
    <row r="2169" spans="1:24" ht="15" customHeight="1">
      <c r="A2169" s="14" t="s">
        <v>23</v>
      </c>
      <c r="B2169" s="15" t="s">
        <v>3695</v>
      </c>
      <c r="C2169" s="16" t="s">
        <v>3700</v>
      </c>
      <c r="D2169" s="14" t="s">
        <v>26</v>
      </c>
      <c r="E2169" s="14" t="s">
        <v>27</v>
      </c>
      <c r="F2169" s="14" t="s">
        <v>829</v>
      </c>
      <c r="G2169" s="14" t="s">
        <v>73</v>
      </c>
      <c r="H2169" s="15" t="s">
        <v>30</v>
      </c>
      <c r="I2169" s="15" t="s">
        <v>31</v>
      </c>
      <c r="J2169" s="15" t="s">
        <v>32</v>
      </c>
      <c r="K2169" s="18">
        <v>13250</v>
      </c>
      <c r="L2169" s="19" t="s">
        <v>33</v>
      </c>
      <c r="M2169" s="20">
        <v>0.1</v>
      </c>
      <c r="N2169" s="45">
        <f t="shared" si="120"/>
        <v>1325</v>
      </c>
      <c r="O2169" s="22">
        <f>N2169*[1]TC!$C$3</f>
        <v>30475</v>
      </c>
      <c r="P2169" s="35">
        <v>10000</v>
      </c>
      <c r="Q2169" s="24" t="s">
        <v>34</v>
      </c>
      <c r="R2169" s="25">
        <f t="shared" si="121"/>
        <v>11925</v>
      </c>
      <c r="S2169" s="26">
        <f>R2169*[1]TC!$C$3</f>
        <v>274275</v>
      </c>
      <c r="T2169" s="25">
        <f>[1]TC!$F$5</f>
        <v>1500</v>
      </c>
      <c r="U2169" s="26">
        <f>T2169*[1]TC!$C$3</f>
        <v>34500</v>
      </c>
      <c r="V2169" s="15" t="s">
        <v>36</v>
      </c>
      <c r="W2169" s="28" t="s">
        <v>36</v>
      </c>
      <c r="X2169" s="241"/>
    </row>
    <row r="2170" spans="1:24" ht="15" customHeight="1">
      <c r="A2170" s="14" t="s">
        <v>23</v>
      </c>
      <c r="B2170" s="15" t="s">
        <v>3695</v>
      </c>
      <c r="C2170" s="16" t="s">
        <v>3701</v>
      </c>
      <c r="D2170" s="14" t="s">
        <v>26</v>
      </c>
      <c r="E2170" s="14" t="s">
        <v>27</v>
      </c>
      <c r="F2170" s="14" t="s">
        <v>116</v>
      </c>
      <c r="G2170" s="14" t="s">
        <v>117</v>
      </c>
      <c r="H2170" s="15" t="s">
        <v>30</v>
      </c>
      <c r="I2170" s="15" t="s">
        <v>31</v>
      </c>
      <c r="J2170" s="15" t="s">
        <v>32</v>
      </c>
      <c r="K2170" s="18">
        <v>13250</v>
      </c>
      <c r="L2170" s="19" t="s">
        <v>33</v>
      </c>
      <c r="M2170" s="20">
        <v>0.1</v>
      </c>
      <c r="N2170" s="45">
        <f t="shared" si="120"/>
        <v>1325</v>
      </c>
      <c r="O2170" s="22">
        <f>N2170*[1]TC!$C$3</f>
        <v>30475</v>
      </c>
      <c r="P2170" s="35">
        <v>10000</v>
      </c>
      <c r="Q2170" s="24" t="s">
        <v>34</v>
      </c>
      <c r="R2170" s="25">
        <f t="shared" si="121"/>
        <v>11925</v>
      </c>
      <c r="S2170" s="26">
        <f>R2170*[1]TC!$C$3</f>
        <v>274275</v>
      </c>
      <c r="T2170" s="25">
        <f>[1]TC!$F$5</f>
        <v>1500</v>
      </c>
      <c r="U2170" s="26">
        <f>T2170*[1]TC!$C$3</f>
        <v>34500</v>
      </c>
      <c r="V2170" s="15" t="s">
        <v>36</v>
      </c>
      <c r="W2170" s="28" t="s">
        <v>36</v>
      </c>
      <c r="X2170" s="241"/>
    </row>
    <row r="2171" spans="1:24" ht="15" customHeight="1">
      <c r="A2171" s="14" t="s">
        <v>23</v>
      </c>
      <c r="B2171" s="15" t="s">
        <v>3695</v>
      </c>
      <c r="C2171" s="16" t="s">
        <v>3702</v>
      </c>
      <c r="D2171" s="14" t="s">
        <v>26</v>
      </c>
      <c r="E2171" s="14" t="s">
        <v>27</v>
      </c>
      <c r="F2171" s="14" t="s">
        <v>673</v>
      </c>
      <c r="G2171" s="14" t="s">
        <v>96</v>
      </c>
      <c r="H2171" s="15" t="s">
        <v>30</v>
      </c>
      <c r="I2171" s="15" t="s">
        <v>31</v>
      </c>
      <c r="J2171" s="15" t="s">
        <v>32</v>
      </c>
      <c r="K2171" s="18">
        <v>13000</v>
      </c>
      <c r="L2171" s="19" t="s">
        <v>33</v>
      </c>
      <c r="M2171" s="20">
        <v>0.1</v>
      </c>
      <c r="N2171" s="45">
        <f t="shared" si="120"/>
        <v>1300</v>
      </c>
      <c r="O2171" s="22">
        <f>N2171*[1]TC!$C$3</f>
        <v>29900</v>
      </c>
      <c r="P2171" s="35">
        <v>10000</v>
      </c>
      <c r="Q2171" s="24" t="s">
        <v>34</v>
      </c>
      <c r="R2171" s="25">
        <f t="shared" si="121"/>
        <v>11700</v>
      </c>
      <c r="S2171" s="26">
        <f>R2171*[1]TC!$C$3</f>
        <v>269100</v>
      </c>
      <c r="T2171" s="25">
        <f>[1]TC!$F$5</f>
        <v>1500</v>
      </c>
      <c r="U2171" s="26">
        <f>T2171*[1]TC!$C$3</f>
        <v>34500</v>
      </c>
      <c r="V2171" s="15" t="s">
        <v>36</v>
      </c>
      <c r="W2171" s="28" t="s">
        <v>36</v>
      </c>
      <c r="X2171" s="241"/>
    </row>
    <row r="2172" spans="1:24" ht="15" customHeight="1">
      <c r="A2172" s="14" t="s">
        <v>23</v>
      </c>
      <c r="B2172" s="15" t="s">
        <v>3695</v>
      </c>
      <c r="C2172" s="16" t="s">
        <v>3703</v>
      </c>
      <c r="D2172" s="14" t="s">
        <v>26</v>
      </c>
      <c r="E2172" s="14" t="s">
        <v>27</v>
      </c>
      <c r="F2172" s="14" t="s">
        <v>120</v>
      </c>
      <c r="G2172" s="14" t="s">
        <v>62</v>
      </c>
      <c r="H2172" s="15" t="s">
        <v>30</v>
      </c>
      <c r="I2172" s="15" t="s">
        <v>31</v>
      </c>
      <c r="J2172" s="15" t="s">
        <v>32</v>
      </c>
      <c r="K2172" s="18">
        <v>13000</v>
      </c>
      <c r="L2172" s="19" t="s">
        <v>33</v>
      </c>
      <c r="M2172" s="20">
        <v>0.1</v>
      </c>
      <c r="N2172" s="45">
        <f t="shared" si="120"/>
        <v>1300</v>
      </c>
      <c r="O2172" s="22">
        <f>N2172*[1]TC!$C$3</f>
        <v>29900</v>
      </c>
      <c r="P2172" s="35">
        <v>10000</v>
      </c>
      <c r="Q2172" s="24" t="s">
        <v>34</v>
      </c>
      <c r="R2172" s="25">
        <f t="shared" si="121"/>
        <v>11700</v>
      </c>
      <c r="S2172" s="26">
        <f>R2172*[1]TC!$C$3</f>
        <v>269100</v>
      </c>
      <c r="T2172" s="25">
        <f>[1]TC!$F$5</f>
        <v>1500</v>
      </c>
      <c r="U2172" s="26">
        <f>T2172*[1]TC!$C$3</f>
        <v>34500</v>
      </c>
      <c r="V2172" s="15" t="s">
        <v>36</v>
      </c>
      <c r="W2172" s="28" t="s">
        <v>36</v>
      </c>
      <c r="X2172" s="241"/>
    </row>
    <row r="2173" spans="1:24" ht="15" customHeight="1">
      <c r="A2173" s="14" t="s">
        <v>23</v>
      </c>
      <c r="B2173" s="15" t="s">
        <v>3695</v>
      </c>
      <c r="C2173" s="16" t="s">
        <v>3704</v>
      </c>
      <c r="D2173" s="14" t="s">
        <v>26</v>
      </c>
      <c r="E2173" s="14" t="s">
        <v>27</v>
      </c>
      <c r="F2173" s="14" t="s">
        <v>350</v>
      </c>
      <c r="G2173" s="14" t="s">
        <v>29</v>
      </c>
      <c r="H2173" s="15" t="s">
        <v>30</v>
      </c>
      <c r="I2173" s="15" t="s">
        <v>31</v>
      </c>
      <c r="J2173" s="15" t="s">
        <v>32</v>
      </c>
      <c r="K2173" s="18">
        <v>13000</v>
      </c>
      <c r="L2173" s="19" t="s">
        <v>33</v>
      </c>
      <c r="M2173" s="20">
        <v>0.1</v>
      </c>
      <c r="N2173" s="45">
        <f t="shared" si="120"/>
        <v>1300</v>
      </c>
      <c r="O2173" s="22">
        <f>N2173*[1]TC!$C$3</f>
        <v>29900</v>
      </c>
      <c r="P2173" s="35">
        <v>10000</v>
      </c>
      <c r="Q2173" s="24" t="s">
        <v>34</v>
      </c>
      <c r="R2173" s="25">
        <f t="shared" si="121"/>
        <v>11700</v>
      </c>
      <c r="S2173" s="26">
        <f>R2173*[1]TC!$C$3</f>
        <v>269100</v>
      </c>
      <c r="T2173" s="25">
        <f>[1]TC!$F$5</f>
        <v>1500</v>
      </c>
      <c r="U2173" s="26">
        <f>T2173*[1]TC!$C$3</f>
        <v>34500</v>
      </c>
      <c r="V2173" s="15" t="s">
        <v>36</v>
      </c>
      <c r="W2173" s="28" t="s">
        <v>36</v>
      </c>
      <c r="X2173" s="241"/>
    </row>
    <row r="2174" spans="1:24" ht="15" customHeight="1">
      <c r="A2174" s="14" t="s">
        <v>23</v>
      </c>
      <c r="B2174" s="15" t="s">
        <v>3695</v>
      </c>
      <c r="C2174" s="16" t="s">
        <v>3705</v>
      </c>
      <c r="D2174" s="14" t="s">
        <v>26</v>
      </c>
      <c r="E2174" s="14" t="s">
        <v>27</v>
      </c>
      <c r="F2174" s="14" t="s">
        <v>696</v>
      </c>
      <c r="G2174" s="14" t="s">
        <v>350</v>
      </c>
      <c r="H2174" s="15" t="s">
        <v>30</v>
      </c>
      <c r="I2174" s="15" t="s">
        <v>31</v>
      </c>
      <c r="J2174" s="15" t="s">
        <v>32</v>
      </c>
      <c r="K2174" s="18">
        <v>13000</v>
      </c>
      <c r="L2174" s="19" t="s">
        <v>33</v>
      </c>
      <c r="M2174" s="20">
        <v>0.1</v>
      </c>
      <c r="N2174" s="45">
        <f t="shared" si="120"/>
        <v>1300</v>
      </c>
      <c r="O2174" s="22">
        <f>N2174*[1]TC!$C$3</f>
        <v>29900</v>
      </c>
      <c r="P2174" s="35">
        <v>10000</v>
      </c>
      <c r="Q2174" s="24" t="s">
        <v>34</v>
      </c>
      <c r="R2174" s="25">
        <f t="shared" si="121"/>
        <v>11700</v>
      </c>
      <c r="S2174" s="26">
        <f>R2174*[1]TC!$C$3</f>
        <v>269100</v>
      </c>
      <c r="T2174" s="25">
        <f>[1]TC!$F$5</f>
        <v>1500</v>
      </c>
      <c r="U2174" s="26">
        <f>T2174*[1]TC!$C$3</f>
        <v>34500</v>
      </c>
      <c r="V2174" s="15" t="s">
        <v>36</v>
      </c>
      <c r="W2174" s="28" t="s">
        <v>36</v>
      </c>
      <c r="X2174" s="241"/>
    </row>
    <row r="2175" spans="1:24" ht="15" customHeight="1">
      <c r="A2175" s="14" t="s">
        <v>23</v>
      </c>
      <c r="B2175" s="15" t="s">
        <v>3695</v>
      </c>
      <c r="C2175" s="16" t="s">
        <v>3706</v>
      </c>
      <c r="D2175" s="14" t="s">
        <v>26</v>
      </c>
      <c r="E2175" s="14" t="s">
        <v>27</v>
      </c>
      <c r="F2175" s="14" t="s">
        <v>204</v>
      </c>
      <c r="G2175" s="14" t="s">
        <v>67</v>
      </c>
      <c r="H2175" s="15" t="s">
        <v>30</v>
      </c>
      <c r="I2175" s="15" t="s">
        <v>31</v>
      </c>
      <c r="J2175" s="15" t="s">
        <v>32</v>
      </c>
      <c r="K2175" s="18">
        <v>13000</v>
      </c>
      <c r="L2175" s="19" t="s">
        <v>33</v>
      </c>
      <c r="M2175" s="20">
        <v>0.1</v>
      </c>
      <c r="N2175" s="45">
        <f t="shared" si="120"/>
        <v>1300</v>
      </c>
      <c r="O2175" s="22">
        <f>N2175*[1]TC!$C$3</f>
        <v>29900</v>
      </c>
      <c r="P2175" s="35">
        <v>10000</v>
      </c>
      <c r="Q2175" s="24" t="s">
        <v>34</v>
      </c>
      <c r="R2175" s="25">
        <f t="shared" si="121"/>
        <v>11700</v>
      </c>
      <c r="S2175" s="26">
        <f>R2175*[1]TC!$C$3</f>
        <v>269100</v>
      </c>
      <c r="T2175" s="25">
        <f>[1]TC!$F$5</f>
        <v>1500</v>
      </c>
      <c r="U2175" s="26">
        <f>T2175*[1]TC!$C$3</f>
        <v>34500</v>
      </c>
      <c r="V2175" s="15" t="s">
        <v>36</v>
      </c>
      <c r="W2175" s="28" t="s">
        <v>36</v>
      </c>
      <c r="X2175" s="241"/>
    </row>
    <row r="2176" spans="1:24" ht="15" customHeight="1">
      <c r="A2176" s="14" t="s">
        <v>23</v>
      </c>
      <c r="B2176" s="15" t="s">
        <v>3695</v>
      </c>
      <c r="C2176" s="16" t="s">
        <v>3707</v>
      </c>
      <c r="D2176" s="14" t="s">
        <v>26</v>
      </c>
      <c r="E2176" s="14" t="s">
        <v>27</v>
      </c>
      <c r="F2176" s="14" t="s">
        <v>120</v>
      </c>
      <c r="G2176" s="14" t="s">
        <v>67</v>
      </c>
      <c r="H2176" s="15" t="s">
        <v>30</v>
      </c>
      <c r="I2176" s="15" t="s">
        <v>31</v>
      </c>
      <c r="J2176" s="15" t="s">
        <v>32</v>
      </c>
      <c r="K2176" s="18">
        <v>13000</v>
      </c>
      <c r="L2176" s="19" t="s">
        <v>33</v>
      </c>
      <c r="M2176" s="20">
        <v>0.1</v>
      </c>
      <c r="N2176" s="45">
        <f t="shared" si="120"/>
        <v>1300</v>
      </c>
      <c r="O2176" s="22">
        <f>N2176*[1]TC!$C$3</f>
        <v>29900</v>
      </c>
      <c r="P2176" s="35">
        <v>10000</v>
      </c>
      <c r="Q2176" s="24" t="s">
        <v>34</v>
      </c>
      <c r="R2176" s="25">
        <f t="shared" si="121"/>
        <v>11700</v>
      </c>
      <c r="S2176" s="26">
        <f>R2176*[1]TC!$C$3</f>
        <v>269100</v>
      </c>
      <c r="T2176" s="25">
        <f>[1]TC!$F$5</f>
        <v>1500</v>
      </c>
      <c r="U2176" s="26">
        <f>T2176*[1]TC!$C$3</f>
        <v>34500</v>
      </c>
      <c r="V2176" s="15" t="s">
        <v>36</v>
      </c>
      <c r="W2176" s="28" t="s">
        <v>36</v>
      </c>
      <c r="X2176" s="241"/>
    </row>
    <row r="2177" spans="1:24" ht="15" customHeight="1">
      <c r="A2177" s="14" t="s">
        <v>23</v>
      </c>
      <c r="B2177" s="15" t="s">
        <v>3695</v>
      </c>
      <c r="C2177" s="16" t="s">
        <v>3708</v>
      </c>
      <c r="D2177" s="14" t="s">
        <v>26</v>
      </c>
      <c r="E2177" s="14" t="s">
        <v>27</v>
      </c>
      <c r="F2177" s="14" t="s">
        <v>50</v>
      </c>
      <c r="G2177" s="14" t="s">
        <v>56</v>
      </c>
      <c r="H2177" s="15" t="s">
        <v>30</v>
      </c>
      <c r="I2177" s="15" t="s">
        <v>31</v>
      </c>
      <c r="J2177" s="15" t="s">
        <v>32</v>
      </c>
      <c r="K2177" s="18">
        <v>13000</v>
      </c>
      <c r="L2177" s="19" t="s">
        <v>33</v>
      </c>
      <c r="M2177" s="20">
        <v>0.1</v>
      </c>
      <c r="N2177" s="45">
        <f t="shared" si="120"/>
        <v>1300</v>
      </c>
      <c r="O2177" s="22">
        <f>N2177*[1]TC!$C$3</f>
        <v>29900</v>
      </c>
      <c r="P2177" s="35">
        <v>10000</v>
      </c>
      <c r="Q2177" s="24" t="s">
        <v>34</v>
      </c>
      <c r="R2177" s="25">
        <f t="shared" si="121"/>
        <v>11700</v>
      </c>
      <c r="S2177" s="26">
        <f>R2177*[1]TC!$C$3</f>
        <v>269100</v>
      </c>
      <c r="T2177" s="25">
        <f>[1]TC!$F$5</f>
        <v>1500</v>
      </c>
      <c r="U2177" s="26">
        <f>T2177*[1]TC!$C$3</f>
        <v>34500</v>
      </c>
      <c r="V2177" s="15" t="s">
        <v>36</v>
      </c>
      <c r="W2177" s="28" t="s">
        <v>36</v>
      </c>
      <c r="X2177" s="241"/>
    </row>
    <row r="2178" spans="1:24" ht="15" customHeight="1">
      <c r="A2178" s="14" t="s">
        <v>23</v>
      </c>
      <c r="B2178" s="15" t="s">
        <v>3695</v>
      </c>
      <c r="C2178" s="16" t="s">
        <v>3709</v>
      </c>
      <c r="D2178" s="14" t="s">
        <v>26</v>
      </c>
      <c r="E2178" s="14" t="s">
        <v>27</v>
      </c>
      <c r="F2178" s="14" t="s">
        <v>116</v>
      </c>
      <c r="G2178" s="14" t="s">
        <v>1250</v>
      </c>
      <c r="H2178" s="15" t="s">
        <v>30</v>
      </c>
      <c r="I2178" s="15" t="s">
        <v>31</v>
      </c>
      <c r="J2178" s="15" t="s">
        <v>32</v>
      </c>
      <c r="K2178" s="18">
        <v>13000</v>
      </c>
      <c r="L2178" s="19" t="s">
        <v>33</v>
      </c>
      <c r="M2178" s="20">
        <v>0.1</v>
      </c>
      <c r="N2178" s="45">
        <f t="shared" si="120"/>
        <v>1300</v>
      </c>
      <c r="O2178" s="22">
        <f>N2178*[1]TC!$C$3</f>
        <v>29900</v>
      </c>
      <c r="P2178" s="35">
        <v>10000</v>
      </c>
      <c r="Q2178" s="24" t="s">
        <v>34</v>
      </c>
      <c r="R2178" s="25">
        <f t="shared" si="121"/>
        <v>11700</v>
      </c>
      <c r="S2178" s="26">
        <f>R2178*[1]TC!$C$3</f>
        <v>269100</v>
      </c>
      <c r="T2178" s="25">
        <f>[1]TC!$F$5</f>
        <v>1500</v>
      </c>
      <c r="U2178" s="26">
        <f>T2178*[1]TC!$C$3</f>
        <v>34500</v>
      </c>
      <c r="V2178" s="15" t="s">
        <v>36</v>
      </c>
      <c r="W2178" s="28" t="s">
        <v>36</v>
      </c>
      <c r="X2178" s="241"/>
    </row>
    <row r="2179" spans="1:24" ht="15" customHeight="1">
      <c r="A2179" s="14" t="s">
        <v>23</v>
      </c>
      <c r="B2179" s="15" t="s">
        <v>3695</v>
      </c>
      <c r="C2179" s="16" t="s">
        <v>3710</v>
      </c>
      <c r="D2179" s="14" t="s">
        <v>26</v>
      </c>
      <c r="E2179" s="14" t="s">
        <v>27</v>
      </c>
      <c r="F2179" s="14" t="s">
        <v>1250</v>
      </c>
      <c r="G2179" s="14" t="s">
        <v>29</v>
      </c>
      <c r="H2179" s="15" t="s">
        <v>30</v>
      </c>
      <c r="I2179" s="15" t="s">
        <v>31</v>
      </c>
      <c r="J2179" s="15" t="s">
        <v>32</v>
      </c>
      <c r="K2179" s="18">
        <v>13000</v>
      </c>
      <c r="L2179" s="19" t="s">
        <v>33</v>
      </c>
      <c r="M2179" s="20">
        <v>0.1</v>
      </c>
      <c r="N2179" s="45">
        <f t="shared" si="120"/>
        <v>1300</v>
      </c>
      <c r="O2179" s="22">
        <f>N2179*[1]TC!$C$3</f>
        <v>29900</v>
      </c>
      <c r="P2179" s="35">
        <v>10000</v>
      </c>
      <c r="Q2179" s="24" t="s">
        <v>34</v>
      </c>
      <c r="R2179" s="25">
        <f t="shared" si="121"/>
        <v>11700</v>
      </c>
      <c r="S2179" s="26">
        <f>R2179*[1]TC!$C$3</f>
        <v>269100</v>
      </c>
      <c r="T2179" s="25">
        <f>[1]TC!$F$5</f>
        <v>1500</v>
      </c>
      <c r="U2179" s="26">
        <f>T2179*[1]TC!$C$3</f>
        <v>34500</v>
      </c>
      <c r="V2179" s="15" t="s">
        <v>36</v>
      </c>
      <c r="W2179" s="28" t="s">
        <v>36</v>
      </c>
      <c r="X2179" s="241"/>
    </row>
    <row r="2180" spans="1:24" ht="15" customHeight="1">
      <c r="A2180" s="14" t="s">
        <v>23</v>
      </c>
      <c r="B2180" s="15" t="s">
        <v>3695</v>
      </c>
      <c r="C2180" s="16" t="s">
        <v>3711</v>
      </c>
      <c r="D2180" s="14" t="s">
        <v>26</v>
      </c>
      <c r="E2180" s="14" t="s">
        <v>27</v>
      </c>
      <c r="F2180" s="14" t="s">
        <v>519</v>
      </c>
      <c r="G2180" s="14" t="s">
        <v>350</v>
      </c>
      <c r="H2180" s="15" t="s">
        <v>30</v>
      </c>
      <c r="I2180" s="15" t="s">
        <v>31</v>
      </c>
      <c r="J2180" s="15" t="s">
        <v>32</v>
      </c>
      <c r="K2180" s="18">
        <v>13000</v>
      </c>
      <c r="L2180" s="19" t="s">
        <v>33</v>
      </c>
      <c r="M2180" s="20">
        <v>0.1</v>
      </c>
      <c r="N2180" s="45">
        <f t="shared" si="120"/>
        <v>1300</v>
      </c>
      <c r="O2180" s="22">
        <f>N2180*[1]TC!$C$3</f>
        <v>29900</v>
      </c>
      <c r="P2180" s="35">
        <v>10000</v>
      </c>
      <c r="Q2180" s="24" t="s">
        <v>34</v>
      </c>
      <c r="R2180" s="25">
        <f t="shared" si="121"/>
        <v>11700</v>
      </c>
      <c r="S2180" s="26">
        <f>R2180*[1]TC!$C$3</f>
        <v>269100</v>
      </c>
      <c r="T2180" s="25">
        <f>[1]TC!$F$5</f>
        <v>1500</v>
      </c>
      <c r="U2180" s="26">
        <f>T2180*[1]TC!$C$3</f>
        <v>34500</v>
      </c>
      <c r="V2180" s="15" t="s">
        <v>36</v>
      </c>
      <c r="W2180" s="28" t="s">
        <v>36</v>
      </c>
      <c r="X2180" s="241"/>
    </row>
    <row r="2181" spans="1:24" ht="15" customHeight="1">
      <c r="A2181" s="14" t="s">
        <v>23</v>
      </c>
      <c r="B2181" s="15" t="s">
        <v>3695</v>
      </c>
      <c r="C2181" s="16" t="s">
        <v>3712</v>
      </c>
      <c r="D2181" s="14" t="s">
        <v>26</v>
      </c>
      <c r="E2181" s="14" t="s">
        <v>27</v>
      </c>
      <c r="F2181" s="14" t="s">
        <v>29</v>
      </c>
      <c r="G2181" s="14" t="s">
        <v>56</v>
      </c>
      <c r="H2181" s="15" t="s">
        <v>30</v>
      </c>
      <c r="I2181" s="15" t="s">
        <v>31</v>
      </c>
      <c r="J2181" s="15" t="s">
        <v>32</v>
      </c>
      <c r="K2181" s="18">
        <v>13000</v>
      </c>
      <c r="L2181" s="19" t="s">
        <v>33</v>
      </c>
      <c r="M2181" s="20">
        <v>0.1</v>
      </c>
      <c r="N2181" s="45">
        <f t="shared" si="120"/>
        <v>1300</v>
      </c>
      <c r="O2181" s="22">
        <f>N2181*[1]TC!$C$3</f>
        <v>29900</v>
      </c>
      <c r="P2181" s="35">
        <v>10000</v>
      </c>
      <c r="Q2181" s="24" t="s">
        <v>34</v>
      </c>
      <c r="R2181" s="25">
        <f t="shared" si="121"/>
        <v>11700</v>
      </c>
      <c r="S2181" s="26">
        <f>R2181*[1]TC!$C$3</f>
        <v>269100</v>
      </c>
      <c r="T2181" s="25">
        <f>[1]TC!$F$5</f>
        <v>1500</v>
      </c>
      <c r="U2181" s="26">
        <f>T2181*[1]TC!$C$3</f>
        <v>34500</v>
      </c>
      <c r="V2181" s="15" t="s">
        <v>36</v>
      </c>
      <c r="W2181" s="28" t="s">
        <v>36</v>
      </c>
      <c r="X2181" s="241"/>
    </row>
    <row r="2182" spans="1:24" ht="15" customHeight="1">
      <c r="A2182" s="14" t="s">
        <v>23</v>
      </c>
      <c r="B2182" s="15" t="s">
        <v>3695</v>
      </c>
      <c r="C2182" s="16" t="s">
        <v>3713</v>
      </c>
      <c r="D2182" s="14" t="s">
        <v>26</v>
      </c>
      <c r="E2182" s="14" t="s">
        <v>27</v>
      </c>
      <c r="F2182" s="14" t="s">
        <v>29</v>
      </c>
      <c r="G2182" s="14" t="s">
        <v>56</v>
      </c>
      <c r="H2182" s="15" t="s">
        <v>30</v>
      </c>
      <c r="I2182" s="15" t="s">
        <v>31</v>
      </c>
      <c r="J2182" s="15" t="s">
        <v>32</v>
      </c>
      <c r="K2182" s="18">
        <v>13000</v>
      </c>
      <c r="L2182" s="19" t="s">
        <v>33</v>
      </c>
      <c r="M2182" s="20">
        <v>0.1</v>
      </c>
      <c r="N2182" s="45">
        <f t="shared" si="120"/>
        <v>1300</v>
      </c>
      <c r="O2182" s="22">
        <f>N2182*[1]TC!$C$3</f>
        <v>29900</v>
      </c>
      <c r="P2182" s="35">
        <v>10000</v>
      </c>
      <c r="Q2182" s="24" t="s">
        <v>34</v>
      </c>
      <c r="R2182" s="25">
        <f t="shared" si="121"/>
        <v>11700</v>
      </c>
      <c r="S2182" s="26">
        <f>R2182*[1]TC!$C$3</f>
        <v>269100</v>
      </c>
      <c r="T2182" s="25">
        <f>[1]TC!$F$5</f>
        <v>1500</v>
      </c>
      <c r="U2182" s="26">
        <f>T2182*[1]TC!$C$3</f>
        <v>34500</v>
      </c>
      <c r="V2182" s="15" t="s">
        <v>36</v>
      </c>
      <c r="W2182" s="28" t="s">
        <v>36</v>
      </c>
      <c r="X2182" s="241"/>
    </row>
    <row r="2183" spans="1:24" ht="15" customHeight="1">
      <c r="A2183" s="14" t="s">
        <v>23</v>
      </c>
      <c r="B2183" s="15" t="s">
        <v>3695</v>
      </c>
      <c r="C2183" s="16" t="s">
        <v>3714</v>
      </c>
      <c r="D2183" s="14" t="s">
        <v>26</v>
      </c>
      <c r="E2183" s="14" t="s">
        <v>27</v>
      </c>
      <c r="F2183" s="14" t="s">
        <v>875</v>
      </c>
      <c r="G2183" s="14" t="s">
        <v>56</v>
      </c>
      <c r="H2183" s="15" t="s">
        <v>30</v>
      </c>
      <c r="I2183" s="15" t="s">
        <v>31</v>
      </c>
      <c r="J2183" s="15" t="s">
        <v>32</v>
      </c>
      <c r="K2183" s="18">
        <v>13000</v>
      </c>
      <c r="L2183" s="19" t="s">
        <v>33</v>
      </c>
      <c r="M2183" s="20">
        <v>0.1</v>
      </c>
      <c r="N2183" s="45">
        <f t="shared" si="120"/>
        <v>1300</v>
      </c>
      <c r="O2183" s="22">
        <f>N2183*[1]TC!$C$3</f>
        <v>29900</v>
      </c>
      <c r="P2183" s="35">
        <v>10000</v>
      </c>
      <c r="Q2183" s="24" t="s">
        <v>34</v>
      </c>
      <c r="R2183" s="25">
        <f t="shared" si="121"/>
        <v>11700</v>
      </c>
      <c r="S2183" s="26">
        <f>R2183*[1]TC!$C$3</f>
        <v>269100</v>
      </c>
      <c r="T2183" s="25">
        <f>[1]TC!$F$5</f>
        <v>1500</v>
      </c>
      <c r="U2183" s="26">
        <f>T2183*[1]TC!$C$3</f>
        <v>34500</v>
      </c>
      <c r="V2183" s="15" t="s">
        <v>36</v>
      </c>
      <c r="W2183" s="28" t="s">
        <v>36</v>
      </c>
      <c r="X2183" s="241"/>
    </row>
    <row r="2184" spans="1:24" ht="15" customHeight="1">
      <c r="A2184" s="14" t="s">
        <v>23</v>
      </c>
      <c r="B2184" s="15" t="s">
        <v>3695</v>
      </c>
      <c r="C2184" s="16" t="s">
        <v>3715</v>
      </c>
      <c r="D2184" s="14" t="s">
        <v>26</v>
      </c>
      <c r="E2184" s="14" t="s">
        <v>27</v>
      </c>
      <c r="F2184" s="14" t="s">
        <v>519</v>
      </c>
      <c r="G2184" s="14" t="s">
        <v>73</v>
      </c>
      <c r="H2184" s="15" t="s">
        <v>30</v>
      </c>
      <c r="I2184" s="15" t="s">
        <v>31</v>
      </c>
      <c r="J2184" s="15" t="s">
        <v>32</v>
      </c>
      <c r="K2184" s="18">
        <v>13000</v>
      </c>
      <c r="L2184" s="19" t="s">
        <v>33</v>
      </c>
      <c r="M2184" s="20">
        <v>0.1</v>
      </c>
      <c r="N2184" s="45">
        <f t="shared" si="120"/>
        <v>1300</v>
      </c>
      <c r="O2184" s="22">
        <f>N2184*[1]TC!$C$3</f>
        <v>29900</v>
      </c>
      <c r="P2184" s="35">
        <v>10000</v>
      </c>
      <c r="Q2184" s="24" t="s">
        <v>34</v>
      </c>
      <c r="R2184" s="25">
        <f t="shared" si="121"/>
        <v>11700</v>
      </c>
      <c r="S2184" s="26">
        <f>R2184*[1]TC!$C$3</f>
        <v>269100</v>
      </c>
      <c r="T2184" s="25">
        <f>[1]TC!$F$5</f>
        <v>1500</v>
      </c>
      <c r="U2184" s="26">
        <f>T2184*[1]TC!$C$3</f>
        <v>34500</v>
      </c>
      <c r="V2184" s="15" t="s">
        <v>36</v>
      </c>
      <c r="W2184" s="28" t="s">
        <v>36</v>
      </c>
      <c r="X2184" s="241"/>
    </row>
    <row r="2185" spans="1:24" ht="15" customHeight="1">
      <c r="A2185" s="14" t="s">
        <v>23</v>
      </c>
      <c r="B2185" s="15" t="s">
        <v>3695</v>
      </c>
      <c r="C2185" s="16" t="s">
        <v>224</v>
      </c>
      <c r="D2185" s="14" t="s">
        <v>26</v>
      </c>
      <c r="E2185" s="14" t="s">
        <v>27</v>
      </c>
      <c r="F2185" s="14" t="s">
        <v>46</v>
      </c>
      <c r="G2185" s="14" t="s">
        <v>29</v>
      </c>
      <c r="H2185" s="15" t="s">
        <v>30</v>
      </c>
      <c r="I2185" s="15" t="s">
        <v>31</v>
      </c>
      <c r="J2185" s="15" t="s">
        <v>32</v>
      </c>
      <c r="K2185" s="18">
        <v>13000</v>
      </c>
      <c r="L2185" s="19" t="s">
        <v>33</v>
      </c>
      <c r="M2185" s="20">
        <v>0.1</v>
      </c>
      <c r="N2185" s="45">
        <f t="shared" si="120"/>
        <v>1300</v>
      </c>
      <c r="O2185" s="22">
        <f>N2185*[1]TC!$C$3</f>
        <v>29900</v>
      </c>
      <c r="P2185" s="35">
        <v>10000</v>
      </c>
      <c r="Q2185" s="24" t="s">
        <v>34</v>
      </c>
      <c r="R2185" s="25">
        <f t="shared" si="121"/>
        <v>11700</v>
      </c>
      <c r="S2185" s="26">
        <f>R2185*[1]TC!$C$3</f>
        <v>269100</v>
      </c>
      <c r="T2185" s="25">
        <f>[1]TC!$F$5</f>
        <v>1500</v>
      </c>
      <c r="U2185" s="26">
        <f>T2185*[1]TC!$C$3</f>
        <v>34500</v>
      </c>
      <c r="V2185" s="15" t="s">
        <v>36</v>
      </c>
      <c r="W2185" s="28" t="s">
        <v>36</v>
      </c>
      <c r="X2185" s="241"/>
    </row>
    <row r="2186" spans="1:24" ht="15" customHeight="1">
      <c r="A2186" s="14" t="s">
        <v>23</v>
      </c>
      <c r="B2186" s="15" t="s">
        <v>3695</v>
      </c>
      <c r="C2186" s="16" t="s">
        <v>3716</v>
      </c>
      <c r="D2186" s="14" t="s">
        <v>26</v>
      </c>
      <c r="E2186" s="14" t="s">
        <v>27</v>
      </c>
      <c r="F2186" s="14" t="s">
        <v>170</v>
      </c>
      <c r="G2186" s="14" t="s">
        <v>350</v>
      </c>
      <c r="H2186" s="15" t="s">
        <v>30</v>
      </c>
      <c r="I2186" s="15" t="s">
        <v>31</v>
      </c>
      <c r="J2186" s="15" t="s">
        <v>32</v>
      </c>
      <c r="K2186" s="31">
        <v>14500</v>
      </c>
      <c r="L2186" s="19" t="s">
        <v>33</v>
      </c>
      <c r="M2186" s="20">
        <v>0.1</v>
      </c>
      <c r="N2186" s="45">
        <f t="shared" si="120"/>
        <v>1450</v>
      </c>
      <c r="O2186" s="22">
        <f>N2186*[1]TC!$C$3</f>
        <v>33350</v>
      </c>
      <c r="P2186" s="35">
        <v>10000</v>
      </c>
      <c r="Q2186" s="24" t="s">
        <v>34</v>
      </c>
      <c r="R2186" s="25">
        <f t="shared" si="121"/>
        <v>13050</v>
      </c>
      <c r="S2186" s="26">
        <f>R2186*[1]TC!$C$3</f>
        <v>300150</v>
      </c>
      <c r="T2186" s="25">
        <f>[1]TC!$F$5</f>
        <v>1500</v>
      </c>
      <c r="U2186" s="26">
        <f>T2186*[1]TC!$C$3</f>
        <v>34500</v>
      </c>
      <c r="V2186" s="15" t="s">
        <v>36</v>
      </c>
      <c r="W2186" s="28" t="s">
        <v>36</v>
      </c>
      <c r="X2186" s="241"/>
    </row>
    <row r="2187" spans="1:24" ht="15" customHeight="1">
      <c r="A2187" s="14" t="s">
        <v>23</v>
      </c>
      <c r="B2187" s="15" t="s">
        <v>3695</v>
      </c>
      <c r="C2187" s="16" t="s">
        <v>3717</v>
      </c>
      <c r="D2187" s="14" t="s">
        <v>26</v>
      </c>
      <c r="E2187" s="14" t="s">
        <v>232</v>
      </c>
      <c r="F2187" s="14" t="s">
        <v>170</v>
      </c>
      <c r="G2187" s="14" t="s">
        <v>350</v>
      </c>
      <c r="H2187" s="15" t="s">
        <v>30</v>
      </c>
      <c r="I2187" s="15" t="s">
        <v>31</v>
      </c>
      <c r="J2187" s="15" t="s">
        <v>32</v>
      </c>
      <c r="K2187" s="18">
        <v>13000</v>
      </c>
      <c r="L2187" s="19" t="s">
        <v>33</v>
      </c>
      <c r="M2187" s="20">
        <v>0.1</v>
      </c>
      <c r="N2187" s="45">
        <f t="shared" si="120"/>
        <v>1300</v>
      </c>
      <c r="O2187" s="22">
        <f>N2187*[1]TC!$C$3</f>
        <v>29900</v>
      </c>
      <c r="P2187" s="24" t="s">
        <v>34</v>
      </c>
      <c r="Q2187" s="24" t="s">
        <v>34</v>
      </c>
      <c r="R2187" s="25">
        <f t="shared" si="121"/>
        <v>11700</v>
      </c>
      <c r="S2187" s="26">
        <f>R2187*[1]TC!$C$3</f>
        <v>269100</v>
      </c>
      <c r="T2187" s="25">
        <v>0</v>
      </c>
      <c r="U2187" s="26">
        <v>0</v>
      </c>
      <c r="V2187" s="15" t="s">
        <v>36</v>
      </c>
      <c r="W2187" s="28" t="s">
        <v>36</v>
      </c>
      <c r="X2187" s="241"/>
    </row>
    <row r="2188" spans="1:24" ht="15" customHeight="1">
      <c r="A2188" s="14" t="s">
        <v>23</v>
      </c>
      <c r="B2188" s="15" t="s">
        <v>3695</v>
      </c>
      <c r="C2188" s="16" t="s">
        <v>3718</v>
      </c>
      <c r="D2188" s="14" t="s">
        <v>26</v>
      </c>
      <c r="E2188" s="14" t="s">
        <v>27</v>
      </c>
      <c r="F2188" s="14" t="s">
        <v>76</v>
      </c>
      <c r="G2188" s="14" t="s">
        <v>67</v>
      </c>
      <c r="H2188" s="15" t="s">
        <v>30</v>
      </c>
      <c r="I2188" s="15" t="s">
        <v>31</v>
      </c>
      <c r="J2188" s="15" t="s">
        <v>32</v>
      </c>
      <c r="K2188" s="18">
        <v>14500</v>
      </c>
      <c r="L2188" s="19" t="s">
        <v>33</v>
      </c>
      <c r="M2188" s="20">
        <v>0.1</v>
      </c>
      <c r="N2188" s="45">
        <f t="shared" si="120"/>
        <v>1450</v>
      </c>
      <c r="O2188" s="22">
        <f>N2188*[1]TC!$C$3</f>
        <v>33350</v>
      </c>
      <c r="P2188" s="35">
        <v>10000</v>
      </c>
      <c r="Q2188" s="24" t="s">
        <v>34</v>
      </c>
      <c r="R2188" s="25">
        <f t="shared" si="121"/>
        <v>13050</v>
      </c>
      <c r="S2188" s="26">
        <f>R2188*[1]TC!$C$3</f>
        <v>300150</v>
      </c>
      <c r="T2188" s="25">
        <f>[1]TC!$F$5</f>
        <v>1500</v>
      </c>
      <c r="U2188" s="26">
        <f>T2188*[1]TC!$C$3</f>
        <v>34500</v>
      </c>
      <c r="V2188" s="15" t="s">
        <v>36</v>
      </c>
      <c r="W2188" s="28" t="s">
        <v>36</v>
      </c>
      <c r="X2188" s="241"/>
    </row>
    <row r="2189" spans="1:24" ht="15" customHeight="1">
      <c r="A2189" s="14" t="s">
        <v>23</v>
      </c>
      <c r="B2189" s="15" t="s">
        <v>3695</v>
      </c>
      <c r="C2189" s="16" t="s">
        <v>231</v>
      </c>
      <c r="D2189" s="14" t="s">
        <v>26</v>
      </c>
      <c r="E2189" s="14" t="s">
        <v>27</v>
      </c>
      <c r="F2189" s="14" t="s">
        <v>116</v>
      </c>
      <c r="G2189" s="14" t="s">
        <v>117</v>
      </c>
      <c r="H2189" s="15" t="s">
        <v>30</v>
      </c>
      <c r="I2189" s="15" t="s">
        <v>31</v>
      </c>
      <c r="J2189" s="15" t="s">
        <v>32</v>
      </c>
      <c r="K2189" s="18">
        <v>13250</v>
      </c>
      <c r="L2189" s="19" t="s">
        <v>33</v>
      </c>
      <c r="M2189" s="20">
        <v>0.1</v>
      </c>
      <c r="N2189" s="45">
        <f t="shared" si="120"/>
        <v>1325</v>
      </c>
      <c r="O2189" s="22">
        <f>N2189*[1]TC!$C$3</f>
        <v>30475</v>
      </c>
      <c r="P2189" s="35">
        <v>10000</v>
      </c>
      <c r="Q2189" s="24" t="s">
        <v>34</v>
      </c>
      <c r="R2189" s="25">
        <f t="shared" si="121"/>
        <v>11925</v>
      </c>
      <c r="S2189" s="26">
        <f>R2189*[1]TC!$C$3</f>
        <v>274275</v>
      </c>
      <c r="T2189" s="25">
        <f>[1]TC!$F$5</f>
        <v>1500</v>
      </c>
      <c r="U2189" s="26">
        <f>T2189*[1]TC!$C$3</f>
        <v>34500</v>
      </c>
      <c r="V2189" s="15" t="s">
        <v>36</v>
      </c>
      <c r="W2189" s="28" t="s">
        <v>36</v>
      </c>
      <c r="X2189" s="241"/>
    </row>
    <row r="2190" spans="1:24" ht="15" customHeight="1">
      <c r="A2190" s="14" t="s">
        <v>23</v>
      </c>
      <c r="B2190" s="15" t="s">
        <v>3695</v>
      </c>
      <c r="C2190" s="16" t="s">
        <v>3719</v>
      </c>
      <c r="D2190" s="14" t="s">
        <v>26</v>
      </c>
      <c r="E2190" s="14" t="s">
        <v>232</v>
      </c>
      <c r="F2190" s="14" t="s">
        <v>116</v>
      </c>
      <c r="G2190" s="14" t="s">
        <v>117</v>
      </c>
      <c r="H2190" s="15" t="s">
        <v>30</v>
      </c>
      <c r="I2190" s="15" t="s">
        <v>31</v>
      </c>
      <c r="J2190" s="15" t="s">
        <v>32</v>
      </c>
      <c r="K2190" s="18">
        <v>3750</v>
      </c>
      <c r="L2190" s="19" t="s">
        <v>33</v>
      </c>
      <c r="M2190" s="20">
        <v>0.1</v>
      </c>
      <c r="N2190" s="45">
        <f t="shared" si="120"/>
        <v>375</v>
      </c>
      <c r="O2190" s="22">
        <f>N2190*[1]TC!$C$3</f>
        <v>8625</v>
      </c>
      <c r="P2190" s="24" t="s">
        <v>34</v>
      </c>
      <c r="Q2190" s="24" t="s">
        <v>34</v>
      </c>
      <c r="R2190" s="25">
        <f t="shared" si="121"/>
        <v>3375</v>
      </c>
      <c r="S2190" s="26">
        <f>R2190*[1]TC!$C$3</f>
        <v>77625</v>
      </c>
      <c r="T2190" s="25">
        <v>0</v>
      </c>
      <c r="U2190" s="26">
        <v>0</v>
      </c>
      <c r="V2190" s="15" t="s">
        <v>3720</v>
      </c>
      <c r="W2190" s="28" t="s">
        <v>36</v>
      </c>
      <c r="X2190" s="241"/>
    </row>
    <row r="2191" spans="1:24" ht="15" customHeight="1">
      <c r="A2191" s="14" t="s">
        <v>23</v>
      </c>
      <c r="B2191" s="15" t="s">
        <v>3695</v>
      </c>
      <c r="C2191" s="16" t="s">
        <v>3721</v>
      </c>
      <c r="D2191" s="14" t="s">
        <v>26</v>
      </c>
      <c r="E2191" s="14" t="s">
        <v>27</v>
      </c>
      <c r="F2191" s="14" t="s">
        <v>73</v>
      </c>
      <c r="G2191" s="14" t="s">
        <v>92</v>
      </c>
      <c r="H2191" s="15" t="s">
        <v>30</v>
      </c>
      <c r="I2191" s="15" t="s">
        <v>31</v>
      </c>
      <c r="J2191" s="15" t="s">
        <v>32</v>
      </c>
      <c r="K2191" s="18">
        <v>12000</v>
      </c>
      <c r="L2191" s="19" t="s">
        <v>33</v>
      </c>
      <c r="M2191" s="20">
        <v>0.1</v>
      </c>
      <c r="N2191" s="45">
        <f t="shared" si="120"/>
        <v>1200</v>
      </c>
      <c r="O2191" s="22">
        <f>N2191*[1]TC!$C$3</f>
        <v>27600</v>
      </c>
      <c r="P2191" s="35">
        <v>10000</v>
      </c>
      <c r="Q2191" s="24" t="s">
        <v>34</v>
      </c>
      <c r="R2191" s="25">
        <f t="shared" si="121"/>
        <v>10800</v>
      </c>
      <c r="S2191" s="26">
        <f>R2191*[1]TC!$C$3</f>
        <v>248400</v>
      </c>
      <c r="T2191" s="25">
        <f>[1]TC!$F$5</f>
        <v>1500</v>
      </c>
      <c r="U2191" s="26">
        <f>T2191*[1]TC!$C$3</f>
        <v>34500</v>
      </c>
      <c r="V2191" s="15" t="s">
        <v>36</v>
      </c>
      <c r="W2191" s="28" t="s">
        <v>36</v>
      </c>
      <c r="X2191" s="241"/>
    </row>
    <row r="2192" spans="1:24" ht="15" customHeight="1">
      <c r="A2192" s="14" t="s">
        <v>23</v>
      </c>
      <c r="B2192" s="15" t="s">
        <v>3695</v>
      </c>
      <c r="C2192" s="16" t="s">
        <v>3722</v>
      </c>
      <c r="D2192" s="14" t="s">
        <v>26</v>
      </c>
      <c r="E2192" s="14" t="s">
        <v>27</v>
      </c>
      <c r="F2192" s="14" t="s">
        <v>66</v>
      </c>
      <c r="G2192" s="14" t="s">
        <v>350</v>
      </c>
      <c r="H2192" s="15" t="s">
        <v>30</v>
      </c>
      <c r="I2192" s="15" t="s">
        <v>31</v>
      </c>
      <c r="J2192" s="15" t="s">
        <v>32</v>
      </c>
      <c r="K2192" s="18">
        <v>14500</v>
      </c>
      <c r="L2192" s="19" t="s">
        <v>33</v>
      </c>
      <c r="M2192" s="20">
        <v>0.1</v>
      </c>
      <c r="N2192" s="45">
        <f t="shared" si="120"/>
        <v>1450</v>
      </c>
      <c r="O2192" s="22">
        <f>N2192*[1]TC!$C$3</f>
        <v>33350</v>
      </c>
      <c r="P2192" s="35">
        <v>10000</v>
      </c>
      <c r="Q2192" s="24" t="s">
        <v>34</v>
      </c>
      <c r="R2192" s="25">
        <f t="shared" si="121"/>
        <v>13050</v>
      </c>
      <c r="S2192" s="26">
        <f>R2192*[1]TC!$C$3</f>
        <v>300150</v>
      </c>
      <c r="T2192" s="25">
        <f>[1]TC!$F$5</f>
        <v>1500</v>
      </c>
      <c r="U2192" s="26">
        <f>T2192*[1]TC!$C$3</f>
        <v>34500</v>
      </c>
      <c r="V2192" s="15" t="s">
        <v>36</v>
      </c>
      <c r="W2192" s="28" t="s">
        <v>36</v>
      </c>
      <c r="X2192" s="241"/>
    </row>
    <row r="2193" spans="1:24" ht="15" customHeight="1">
      <c r="A2193" s="14" t="s">
        <v>23</v>
      </c>
      <c r="B2193" s="15" t="s">
        <v>3695</v>
      </c>
      <c r="C2193" s="16" t="s">
        <v>3723</v>
      </c>
      <c r="D2193" s="14" t="s">
        <v>26</v>
      </c>
      <c r="E2193" s="14" t="s">
        <v>27</v>
      </c>
      <c r="F2193" s="14" t="s">
        <v>67</v>
      </c>
      <c r="G2193" s="14" t="s">
        <v>402</v>
      </c>
      <c r="H2193" s="15" t="s">
        <v>30</v>
      </c>
      <c r="I2193" s="15" t="s">
        <v>31</v>
      </c>
      <c r="J2193" s="15" t="s">
        <v>32</v>
      </c>
      <c r="K2193" s="18">
        <v>14500</v>
      </c>
      <c r="L2193" s="19" t="s">
        <v>33</v>
      </c>
      <c r="M2193" s="20">
        <v>0.1</v>
      </c>
      <c r="N2193" s="45">
        <f t="shared" si="120"/>
        <v>1450</v>
      </c>
      <c r="O2193" s="22">
        <f>N2193*[1]TC!$C$3</f>
        <v>33350</v>
      </c>
      <c r="P2193" s="35">
        <v>10000</v>
      </c>
      <c r="Q2193" s="24" t="s">
        <v>34</v>
      </c>
      <c r="R2193" s="25">
        <f t="shared" si="121"/>
        <v>13050</v>
      </c>
      <c r="S2193" s="26">
        <f>R2193*[1]TC!$C$3</f>
        <v>300150</v>
      </c>
      <c r="T2193" s="25">
        <f>[1]TC!$F$5</f>
        <v>1500</v>
      </c>
      <c r="U2193" s="26">
        <f>T2193*[1]TC!$C$3</f>
        <v>34500</v>
      </c>
      <c r="V2193" s="15" t="s">
        <v>36</v>
      </c>
      <c r="W2193" s="28" t="s">
        <v>36</v>
      </c>
      <c r="X2193" s="241"/>
    </row>
    <row r="2194" spans="1:24" ht="15" customHeight="1">
      <c r="A2194" s="14" t="s">
        <v>23</v>
      </c>
      <c r="B2194" s="15" t="s">
        <v>3695</v>
      </c>
      <c r="C2194" s="16" t="s">
        <v>3724</v>
      </c>
      <c r="D2194" s="14" t="s">
        <v>26</v>
      </c>
      <c r="E2194" s="14" t="s">
        <v>27</v>
      </c>
      <c r="F2194" s="14" t="s">
        <v>673</v>
      </c>
      <c r="G2194" s="14" t="s">
        <v>62</v>
      </c>
      <c r="H2194" s="15" t="s">
        <v>30</v>
      </c>
      <c r="I2194" s="15" t="s">
        <v>31</v>
      </c>
      <c r="J2194" s="15" t="s">
        <v>32</v>
      </c>
      <c r="K2194" s="18">
        <v>26000</v>
      </c>
      <c r="L2194" s="19" t="s">
        <v>33</v>
      </c>
      <c r="M2194" s="20">
        <v>0.1</v>
      </c>
      <c r="N2194" s="45">
        <f t="shared" si="120"/>
        <v>2600</v>
      </c>
      <c r="O2194" s="22">
        <f>N2194*[1]TC!$C$3</f>
        <v>59800</v>
      </c>
      <c r="P2194" s="35">
        <v>10000</v>
      </c>
      <c r="Q2194" s="24" t="s">
        <v>34</v>
      </c>
      <c r="R2194" s="25">
        <f t="shared" si="121"/>
        <v>23400</v>
      </c>
      <c r="S2194" s="26">
        <f>R2194*[1]TC!$C$3</f>
        <v>538200</v>
      </c>
      <c r="T2194" s="25">
        <f>[1]TC!$F$5</f>
        <v>1500</v>
      </c>
      <c r="U2194" s="26">
        <f>T2194*[1]TC!$C$3</f>
        <v>34500</v>
      </c>
      <c r="V2194" s="15" t="s">
        <v>36</v>
      </c>
      <c r="W2194" s="28" t="s">
        <v>36</v>
      </c>
      <c r="X2194" s="241"/>
    </row>
    <row r="2195" spans="1:24" ht="15" customHeight="1">
      <c r="A2195" s="14" t="s">
        <v>23</v>
      </c>
      <c r="B2195" s="15" t="s">
        <v>3695</v>
      </c>
      <c r="C2195" s="16" t="s">
        <v>3725</v>
      </c>
      <c r="D2195" s="14" t="s">
        <v>26</v>
      </c>
      <c r="E2195" s="14" t="s">
        <v>27</v>
      </c>
      <c r="F2195" s="14" t="s">
        <v>73</v>
      </c>
      <c r="G2195" s="14" t="s">
        <v>72</v>
      </c>
      <c r="H2195" s="15" t="s">
        <v>30</v>
      </c>
      <c r="I2195" s="15" t="s">
        <v>31</v>
      </c>
      <c r="J2195" s="15" t="s">
        <v>32</v>
      </c>
      <c r="K2195" s="18">
        <v>15000</v>
      </c>
      <c r="L2195" s="19" t="s">
        <v>33</v>
      </c>
      <c r="M2195" s="20">
        <v>0.1</v>
      </c>
      <c r="N2195" s="45">
        <f t="shared" si="120"/>
        <v>1500</v>
      </c>
      <c r="O2195" s="22">
        <f>N2195*[1]TC!$C$3</f>
        <v>34500</v>
      </c>
      <c r="P2195" s="35">
        <v>10000</v>
      </c>
      <c r="Q2195" s="24" t="s">
        <v>34</v>
      </c>
      <c r="R2195" s="25">
        <f t="shared" si="121"/>
        <v>13500</v>
      </c>
      <c r="S2195" s="26">
        <f>R2195*[1]TC!$C$3</f>
        <v>310500</v>
      </c>
      <c r="T2195" s="25">
        <f>[1]TC!$F$5</f>
        <v>1500</v>
      </c>
      <c r="U2195" s="26">
        <f>T2195*[1]TC!$C$3</f>
        <v>34500</v>
      </c>
      <c r="V2195" s="15" t="s">
        <v>36</v>
      </c>
      <c r="W2195" s="28" t="s">
        <v>36</v>
      </c>
      <c r="X2195" s="241"/>
    </row>
    <row r="2196" spans="1:24" ht="15" customHeight="1">
      <c r="A2196" s="14" t="s">
        <v>23</v>
      </c>
      <c r="B2196" s="15" t="s">
        <v>3695</v>
      </c>
      <c r="C2196" s="16" t="s">
        <v>3726</v>
      </c>
      <c r="D2196" s="14" t="s">
        <v>26</v>
      </c>
      <c r="E2196" s="14" t="s">
        <v>27</v>
      </c>
      <c r="F2196" s="14" t="s">
        <v>402</v>
      </c>
      <c r="G2196" s="14" t="s">
        <v>170</v>
      </c>
      <c r="H2196" s="15" t="s">
        <v>30</v>
      </c>
      <c r="I2196" s="15" t="s">
        <v>31</v>
      </c>
      <c r="J2196" s="15" t="s">
        <v>32</v>
      </c>
      <c r="K2196" s="31">
        <v>14500</v>
      </c>
      <c r="L2196" s="19" t="s">
        <v>33</v>
      </c>
      <c r="M2196" s="20">
        <v>0.1</v>
      </c>
      <c r="N2196" s="45">
        <f t="shared" si="120"/>
        <v>1450</v>
      </c>
      <c r="O2196" s="22">
        <f>N2196*[1]TC!$C$3</f>
        <v>33350</v>
      </c>
      <c r="P2196" s="35">
        <v>10000</v>
      </c>
      <c r="Q2196" s="24" t="s">
        <v>34</v>
      </c>
      <c r="R2196" s="25">
        <f t="shared" si="121"/>
        <v>13050</v>
      </c>
      <c r="S2196" s="26">
        <f>R2196*[1]TC!$C$3</f>
        <v>300150</v>
      </c>
      <c r="T2196" s="25">
        <f>[1]TC!$F$5</f>
        <v>1500</v>
      </c>
      <c r="U2196" s="26">
        <f>T2196*[1]TC!$C$3</f>
        <v>34500</v>
      </c>
      <c r="V2196" s="15" t="s">
        <v>36</v>
      </c>
      <c r="W2196" s="28" t="s">
        <v>36</v>
      </c>
      <c r="X2196" s="241"/>
    </row>
    <row r="2197" spans="1:24" ht="15" customHeight="1">
      <c r="A2197" s="14" t="s">
        <v>23</v>
      </c>
      <c r="B2197" s="15" t="s">
        <v>3695</v>
      </c>
      <c r="C2197" s="16" t="s">
        <v>3727</v>
      </c>
      <c r="D2197" s="14" t="s">
        <v>26</v>
      </c>
      <c r="E2197" s="14" t="s">
        <v>27</v>
      </c>
      <c r="F2197" s="14" t="s">
        <v>50</v>
      </c>
      <c r="G2197" s="14" t="s">
        <v>135</v>
      </c>
      <c r="H2197" s="15" t="s">
        <v>30</v>
      </c>
      <c r="I2197" s="15" t="s">
        <v>31</v>
      </c>
      <c r="J2197" s="15" t="s">
        <v>32</v>
      </c>
      <c r="K2197" s="18">
        <v>13000</v>
      </c>
      <c r="L2197" s="19" t="s">
        <v>33</v>
      </c>
      <c r="M2197" s="20">
        <v>0.1</v>
      </c>
      <c r="N2197" s="45">
        <f t="shared" si="120"/>
        <v>1300</v>
      </c>
      <c r="O2197" s="22">
        <f>N2197*[1]TC!$C$3</f>
        <v>29900</v>
      </c>
      <c r="P2197" s="35">
        <v>10000</v>
      </c>
      <c r="Q2197" s="24" t="s">
        <v>34</v>
      </c>
      <c r="R2197" s="25">
        <f t="shared" si="121"/>
        <v>11700</v>
      </c>
      <c r="S2197" s="26">
        <f>R2197*[1]TC!$C$3</f>
        <v>269100</v>
      </c>
      <c r="T2197" s="25">
        <f>[1]TC!$F$5</f>
        <v>1500</v>
      </c>
      <c r="U2197" s="26">
        <f>T2197*[1]TC!$C$3</f>
        <v>34500</v>
      </c>
      <c r="V2197" s="15" t="s">
        <v>36</v>
      </c>
      <c r="W2197" s="28" t="s">
        <v>36</v>
      </c>
      <c r="X2197" s="241"/>
    </row>
    <row r="2198" spans="1:24" ht="15" customHeight="1">
      <c r="A2198" s="14" t="s">
        <v>23</v>
      </c>
      <c r="B2198" s="15" t="s">
        <v>3695</v>
      </c>
      <c r="C2198" s="16" t="s">
        <v>3728</v>
      </c>
      <c r="D2198" s="14" t="s">
        <v>26</v>
      </c>
      <c r="E2198" s="14" t="s">
        <v>27</v>
      </c>
      <c r="F2198" s="14" t="s">
        <v>50</v>
      </c>
      <c r="G2198" s="14" t="s">
        <v>135</v>
      </c>
      <c r="H2198" s="15" t="s">
        <v>30</v>
      </c>
      <c r="I2198" s="15" t="s">
        <v>31</v>
      </c>
      <c r="J2198" s="15" t="s">
        <v>32</v>
      </c>
      <c r="K2198" s="18">
        <v>13000</v>
      </c>
      <c r="L2198" s="19" t="s">
        <v>33</v>
      </c>
      <c r="M2198" s="20">
        <v>0.1</v>
      </c>
      <c r="N2198" s="45">
        <f t="shared" si="120"/>
        <v>1300</v>
      </c>
      <c r="O2198" s="22">
        <f>N2198*[1]TC!$C$3</f>
        <v>29900</v>
      </c>
      <c r="P2198" s="35">
        <v>10000</v>
      </c>
      <c r="Q2198" s="24" t="s">
        <v>34</v>
      </c>
      <c r="R2198" s="25">
        <f t="shared" si="121"/>
        <v>11700</v>
      </c>
      <c r="S2198" s="26">
        <f>R2198*[1]TC!$C$3</f>
        <v>269100</v>
      </c>
      <c r="T2198" s="25">
        <f>[1]TC!$F$5</f>
        <v>1500</v>
      </c>
      <c r="U2198" s="26">
        <f>T2198*[1]TC!$C$3</f>
        <v>34500</v>
      </c>
      <c r="V2198" s="15" t="s">
        <v>36</v>
      </c>
      <c r="W2198" s="28" t="s">
        <v>36</v>
      </c>
      <c r="X2198" s="241"/>
    </row>
    <row r="2199" spans="1:24" ht="15" customHeight="1">
      <c r="A2199" s="14" t="s">
        <v>23</v>
      </c>
      <c r="B2199" s="15" t="s">
        <v>3695</v>
      </c>
      <c r="C2199" s="16" t="s">
        <v>3729</v>
      </c>
      <c r="D2199" s="14" t="s">
        <v>26</v>
      </c>
      <c r="E2199" s="14" t="s">
        <v>27</v>
      </c>
      <c r="F2199" s="14" t="s">
        <v>50</v>
      </c>
      <c r="G2199" s="14" t="s">
        <v>135</v>
      </c>
      <c r="H2199" s="15" t="s">
        <v>30</v>
      </c>
      <c r="I2199" s="15" t="s">
        <v>31</v>
      </c>
      <c r="J2199" s="15" t="s">
        <v>32</v>
      </c>
      <c r="K2199" s="18">
        <v>13000</v>
      </c>
      <c r="L2199" s="19" t="s">
        <v>33</v>
      </c>
      <c r="M2199" s="20">
        <v>0.1</v>
      </c>
      <c r="N2199" s="45">
        <f t="shared" si="120"/>
        <v>1300</v>
      </c>
      <c r="O2199" s="22">
        <f>N2199*[1]TC!$C$3</f>
        <v>29900</v>
      </c>
      <c r="P2199" s="35">
        <v>10000</v>
      </c>
      <c r="Q2199" s="24" t="s">
        <v>34</v>
      </c>
      <c r="R2199" s="25">
        <f t="shared" si="121"/>
        <v>11700</v>
      </c>
      <c r="S2199" s="26">
        <f>R2199*[1]TC!$C$3</f>
        <v>269100</v>
      </c>
      <c r="T2199" s="25">
        <f>[1]TC!$F$5</f>
        <v>1500</v>
      </c>
      <c r="U2199" s="26">
        <f>T2199*[1]TC!$C$3</f>
        <v>34500</v>
      </c>
      <c r="V2199" s="15" t="s">
        <v>36</v>
      </c>
      <c r="W2199" s="28" t="s">
        <v>36</v>
      </c>
      <c r="X2199" s="241"/>
    </row>
    <row r="2200" spans="1:24" ht="15" customHeight="1">
      <c r="A2200" s="14" t="s">
        <v>23</v>
      </c>
      <c r="B2200" s="15" t="s">
        <v>3695</v>
      </c>
      <c r="C2200" s="16" t="s">
        <v>3730</v>
      </c>
      <c r="D2200" s="14" t="s">
        <v>26</v>
      </c>
      <c r="E2200" s="14" t="s">
        <v>27</v>
      </c>
      <c r="F2200" s="14" t="s">
        <v>135</v>
      </c>
      <c r="G2200" s="14" t="s">
        <v>50</v>
      </c>
      <c r="H2200" s="15" t="s">
        <v>30</v>
      </c>
      <c r="I2200" s="15" t="s">
        <v>31</v>
      </c>
      <c r="J2200" s="15" t="s">
        <v>32</v>
      </c>
      <c r="K2200" s="18">
        <v>13000</v>
      </c>
      <c r="L2200" s="19" t="s">
        <v>33</v>
      </c>
      <c r="M2200" s="20">
        <v>0.1</v>
      </c>
      <c r="N2200" s="45">
        <f t="shared" si="120"/>
        <v>1300</v>
      </c>
      <c r="O2200" s="22">
        <f>N2200*[1]TC!$C$3</f>
        <v>29900</v>
      </c>
      <c r="P2200" s="35">
        <v>10000</v>
      </c>
      <c r="Q2200" s="24" t="s">
        <v>34</v>
      </c>
      <c r="R2200" s="25">
        <f t="shared" si="121"/>
        <v>11700</v>
      </c>
      <c r="S2200" s="26">
        <f>R2200*[1]TC!$C$3</f>
        <v>269100</v>
      </c>
      <c r="T2200" s="25">
        <f>[1]TC!$F$5</f>
        <v>1500</v>
      </c>
      <c r="U2200" s="26">
        <f>T2200*[1]TC!$C$3</f>
        <v>34500</v>
      </c>
      <c r="V2200" s="15" t="s">
        <v>36</v>
      </c>
      <c r="W2200" s="28" t="s">
        <v>36</v>
      </c>
      <c r="X2200" s="241"/>
    </row>
    <row r="2201" spans="1:24" ht="15" customHeight="1">
      <c r="A2201" s="14" t="s">
        <v>23</v>
      </c>
      <c r="B2201" s="15" t="s">
        <v>3695</v>
      </c>
      <c r="C2201" s="16" t="s">
        <v>3731</v>
      </c>
      <c r="D2201" s="14" t="s">
        <v>26</v>
      </c>
      <c r="E2201" s="14" t="s">
        <v>27</v>
      </c>
      <c r="F2201" s="14" t="s">
        <v>80</v>
      </c>
      <c r="G2201" s="14" t="s">
        <v>120</v>
      </c>
      <c r="H2201" s="15" t="s">
        <v>30</v>
      </c>
      <c r="I2201" s="15" t="s">
        <v>31</v>
      </c>
      <c r="J2201" s="15" t="s">
        <v>32</v>
      </c>
      <c r="K2201" s="18">
        <v>13000</v>
      </c>
      <c r="L2201" s="19" t="s">
        <v>33</v>
      </c>
      <c r="M2201" s="20">
        <v>0.1</v>
      </c>
      <c r="N2201" s="45">
        <f t="shared" si="120"/>
        <v>1300</v>
      </c>
      <c r="O2201" s="22">
        <f>N2201*[1]TC!$C$3</f>
        <v>29900</v>
      </c>
      <c r="P2201" s="35">
        <v>10000</v>
      </c>
      <c r="Q2201" s="24" t="s">
        <v>34</v>
      </c>
      <c r="R2201" s="25">
        <f t="shared" si="121"/>
        <v>11700</v>
      </c>
      <c r="S2201" s="26">
        <f>R2201*[1]TC!$C$3</f>
        <v>269100</v>
      </c>
      <c r="T2201" s="25">
        <f>[1]TC!$F$5</f>
        <v>1500</v>
      </c>
      <c r="U2201" s="26">
        <f>T2201*[1]TC!$C$3</f>
        <v>34500</v>
      </c>
      <c r="V2201" s="15" t="s">
        <v>36</v>
      </c>
      <c r="W2201" s="28" t="s">
        <v>36</v>
      </c>
      <c r="X2201" s="241"/>
    </row>
    <row r="2202" spans="1:24" ht="15" customHeight="1">
      <c r="A2202" s="14" t="s">
        <v>23</v>
      </c>
      <c r="B2202" s="15" t="s">
        <v>3695</v>
      </c>
      <c r="C2202" s="16" t="s">
        <v>3732</v>
      </c>
      <c r="D2202" s="14" t="s">
        <v>26</v>
      </c>
      <c r="E2202" s="14" t="s">
        <v>27</v>
      </c>
      <c r="F2202" s="14" t="s">
        <v>73</v>
      </c>
      <c r="G2202" s="14" t="s">
        <v>92</v>
      </c>
      <c r="H2202" s="15" t="s">
        <v>30</v>
      </c>
      <c r="I2202" s="15" t="s">
        <v>31</v>
      </c>
      <c r="J2202" s="15" t="s">
        <v>32</v>
      </c>
      <c r="K2202" s="18">
        <v>13250</v>
      </c>
      <c r="L2202" s="19" t="s">
        <v>33</v>
      </c>
      <c r="M2202" s="20">
        <v>0.1</v>
      </c>
      <c r="N2202" s="45">
        <f t="shared" si="120"/>
        <v>1325</v>
      </c>
      <c r="O2202" s="22">
        <f>N2202*[1]TC!$C$3</f>
        <v>30475</v>
      </c>
      <c r="P2202" s="35">
        <v>10000</v>
      </c>
      <c r="Q2202" s="24" t="s">
        <v>34</v>
      </c>
      <c r="R2202" s="25">
        <f t="shared" si="121"/>
        <v>11925</v>
      </c>
      <c r="S2202" s="26">
        <f>R2202*[1]TC!$C$3</f>
        <v>274275</v>
      </c>
      <c r="T2202" s="25">
        <f>[1]TC!$F$5</f>
        <v>1500</v>
      </c>
      <c r="U2202" s="26">
        <f>T2202*[1]TC!$C$3</f>
        <v>34500</v>
      </c>
      <c r="V2202" s="15" t="s">
        <v>36</v>
      </c>
      <c r="W2202" s="28" t="s">
        <v>36</v>
      </c>
      <c r="X2202" s="241"/>
    </row>
    <row r="2203" spans="1:24" ht="15" customHeight="1">
      <c r="A2203" s="14" t="s">
        <v>23</v>
      </c>
      <c r="B2203" s="15" t="s">
        <v>3695</v>
      </c>
      <c r="C2203" s="16" t="s">
        <v>3733</v>
      </c>
      <c r="D2203" s="14" t="s">
        <v>26</v>
      </c>
      <c r="E2203" s="14" t="s">
        <v>27</v>
      </c>
      <c r="F2203" s="14" t="s">
        <v>50</v>
      </c>
      <c r="G2203" s="14" t="s">
        <v>135</v>
      </c>
      <c r="H2203" s="15" t="s">
        <v>30</v>
      </c>
      <c r="I2203" s="15" t="s">
        <v>31</v>
      </c>
      <c r="J2203" s="15" t="s">
        <v>32</v>
      </c>
      <c r="K2203" s="18">
        <v>13000</v>
      </c>
      <c r="L2203" s="19" t="s">
        <v>33</v>
      </c>
      <c r="M2203" s="20">
        <v>0.1</v>
      </c>
      <c r="N2203" s="45">
        <f t="shared" si="120"/>
        <v>1300</v>
      </c>
      <c r="O2203" s="22">
        <f>N2203*[1]TC!$C$3</f>
        <v>29900</v>
      </c>
      <c r="P2203" s="35">
        <v>10000</v>
      </c>
      <c r="Q2203" s="24" t="s">
        <v>34</v>
      </c>
      <c r="R2203" s="25">
        <f t="shared" si="121"/>
        <v>11700</v>
      </c>
      <c r="S2203" s="26">
        <f>R2203*[1]TC!$C$3</f>
        <v>269100</v>
      </c>
      <c r="T2203" s="25">
        <f>[1]TC!$F$5</f>
        <v>1500</v>
      </c>
      <c r="U2203" s="26">
        <f>T2203*[1]TC!$C$3</f>
        <v>34500</v>
      </c>
      <c r="V2203" s="15" t="s">
        <v>36</v>
      </c>
      <c r="W2203" s="28" t="s">
        <v>36</v>
      </c>
      <c r="X2203" s="241"/>
    </row>
    <row r="2204" spans="1:24" ht="15" customHeight="1">
      <c r="A2204" s="14" t="s">
        <v>23</v>
      </c>
      <c r="B2204" s="15" t="s">
        <v>3695</v>
      </c>
      <c r="C2204" s="16" t="s">
        <v>3734</v>
      </c>
      <c r="D2204" s="14" t="s">
        <v>26</v>
      </c>
      <c r="E2204" s="14" t="s">
        <v>27</v>
      </c>
      <c r="F2204" s="14" t="s">
        <v>62</v>
      </c>
      <c r="G2204" s="14" t="s">
        <v>96</v>
      </c>
      <c r="H2204" s="15" t="s">
        <v>30</v>
      </c>
      <c r="I2204" s="15" t="s">
        <v>31</v>
      </c>
      <c r="J2204" s="15" t="s">
        <v>32</v>
      </c>
      <c r="K2204" s="18">
        <v>13000</v>
      </c>
      <c r="L2204" s="19" t="s">
        <v>33</v>
      </c>
      <c r="M2204" s="20">
        <v>0.1</v>
      </c>
      <c r="N2204" s="45">
        <f t="shared" si="120"/>
        <v>1300</v>
      </c>
      <c r="O2204" s="22">
        <f>N2204*[1]TC!$C$3</f>
        <v>29900</v>
      </c>
      <c r="P2204" s="35">
        <v>10000</v>
      </c>
      <c r="Q2204" s="24" t="s">
        <v>34</v>
      </c>
      <c r="R2204" s="25">
        <f t="shared" si="121"/>
        <v>11700</v>
      </c>
      <c r="S2204" s="26">
        <f>R2204*[1]TC!$C$3</f>
        <v>269100</v>
      </c>
      <c r="T2204" s="25">
        <f>[1]TC!$F$5</f>
        <v>1500</v>
      </c>
      <c r="U2204" s="26">
        <f>T2204*[1]TC!$C$3</f>
        <v>34500</v>
      </c>
      <c r="V2204" s="15" t="s">
        <v>36</v>
      </c>
      <c r="W2204" s="28" t="s">
        <v>36</v>
      </c>
      <c r="X2204" s="241"/>
    </row>
    <row r="2205" spans="1:24" ht="15" customHeight="1">
      <c r="A2205" s="14" t="s">
        <v>23</v>
      </c>
      <c r="B2205" s="15" t="s">
        <v>3695</v>
      </c>
      <c r="C2205" s="16" t="s">
        <v>3735</v>
      </c>
      <c r="D2205" s="14" t="s">
        <v>26</v>
      </c>
      <c r="E2205" s="14" t="s">
        <v>27</v>
      </c>
      <c r="F2205" s="14" t="s">
        <v>411</v>
      </c>
      <c r="G2205" s="14" t="s">
        <v>998</v>
      </c>
      <c r="H2205" s="15" t="s">
        <v>30</v>
      </c>
      <c r="I2205" s="15" t="s">
        <v>31</v>
      </c>
      <c r="J2205" s="15" t="s">
        <v>32</v>
      </c>
      <c r="K2205" s="18">
        <v>13000</v>
      </c>
      <c r="L2205" s="19" t="s">
        <v>33</v>
      </c>
      <c r="M2205" s="20">
        <v>0.1</v>
      </c>
      <c r="N2205" s="45">
        <f t="shared" ref="N2205:N2268" si="122">K2205*M2205</f>
        <v>1300</v>
      </c>
      <c r="O2205" s="22">
        <f>N2205*[1]TC!$C$3</f>
        <v>29900</v>
      </c>
      <c r="P2205" s="35">
        <v>10000</v>
      </c>
      <c r="Q2205" s="24" t="s">
        <v>34</v>
      </c>
      <c r="R2205" s="25">
        <f t="shared" ref="R2205:R2268" si="123">K2205-N2205</f>
        <v>11700</v>
      </c>
      <c r="S2205" s="26">
        <f>R2205*[1]TC!$C$3</f>
        <v>269100</v>
      </c>
      <c r="T2205" s="25">
        <f>[1]TC!$F$5</f>
        <v>1500</v>
      </c>
      <c r="U2205" s="26">
        <f>T2205*[1]TC!$C$3</f>
        <v>34500</v>
      </c>
      <c r="V2205" s="15" t="s">
        <v>36</v>
      </c>
      <c r="W2205" s="28" t="s">
        <v>36</v>
      </c>
      <c r="X2205" s="241"/>
    </row>
    <row r="2206" spans="1:24" ht="15" customHeight="1">
      <c r="A2206" s="14" t="s">
        <v>23</v>
      </c>
      <c r="B2206" s="15" t="s">
        <v>3695</v>
      </c>
      <c r="C2206" s="16" t="s">
        <v>3736</v>
      </c>
      <c r="D2206" s="14" t="s">
        <v>26</v>
      </c>
      <c r="E2206" s="14" t="s">
        <v>27</v>
      </c>
      <c r="F2206" s="14" t="s">
        <v>204</v>
      </c>
      <c r="G2206" s="14" t="s">
        <v>921</v>
      </c>
      <c r="H2206" s="15" t="s">
        <v>30</v>
      </c>
      <c r="I2206" s="15" t="s">
        <v>31</v>
      </c>
      <c r="J2206" s="15" t="s">
        <v>32</v>
      </c>
      <c r="K2206" s="18">
        <v>13000</v>
      </c>
      <c r="L2206" s="19" t="s">
        <v>33</v>
      </c>
      <c r="M2206" s="20">
        <v>0.1</v>
      </c>
      <c r="N2206" s="45">
        <f t="shared" si="122"/>
        <v>1300</v>
      </c>
      <c r="O2206" s="22">
        <f>N2206*[1]TC!$C$3</f>
        <v>29900</v>
      </c>
      <c r="P2206" s="35">
        <v>10000</v>
      </c>
      <c r="Q2206" s="24" t="s">
        <v>34</v>
      </c>
      <c r="R2206" s="25">
        <f t="shared" si="123"/>
        <v>11700</v>
      </c>
      <c r="S2206" s="26">
        <f>R2206*[1]TC!$C$3</f>
        <v>269100</v>
      </c>
      <c r="T2206" s="25">
        <f>[1]TC!$F$5</f>
        <v>1500</v>
      </c>
      <c r="U2206" s="26">
        <f>T2206*[1]TC!$C$3</f>
        <v>34500</v>
      </c>
      <c r="V2206" s="15" t="s">
        <v>36</v>
      </c>
      <c r="W2206" s="28" t="s">
        <v>36</v>
      </c>
      <c r="X2206" s="241"/>
    </row>
    <row r="2207" spans="1:24" ht="15" customHeight="1">
      <c r="A2207" s="14" t="s">
        <v>23</v>
      </c>
      <c r="B2207" s="15" t="s">
        <v>3695</v>
      </c>
      <c r="C2207" s="16" t="s">
        <v>3737</v>
      </c>
      <c r="D2207" s="14" t="s">
        <v>26</v>
      </c>
      <c r="E2207" s="14" t="s">
        <v>27</v>
      </c>
      <c r="F2207" s="14" t="s">
        <v>96</v>
      </c>
      <c r="G2207" s="14" t="s">
        <v>62</v>
      </c>
      <c r="H2207" s="15" t="s">
        <v>97</v>
      </c>
      <c r="I2207" s="15" t="s">
        <v>31</v>
      </c>
      <c r="J2207" s="15" t="s">
        <v>1165</v>
      </c>
      <c r="K2207" s="18">
        <v>13000</v>
      </c>
      <c r="L2207" s="19" t="s">
        <v>33</v>
      </c>
      <c r="M2207" s="20">
        <v>0.1</v>
      </c>
      <c r="N2207" s="45">
        <f t="shared" si="122"/>
        <v>1300</v>
      </c>
      <c r="O2207" s="22">
        <f>N2207*[1]TC!$C$3</f>
        <v>29900</v>
      </c>
      <c r="P2207" s="35">
        <v>10000</v>
      </c>
      <c r="Q2207" s="24" t="s">
        <v>34</v>
      </c>
      <c r="R2207" s="25">
        <f t="shared" si="123"/>
        <v>11700</v>
      </c>
      <c r="S2207" s="26">
        <f>R2207*[1]TC!$C$3</f>
        <v>269100</v>
      </c>
      <c r="T2207" s="25">
        <f>[1]TC!$F$5</f>
        <v>1500</v>
      </c>
      <c r="U2207" s="26">
        <f>T2207*[1]TC!$C$3</f>
        <v>34500</v>
      </c>
      <c r="V2207" s="15" t="s">
        <v>36</v>
      </c>
      <c r="W2207" s="28" t="s">
        <v>36</v>
      </c>
      <c r="X2207" s="241"/>
    </row>
    <row r="2208" spans="1:24" ht="15" customHeight="1">
      <c r="A2208" s="14" t="s">
        <v>23</v>
      </c>
      <c r="B2208" s="15" t="s">
        <v>3695</v>
      </c>
      <c r="C2208" s="51" t="s">
        <v>3738</v>
      </c>
      <c r="D2208" s="14" t="s">
        <v>26</v>
      </c>
      <c r="E2208" s="14" t="s">
        <v>27</v>
      </c>
      <c r="F2208" s="14" t="s">
        <v>120</v>
      </c>
      <c r="G2208" s="14" t="s">
        <v>132</v>
      </c>
      <c r="H2208" s="15" t="s">
        <v>30</v>
      </c>
      <c r="I2208" s="15" t="s">
        <v>31</v>
      </c>
      <c r="J2208" s="15" t="s">
        <v>32</v>
      </c>
      <c r="K2208" s="18">
        <v>13000</v>
      </c>
      <c r="L2208" s="19" t="s">
        <v>33</v>
      </c>
      <c r="M2208" s="20">
        <v>0.1</v>
      </c>
      <c r="N2208" s="45">
        <f t="shared" si="122"/>
        <v>1300</v>
      </c>
      <c r="O2208" s="22">
        <f>N2208*[1]TC!$C$3</f>
        <v>29900</v>
      </c>
      <c r="P2208" s="35">
        <v>10000</v>
      </c>
      <c r="Q2208" s="24" t="s">
        <v>34</v>
      </c>
      <c r="R2208" s="25">
        <f t="shared" si="123"/>
        <v>11700</v>
      </c>
      <c r="S2208" s="26">
        <f>R2208*[1]TC!$C$3</f>
        <v>269100</v>
      </c>
      <c r="T2208" s="25">
        <f>[1]TC!$F$5</f>
        <v>1500</v>
      </c>
      <c r="U2208" s="26">
        <f>T2208*[1]TC!$C$3</f>
        <v>34500</v>
      </c>
      <c r="V2208" s="15" t="s">
        <v>36</v>
      </c>
      <c r="W2208" s="28" t="s">
        <v>36</v>
      </c>
      <c r="X2208" s="241"/>
    </row>
    <row r="2209" spans="1:24" ht="15" customHeight="1">
      <c r="A2209" s="14" t="s">
        <v>23</v>
      </c>
      <c r="B2209" s="15" t="s">
        <v>3695</v>
      </c>
      <c r="C2209" s="16" t="s">
        <v>3739</v>
      </c>
      <c r="D2209" s="14" t="s">
        <v>26</v>
      </c>
      <c r="E2209" s="14" t="s">
        <v>27</v>
      </c>
      <c r="F2209" s="14" t="s">
        <v>519</v>
      </c>
      <c r="G2209" s="14" t="s">
        <v>73</v>
      </c>
      <c r="H2209" s="15" t="s">
        <v>30</v>
      </c>
      <c r="I2209" s="15" t="s">
        <v>31</v>
      </c>
      <c r="J2209" s="15" t="s">
        <v>32</v>
      </c>
      <c r="K2209" s="18">
        <v>13250</v>
      </c>
      <c r="L2209" s="19" t="s">
        <v>33</v>
      </c>
      <c r="M2209" s="20">
        <v>0.1</v>
      </c>
      <c r="N2209" s="45">
        <f t="shared" si="122"/>
        <v>1325</v>
      </c>
      <c r="O2209" s="22">
        <f>N2209*[1]TC!$C$3</f>
        <v>30475</v>
      </c>
      <c r="P2209" s="35">
        <v>10000</v>
      </c>
      <c r="Q2209" s="24" t="s">
        <v>34</v>
      </c>
      <c r="R2209" s="25">
        <f t="shared" si="123"/>
        <v>11925</v>
      </c>
      <c r="S2209" s="26">
        <f>R2209*[1]TC!$C$3</f>
        <v>274275</v>
      </c>
      <c r="T2209" s="25">
        <f>[1]TC!$F$5</f>
        <v>1500</v>
      </c>
      <c r="U2209" s="26">
        <f>T2209*[1]TC!$C$3</f>
        <v>34500</v>
      </c>
      <c r="V2209" s="15" t="s">
        <v>36</v>
      </c>
      <c r="W2209" s="28" t="s">
        <v>36</v>
      </c>
      <c r="X2209" s="241"/>
    </row>
    <row r="2210" spans="1:24" ht="15" customHeight="1">
      <c r="A2210" s="14" t="s">
        <v>23</v>
      </c>
      <c r="B2210" s="15" t="s">
        <v>3695</v>
      </c>
      <c r="C2210" s="16" t="s">
        <v>3740</v>
      </c>
      <c r="D2210" s="14" t="s">
        <v>26</v>
      </c>
      <c r="E2210" s="14" t="s">
        <v>27</v>
      </c>
      <c r="F2210" s="14" t="s">
        <v>50</v>
      </c>
      <c r="G2210" s="14" t="s">
        <v>135</v>
      </c>
      <c r="H2210" s="15" t="s">
        <v>30</v>
      </c>
      <c r="I2210" s="15" t="s">
        <v>31</v>
      </c>
      <c r="J2210" s="15" t="s">
        <v>32</v>
      </c>
      <c r="K2210" s="18">
        <v>16200</v>
      </c>
      <c r="L2210" s="19" t="s">
        <v>33</v>
      </c>
      <c r="M2210" s="20">
        <v>0.1</v>
      </c>
      <c r="N2210" s="45">
        <f t="shared" si="122"/>
        <v>1620</v>
      </c>
      <c r="O2210" s="22">
        <f>N2210*[1]TC!$C$3</f>
        <v>37260</v>
      </c>
      <c r="P2210" s="35">
        <v>10000</v>
      </c>
      <c r="Q2210" s="24" t="s">
        <v>34</v>
      </c>
      <c r="R2210" s="25">
        <f t="shared" si="123"/>
        <v>14580</v>
      </c>
      <c r="S2210" s="26">
        <f>R2210*[1]TC!$C$3</f>
        <v>335340</v>
      </c>
      <c r="T2210" s="25">
        <f>[1]TC!$F$5</f>
        <v>1500</v>
      </c>
      <c r="U2210" s="26">
        <f>T2210*[1]TC!$C$3</f>
        <v>34500</v>
      </c>
      <c r="V2210" s="15" t="s">
        <v>36</v>
      </c>
      <c r="W2210" s="28" t="s">
        <v>36</v>
      </c>
      <c r="X2210" s="241"/>
    </row>
    <row r="2211" spans="1:24" ht="15" customHeight="1">
      <c r="A2211" s="14" t="s">
        <v>23</v>
      </c>
      <c r="B2211" s="15" t="s">
        <v>3695</v>
      </c>
      <c r="C2211" s="16" t="s">
        <v>2911</v>
      </c>
      <c r="D2211" s="14" t="s">
        <v>26</v>
      </c>
      <c r="E2211" s="14" t="s">
        <v>27</v>
      </c>
      <c r="F2211" s="14" t="s">
        <v>147</v>
      </c>
      <c r="G2211" s="14" t="s">
        <v>170</v>
      </c>
      <c r="H2211" s="15" t="s">
        <v>30</v>
      </c>
      <c r="I2211" s="15" t="s">
        <v>31</v>
      </c>
      <c r="J2211" s="15" t="s">
        <v>32</v>
      </c>
      <c r="K2211" s="18">
        <v>14500</v>
      </c>
      <c r="L2211" s="19" t="s">
        <v>33</v>
      </c>
      <c r="M2211" s="20">
        <v>0.1</v>
      </c>
      <c r="N2211" s="45">
        <f t="shared" si="122"/>
        <v>1450</v>
      </c>
      <c r="O2211" s="22">
        <f>N2211*[1]TC!$C$3</f>
        <v>33350</v>
      </c>
      <c r="P2211" s="35">
        <v>10000</v>
      </c>
      <c r="Q2211" s="24" t="s">
        <v>34</v>
      </c>
      <c r="R2211" s="25">
        <f t="shared" si="123"/>
        <v>13050</v>
      </c>
      <c r="S2211" s="26">
        <f>R2211*[1]TC!$C$3</f>
        <v>300150</v>
      </c>
      <c r="T2211" s="25">
        <f>[1]TC!$F$5</f>
        <v>1500</v>
      </c>
      <c r="U2211" s="26">
        <f>T2211*[1]TC!$C$3</f>
        <v>34500</v>
      </c>
      <c r="V2211" s="15" t="s">
        <v>36</v>
      </c>
      <c r="W2211" s="28" t="s">
        <v>36</v>
      </c>
      <c r="X2211" s="241"/>
    </row>
    <row r="2212" spans="1:24" ht="15" customHeight="1">
      <c r="A2212" s="14" t="s">
        <v>23</v>
      </c>
      <c r="B2212" s="15" t="s">
        <v>3695</v>
      </c>
      <c r="C2212" s="16" t="s">
        <v>3741</v>
      </c>
      <c r="D2212" s="14" t="s">
        <v>26</v>
      </c>
      <c r="E2212" s="14" t="s">
        <v>27</v>
      </c>
      <c r="F2212" s="14" t="s">
        <v>158</v>
      </c>
      <c r="G2212" s="14" t="s">
        <v>29</v>
      </c>
      <c r="H2212" s="15" t="s">
        <v>30</v>
      </c>
      <c r="I2212" s="15" t="s">
        <v>31</v>
      </c>
      <c r="J2212" s="15" t="s">
        <v>32</v>
      </c>
      <c r="K2212" s="18">
        <v>13250</v>
      </c>
      <c r="L2212" s="19" t="s">
        <v>33</v>
      </c>
      <c r="M2212" s="20">
        <v>0.1</v>
      </c>
      <c r="N2212" s="45">
        <f t="shared" si="122"/>
        <v>1325</v>
      </c>
      <c r="O2212" s="22">
        <f>N2212*[1]TC!$C$3</f>
        <v>30475</v>
      </c>
      <c r="P2212" s="35">
        <v>10000</v>
      </c>
      <c r="Q2212" s="24" t="s">
        <v>34</v>
      </c>
      <c r="R2212" s="25">
        <f t="shared" si="123"/>
        <v>11925</v>
      </c>
      <c r="S2212" s="26">
        <f>R2212*[1]TC!$C$3</f>
        <v>274275</v>
      </c>
      <c r="T2212" s="25">
        <f>[1]TC!$F$5</f>
        <v>1500</v>
      </c>
      <c r="U2212" s="26">
        <f>T2212*[1]TC!$C$3</f>
        <v>34500</v>
      </c>
      <c r="V2212" s="15" t="s">
        <v>36</v>
      </c>
      <c r="W2212" s="28" t="s">
        <v>36</v>
      </c>
      <c r="X2212" s="241"/>
    </row>
    <row r="2213" spans="1:24" ht="15" customHeight="1">
      <c r="A2213" s="14" t="s">
        <v>23</v>
      </c>
      <c r="B2213" s="15" t="s">
        <v>3695</v>
      </c>
      <c r="C2213" s="16" t="s">
        <v>3742</v>
      </c>
      <c r="D2213" s="14" t="s">
        <v>26</v>
      </c>
      <c r="E2213" s="14" t="s">
        <v>27</v>
      </c>
      <c r="F2213" s="14" t="s">
        <v>328</v>
      </c>
      <c r="G2213" s="14" t="s">
        <v>105</v>
      </c>
      <c r="H2213" s="15" t="s">
        <v>30</v>
      </c>
      <c r="I2213" s="15" t="s">
        <v>31</v>
      </c>
      <c r="J2213" s="15" t="s">
        <v>32</v>
      </c>
      <c r="K2213" s="18">
        <v>13250</v>
      </c>
      <c r="L2213" s="19" t="s">
        <v>33</v>
      </c>
      <c r="M2213" s="20">
        <v>0.1</v>
      </c>
      <c r="N2213" s="45">
        <f t="shared" si="122"/>
        <v>1325</v>
      </c>
      <c r="O2213" s="22">
        <f>N2213*[1]TC!$C$3</f>
        <v>30475</v>
      </c>
      <c r="P2213" s="35">
        <v>10000</v>
      </c>
      <c r="Q2213" s="24" t="s">
        <v>34</v>
      </c>
      <c r="R2213" s="25">
        <f t="shared" si="123"/>
        <v>11925</v>
      </c>
      <c r="S2213" s="26">
        <f>R2213*[1]TC!$C$3</f>
        <v>274275</v>
      </c>
      <c r="T2213" s="25">
        <f>[1]TC!$F$5</f>
        <v>1500</v>
      </c>
      <c r="U2213" s="26">
        <f>T2213*[1]TC!$C$3</f>
        <v>34500</v>
      </c>
      <c r="V2213" s="15" t="s">
        <v>36</v>
      </c>
      <c r="W2213" s="28" t="s">
        <v>36</v>
      </c>
      <c r="X2213" s="241"/>
    </row>
    <row r="2214" spans="1:24" ht="15" customHeight="1">
      <c r="A2214" s="14" t="s">
        <v>23</v>
      </c>
      <c r="B2214" s="15" t="s">
        <v>3695</v>
      </c>
      <c r="C2214" s="16" t="s">
        <v>3743</v>
      </c>
      <c r="D2214" s="14" t="s">
        <v>26</v>
      </c>
      <c r="E2214" s="14" t="s">
        <v>27</v>
      </c>
      <c r="F2214" s="14" t="s">
        <v>116</v>
      </c>
      <c r="G2214" s="14" t="s">
        <v>72</v>
      </c>
      <c r="H2214" s="15" t="s">
        <v>30</v>
      </c>
      <c r="I2214" s="15" t="s">
        <v>31</v>
      </c>
      <c r="J2214" s="15" t="s">
        <v>32</v>
      </c>
      <c r="K2214" s="18">
        <v>13250</v>
      </c>
      <c r="L2214" s="19" t="s">
        <v>33</v>
      </c>
      <c r="M2214" s="20">
        <v>0.1</v>
      </c>
      <c r="N2214" s="45">
        <f t="shared" si="122"/>
        <v>1325</v>
      </c>
      <c r="O2214" s="22">
        <f>N2214*[1]TC!$C$3</f>
        <v>30475</v>
      </c>
      <c r="P2214" s="35">
        <v>10000</v>
      </c>
      <c r="Q2214" s="24" t="s">
        <v>34</v>
      </c>
      <c r="R2214" s="25">
        <f t="shared" si="123"/>
        <v>11925</v>
      </c>
      <c r="S2214" s="26">
        <f>R2214*[1]TC!$C$3</f>
        <v>274275</v>
      </c>
      <c r="T2214" s="25">
        <f>[1]TC!$F$5</f>
        <v>1500</v>
      </c>
      <c r="U2214" s="26">
        <f>T2214*[1]TC!$C$3</f>
        <v>34500</v>
      </c>
      <c r="V2214" s="15" t="s">
        <v>36</v>
      </c>
      <c r="W2214" s="28" t="s">
        <v>36</v>
      </c>
      <c r="X2214" s="241"/>
    </row>
    <row r="2215" spans="1:24" ht="15" customHeight="1">
      <c r="A2215" s="14" t="s">
        <v>23</v>
      </c>
      <c r="B2215" s="15" t="s">
        <v>3695</v>
      </c>
      <c r="C2215" s="51" t="s">
        <v>3744</v>
      </c>
      <c r="D2215" s="14" t="s">
        <v>26</v>
      </c>
      <c r="E2215" s="14" t="s">
        <v>27</v>
      </c>
      <c r="F2215" s="14" t="s">
        <v>72</v>
      </c>
      <c r="G2215" s="14" t="s">
        <v>73</v>
      </c>
      <c r="H2215" s="15" t="s">
        <v>30</v>
      </c>
      <c r="I2215" s="15" t="s">
        <v>31</v>
      </c>
      <c r="J2215" s="15" t="s">
        <v>32</v>
      </c>
      <c r="K2215" s="18">
        <v>13250</v>
      </c>
      <c r="L2215" s="19" t="s">
        <v>33</v>
      </c>
      <c r="M2215" s="20">
        <v>0.1</v>
      </c>
      <c r="N2215" s="45">
        <f t="shared" si="122"/>
        <v>1325</v>
      </c>
      <c r="O2215" s="22">
        <f>N2215*[1]TC!$C$3</f>
        <v>30475</v>
      </c>
      <c r="P2215" s="35">
        <v>10000</v>
      </c>
      <c r="Q2215" s="24" t="s">
        <v>34</v>
      </c>
      <c r="R2215" s="25">
        <f t="shared" si="123"/>
        <v>11925</v>
      </c>
      <c r="S2215" s="26">
        <f>R2215*[1]TC!$C$3</f>
        <v>274275</v>
      </c>
      <c r="T2215" s="25">
        <f>[1]TC!$F$5</f>
        <v>1500</v>
      </c>
      <c r="U2215" s="26">
        <f>T2215*[1]TC!$C$3</f>
        <v>34500</v>
      </c>
      <c r="V2215" s="15" t="s">
        <v>36</v>
      </c>
      <c r="W2215" s="28" t="s">
        <v>36</v>
      </c>
      <c r="X2215" s="241"/>
    </row>
    <row r="2216" spans="1:24" ht="15" customHeight="1">
      <c r="A2216" s="14" t="s">
        <v>23</v>
      </c>
      <c r="B2216" s="15" t="s">
        <v>3695</v>
      </c>
      <c r="C2216" s="51" t="s">
        <v>3745</v>
      </c>
      <c r="D2216" s="14" t="s">
        <v>26</v>
      </c>
      <c r="E2216" s="14" t="s">
        <v>27</v>
      </c>
      <c r="F2216" s="14" t="s">
        <v>829</v>
      </c>
      <c r="G2216" s="14" t="s">
        <v>72</v>
      </c>
      <c r="H2216" s="15" t="s">
        <v>30</v>
      </c>
      <c r="I2216" s="15" t="s">
        <v>31</v>
      </c>
      <c r="J2216" s="15" t="s">
        <v>32</v>
      </c>
      <c r="K2216" s="18">
        <v>13250</v>
      </c>
      <c r="L2216" s="19" t="s">
        <v>33</v>
      </c>
      <c r="M2216" s="20">
        <v>0.1</v>
      </c>
      <c r="N2216" s="45">
        <f t="shared" si="122"/>
        <v>1325</v>
      </c>
      <c r="O2216" s="22">
        <f>N2216*[1]TC!$C$3</f>
        <v>30475</v>
      </c>
      <c r="P2216" s="35">
        <v>10000</v>
      </c>
      <c r="Q2216" s="24" t="s">
        <v>34</v>
      </c>
      <c r="R2216" s="25">
        <f t="shared" si="123"/>
        <v>11925</v>
      </c>
      <c r="S2216" s="26">
        <f>R2216*[1]TC!$C$3</f>
        <v>274275</v>
      </c>
      <c r="T2216" s="25">
        <f>[1]TC!$F$5</f>
        <v>1500</v>
      </c>
      <c r="U2216" s="26">
        <f>T2216*[1]TC!$C$3</f>
        <v>34500</v>
      </c>
      <c r="V2216" s="15" t="s">
        <v>36</v>
      </c>
      <c r="W2216" s="28" t="s">
        <v>36</v>
      </c>
      <c r="X2216" s="241"/>
    </row>
    <row r="2217" spans="1:24" ht="15" customHeight="1">
      <c r="A2217" s="14" t="s">
        <v>23</v>
      </c>
      <c r="B2217" s="15" t="s">
        <v>3695</v>
      </c>
      <c r="C2217" s="51" t="s">
        <v>3746</v>
      </c>
      <c r="D2217" s="14" t="s">
        <v>26</v>
      </c>
      <c r="E2217" s="14" t="s">
        <v>27</v>
      </c>
      <c r="F2217" s="14" t="s">
        <v>38</v>
      </c>
      <c r="G2217" s="14" t="s">
        <v>29</v>
      </c>
      <c r="H2217" s="15" t="s">
        <v>51</v>
      </c>
      <c r="I2217" s="15" t="s">
        <v>31</v>
      </c>
      <c r="J2217" s="15" t="s">
        <v>32</v>
      </c>
      <c r="K2217" s="18">
        <v>15750</v>
      </c>
      <c r="L2217" s="19" t="s">
        <v>33</v>
      </c>
      <c r="M2217" s="20">
        <v>0.1</v>
      </c>
      <c r="N2217" s="45">
        <f t="shared" si="122"/>
        <v>1575</v>
      </c>
      <c r="O2217" s="22">
        <f>N2217*[1]TC!$C$3</f>
        <v>36225</v>
      </c>
      <c r="P2217" s="35">
        <v>10000</v>
      </c>
      <c r="Q2217" s="24" t="s">
        <v>34</v>
      </c>
      <c r="R2217" s="25">
        <f t="shared" si="123"/>
        <v>14175</v>
      </c>
      <c r="S2217" s="26">
        <f>R2217*[1]TC!$C$3</f>
        <v>326025</v>
      </c>
      <c r="T2217" s="25">
        <f>[1]TC!$F$5</f>
        <v>1500</v>
      </c>
      <c r="U2217" s="26">
        <f>T2217*[1]TC!$C$3</f>
        <v>34500</v>
      </c>
      <c r="V2217" s="15" t="s">
        <v>3747</v>
      </c>
      <c r="W2217" s="28" t="s">
        <v>36</v>
      </c>
      <c r="X2217" s="241"/>
    </row>
    <row r="2218" spans="1:24" ht="15" customHeight="1">
      <c r="A2218" s="14" t="s">
        <v>23</v>
      </c>
      <c r="B2218" s="15" t="s">
        <v>3695</v>
      </c>
      <c r="C2218" s="51" t="s">
        <v>3748</v>
      </c>
      <c r="D2218" s="14" t="s">
        <v>26</v>
      </c>
      <c r="E2218" s="14" t="s">
        <v>27</v>
      </c>
      <c r="F2218" s="14" t="s">
        <v>38</v>
      </c>
      <c r="G2218" s="14" t="s">
        <v>29</v>
      </c>
      <c r="H2218" s="15" t="s">
        <v>30</v>
      </c>
      <c r="I2218" s="15" t="s">
        <v>31</v>
      </c>
      <c r="J2218" s="15" t="s">
        <v>32</v>
      </c>
      <c r="K2218" s="18">
        <v>15750</v>
      </c>
      <c r="L2218" s="19" t="s">
        <v>33</v>
      </c>
      <c r="M2218" s="20">
        <v>0.1</v>
      </c>
      <c r="N2218" s="45">
        <f t="shared" si="122"/>
        <v>1575</v>
      </c>
      <c r="O2218" s="22">
        <f>N2218*[1]TC!$C$3</f>
        <v>36225</v>
      </c>
      <c r="P2218" s="35">
        <v>10000</v>
      </c>
      <c r="Q2218" s="24" t="s">
        <v>34</v>
      </c>
      <c r="R2218" s="25">
        <f t="shared" si="123"/>
        <v>14175</v>
      </c>
      <c r="S2218" s="26">
        <f>R2218*[1]TC!$C$3</f>
        <v>326025</v>
      </c>
      <c r="T2218" s="25">
        <f>[1]TC!$F$5</f>
        <v>1500</v>
      </c>
      <c r="U2218" s="26">
        <f>T2218*[1]TC!$C$3</f>
        <v>34500</v>
      </c>
      <c r="V2218" s="15" t="s">
        <v>36</v>
      </c>
      <c r="W2218" s="28" t="s">
        <v>36</v>
      </c>
      <c r="X2218" s="241"/>
    </row>
    <row r="2219" spans="1:24" ht="15" customHeight="1">
      <c r="A2219" s="14" t="s">
        <v>23</v>
      </c>
      <c r="B2219" s="15" t="s">
        <v>3695</v>
      </c>
      <c r="C2219" s="51" t="s">
        <v>3749</v>
      </c>
      <c r="D2219" s="14" t="s">
        <v>26</v>
      </c>
      <c r="E2219" s="14" t="s">
        <v>27</v>
      </c>
      <c r="F2219" s="14" t="s">
        <v>132</v>
      </c>
      <c r="G2219" s="14" t="s">
        <v>133</v>
      </c>
      <c r="H2219" s="15" t="s">
        <v>30</v>
      </c>
      <c r="I2219" s="15" t="s">
        <v>31</v>
      </c>
      <c r="J2219" s="15" t="s">
        <v>32</v>
      </c>
      <c r="K2219" s="18">
        <v>13000</v>
      </c>
      <c r="L2219" s="19" t="s">
        <v>33</v>
      </c>
      <c r="M2219" s="20">
        <v>0.1</v>
      </c>
      <c r="N2219" s="45">
        <f t="shared" si="122"/>
        <v>1300</v>
      </c>
      <c r="O2219" s="22">
        <f>N2219*[1]TC!$C$3</f>
        <v>29900</v>
      </c>
      <c r="P2219" s="35">
        <v>10000</v>
      </c>
      <c r="Q2219" s="24" t="s">
        <v>34</v>
      </c>
      <c r="R2219" s="25">
        <f t="shared" si="123"/>
        <v>11700</v>
      </c>
      <c r="S2219" s="26">
        <f>R2219*[1]TC!$C$3</f>
        <v>269100</v>
      </c>
      <c r="T2219" s="25">
        <f>[1]TC!$F$5</f>
        <v>1500</v>
      </c>
      <c r="U2219" s="26">
        <f>T2219*[1]TC!$C$3</f>
        <v>34500</v>
      </c>
      <c r="V2219" s="15" t="s">
        <v>36</v>
      </c>
      <c r="W2219" s="28" t="s">
        <v>36</v>
      </c>
      <c r="X2219" s="241"/>
    </row>
    <row r="2220" spans="1:24" ht="15" customHeight="1">
      <c r="A2220" s="14" t="s">
        <v>23</v>
      </c>
      <c r="B2220" s="15" t="s">
        <v>3695</v>
      </c>
      <c r="C2220" s="51" t="s">
        <v>3750</v>
      </c>
      <c r="D2220" s="14" t="s">
        <v>26</v>
      </c>
      <c r="E2220" s="14" t="s">
        <v>27</v>
      </c>
      <c r="F2220" s="14" t="s">
        <v>95</v>
      </c>
      <c r="G2220" s="14" t="s">
        <v>105</v>
      </c>
      <c r="H2220" s="15" t="s">
        <v>97</v>
      </c>
      <c r="I2220" s="15" t="s">
        <v>31</v>
      </c>
      <c r="J2220" s="15" t="s">
        <v>1165</v>
      </c>
      <c r="K2220" s="18">
        <v>13000</v>
      </c>
      <c r="L2220" s="19" t="s">
        <v>33</v>
      </c>
      <c r="M2220" s="20">
        <v>0.1</v>
      </c>
      <c r="N2220" s="45">
        <f t="shared" si="122"/>
        <v>1300</v>
      </c>
      <c r="O2220" s="22">
        <f>N2220*[1]TC!$C$3</f>
        <v>29900</v>
      </c>
      <c r="P2220" s="35">
        <v>10000</v>
      </c>
      <c r="Q2220" s="24" t="s">
        <v>34</v>
      </c>
      <c r="R2220" s="25">
        <f t="shared" si="123"/>
        <v>11700</v>
      </c>
      <c r="S2220" s="26">
        <f>R2220*[1]TC!$C$3</f>
        <v>269100</v>
      </c>
      <c r="T2220" s="25">
        <f>[1]TC!$F$5</f>
        <v>1500</v>
      </c>
      <c r="U2220" s="26">
        <f>T2220*[1]TC!$C$3</f>
        <v>34500</v>
      </c>
      <c r="V2220" s="15" t="s">
        <v>36</v>
      </c>
      <c r="W2220" s="28" t="s">
        <v>36</v>
      </c>
      <c r="X2220" s="241"/>
    </row>
    <row r="2221" spans="1:24" ht="15" customHeight="1">
      <c r="A2221" s="14" t="s">
        <v>23</v>
      </c>
      <c r="B2221" s="15" t="s">
        <v>3695</v>
      </c>
      <c r="C2221" s="51" t="s">
        <v>3751</v>
      </c>
      <c r="D2221" s="14" t="s">
        <v>26</v>
      </c>
      <c r="E2221" s="14" t="s">
        <v>27</v>
      </c>
      <c r="F2221" s="14" t="s">
        <v>177</v>
      </c>
      <c r="G2221" s="14" t="s">
        <v>998</v>
      </c>
      <c r="H2221" s="15" t="s">
        <v>30</v>
      </c>
      <c r="I2221" s="15" t="s">
        <v>31</v>
      </c>
      <c r="J2221" s="15" t="s">
        <v>32</v>
      </c>
      <c r="K2221" s="18">
        <v>7500</v>
      </c>
      <c r="L2221" s="19" t="s">
        <v>33</v>
      </c>
      <c r="M2221" s="20">
        <v>0.1</v>
      </c>
      <c r="N2221" s="45">
        <f t="shared" si="122"/>
        <v>750</v>
      </c>
      <c r="O2221" s="22">
        <f>N2221*[1]TC!$C$3</f>
        <v>17250</v>
      </c>
      <c r="P2221" s="35">
        <v>10000</v>
      </c>
      <c r="Q2221" s="24" t="s">
        <v>34</v>
      </c>
      <c r="R2221" s="25">
        <f t="shared" si="123"/>
        <v>6750</v>
      </c>
      <c r="S2221" s="26">
        <f>R2221*[1]TC!$C$3</f>
        <v>155250</v>
      </c>
      <c r="T2221" s="25">
        <f>[1]TC!$F$5</f>
        <v>1500</v>
      </c>
      <c r="U2221" s="26">
        <f>T2221*[1]TC!$C$3</f>
        <v>34500</v>
      </c>
      <c r="V2221" s="15" t="s">
        <v>36</v>
      </c>
      <c r="W2221" s="28" t="s">
        <v>36</v>
      </c>
      <c r="X2221" s="241"/>
    </row>
    <row r="2222" spans="1:24" ht="15" customHeight="1">
      <c r="A2222" s="14" t="s">
        <v>23</v>
      </c>
      <c r="B2222" s="15" t="s">
        <v>3695</v>
      </c>
      <c r="C2222" s="51" t="s">
        <v>3499</v>
      </c>
      <c r="D2222" s="14" t="s">
        <v>26</v>
      </c>
      <c r="E2222" s="14" t="s">
        <v>27</v>
      </c>
      <c r="F2222" s="14" t="s">
        <v>177</v>
      </c>
      <c r="G2222" s="14" t="s">
        <v>147</v>
      </c>
      <c r="H2222" s="15" t="s">
        <v>51</v>
      </c>
      <c r="I2222" s="15" t="s">
        <v>31</v>
      </c>
      <c r="J2222" s="15" t="s">
        <v>32</v>
      </c>
      <c r="K2222" s="18">
        <v>21750</v>
      </c>
      <c r="L2222" s="19" t="s">
        <v>33</v>
      </c>
      <c r="M2222" s="20">
        <v>0.1</v>
      </c>
      <c r="N2222" s="45">
        <f t="shared" si="122"/>
        <v>2175</v>
      </c>
      <c r="O2222" s="22">
        <f>N2222*[1]TC!$C$3</f>
        <v>50025</v>
      </c>
      <c r="P2222" s="35">
        <v>10000</v>
      </c>
      <c r="Q2222" s="24" t="s">
        <v>34</v>
      </c>
      <c r="R2222" s="25">
        <f t="shared" si="123"/>
        <v>19575</v>
      </c>
      <c r="S2222" s="26">
        <f>R2222*[1]TC!$C$3</f>
        <v>450225</v>
      </c>
      <c r="T2222" s="25">
        <f>[1]TC!$F$5</f>
        <v>1500</v>
      </c>
      <c r="U2222" s="26">
        <f>T2222*[1]TC!$C$3</f>
        <v>34500</v>
      </c>
      <c r="V2222" s="15" t="s">
        <v>36</v>
      </c>
      <c r="W2222" s="28" t="s">
        <v>36</v>
      </c>
      <c r="X2222" s="241"/>
    </row>
    <row r="2223" spans="1:24" ht="15" customHeight="1">
      <c r="A2223" s="14" t="s">
        <v>23</v>
      </c>
      <c r="B2223" s="15" t="s">
        <v>3695</v>
      </c>
      <c r="C2223" s="51" t="s">
        <v>3752</v>
      </c>
      <c r="D2223" s="14" t="s">
        <v>26</v>
      </c>
      <c r="E2223" s="14" t="s">
        <v>232</v>
      </c>
      <c r="F2223" s="14" t="s">
        <v>402</v>
      </c>
      <c r="G2223" s="14" t="s">
        <v>170</v>
      </c>
      <c r="H2223" s="15" t="s">
        <v>51</v>
      </c>
      <c r="I2223" s="15" t="s">
        <v>31</v>
      </c>
      <c r="J2223" s="15" t="s">
        <v>32</v>
      </c>
      <c r="K2223" s="18">
        <v>13000</v>
      </c>
      <c r="L2223" s="19" t="s">
        <v>33</v>
      </c>
      <c r="M2223" s="20">
        <v>0.1</v>
      </c>
      <c r="N2223" s="45">
        <f t="shared" si="122"/>
        <v>1300</v>
      </c>
      <c r="O2223" s="22">
        <f>N2223*[1]TC!$C$3</f>
        <v>29900</v>
      </c>
      <c r="P2223" s="24" t="s">
        <v>34</v>
      </c>
      <c r="Q2223" s="24" t="s">
        <v>34</v>
      </c>
      <c r="R2223" s="25">
        <f t="shared" si="123"/>
        <v>11700</v>
      </c>
      <c r="S2223" s="26">
        <f>R2223*[1]TC!$C$3</f>
        <v>269100</v>
      </c>
      <c r="T2223" s="25">
        <v>0</v>
      </c>
      <c r="U2223" s="26">
        <v>0</v>
      </c>
      <c r="V2223" s="15" t="s">
        <v>36</v>
      </c>
      <c r="W2223" s="28" t="s">
        <v>36</v>
      </c>
      <c r="X2223" s="241"/>
    </row>
    <row r="2224" spans="1:24" ht="15" customHeight="1">
      <c r="A2224" s="14" t="s">
        <v>23</v>
      </c>
      <c r="B2224" s="15" t="s">
        <v>3695</v>
      </c>
      <c r="C2224" s="51" t="s">
        <v>3753</v>
      </c>
      <c r="D2224" s="14" t="s">
        <v>26</v>
      </c>
      <c r="E2224" s="14" t="s">
        <v>27</v>
      </c>
      <c r="F2224" s="14" t="s">
        <v>147</v>
      </c>
      <c r="G2224" s="14" t="s">
        <v>170</v>
      </c>
      <c r="H2224" s="15" t="s">
        <v>30</v>
      </c>
      <c r="I2224" s="15" t="s">
        <v>31</v>
      </c>
      <c r="J2224" s="15" t="s">
        <v>32</v>
      </c>
      <c r="K2224" s="18">
        <v>14500</v>
      </c>
      <c r="L2224" s="19" t="s">
        <v>33</v>
      </c>
      <c r="M2224" s="20">
        <v>0.1</v>
      </c>
      <c r="N2224" s="45">
        <f t="shared" si="122"/>
        <v>1450</v>
      </c>
      <c r="O2224" s="22">
        <f>N2224*[1]TC!$C$3</f>
        <v>33350</v>
      </c>
      <c r="P2224" s="35">
        <v>10000</v>
      </c>
      <c r="Q2224" s="24" t="s">
        <v>34</v>
      </c>
      <c r="R2224" s="25">
        <f t="shared" si="123"/>
        <v>13050</v>
      </c>
      <c r="S2224" s="26">
        <f>R2224*[1]TC!$C$3</f>
        <v>300150</v>
      </c>
      <c r="T2224" s="25">
        <f>[1]TC!$F$5</f>
        <v>1500</v>
      </c>
      <c r="U2224" s="26">
        <f>T2224*[1]TC!$C$3</f>
        <v>34500</v>
      </c>
      <c r="V2224" s="15" t="s">
        <v>36</v>
      </c>
      <c r="W2224" s="28" t="s">
        <v>36</v>
      </c>
      <c r="X2224" s="241"/>
    </row>
    <row r="2225" spans="1:24" ht="15" customHeight="1">
      <c r="A2225" s="14" t="s">
        <v>23</v>
      </c>
      <c r="B2225" s="15" t="s">
        <v>3695</v>
      </c>
      <c r="C2225" s="51" t="s">
        <v>3754</v>
      </c>
      <c r="D2225" s="14" t="s">
        <v>26</v>
      </c>
      <c r="E2225" s="14" t="s">
        <v>27</v>
      </c>
      <c r="F2225" s="14" t="s">
        <v>62</v>
      </c>
      <c r="G2225" s="14" t="s">
        <v>96</v>
      </c>
      <c r="H2225" s="15" t="s">
        <v>304</v>
      </c>
      <c r="I2225" s="15" t="s">
        <v>31</v>
      </c>
      <c r="J2225" s="15" t="s">
        <v>484</v>
      </c>
      <c r="K2225" s="18">
        <v>13000</v>
      </c>
      <c r="L2225" s="19" t="s">
        <v>33</v>
      </c>
      <c r="M2225" s="20">
        <v>0.1</v>
      </c>
      <c r="N2225" s="45">
        <f t="shared" si="122"/>
        <v>1300</v>
      </c>
      <c r="O2225" s="22">
        <f>N2225*[1]TC!$C$3</f>
        <v>29900</v>
      </c>
      <c r="P2225" s="35">
        <v>10000</v>
      </c>
      <c r="Q2225" s="24" t="s">
        <v>34</v>
      </c>
      <c r="R2225" s="25">
        <f t="shared" si="123"/>
        <v>11700</v>
      </c>
      <c r="S2225" s="26">
        <f>R2225*[1]TC!$C$3</f>
        <v>269100</v>
      </c>
      <c r="T2225" s="25">
        <f>[1]TC!$F$5</f>
        <v>1500</v>
      </c>
      <c r="U2225" s="26">
        <f>T2225*[1]TC!$C$3</f>
        <v>34500</v>
      </c>
      <c r="V2225" s="15" t="s">
        <v>36</v>
      </c>
      <c r="W2225" s="28" t="s">
        <v>36</v>
      </c>
      <c r="X2225" s="241"/>
    </row>
    <row r="2226" spans="1:24" ht="15" customHeight="1">
      <c r="A2226" s="14" t="s">
        <v>23</v>
      </c>
      <c r="B2226" s="15" t="s">
        <v>3695</v>
      </c>
      <c r="C2226" s="51" t="s">
        <v>3755</v>
      </c>
      <c r="D2226" s="14" t="s">
        <v>26</v>
      </c>
      <c r="E2226" s="14" t="s">
        <v>27</v>
      </c>
      <c r="F2226" s="14" t="s">
        <v>1541</v>
      </c>
      <c r="G2226" s="14" t="s">
        <v>3002</v>
      </c>
      <c r="H2226" s="15" t="s">
        <v>113</v>
      </c>
      <c r="I2226" s="15" t="s">
        <v>31</v>
      </c>
      <c r="J2226" s="15" t="s">
        <v>32</v>
      </c>
      <c r="K2226" s="18">
        <v>26000</v>
      </c>
      <c r="L2226" s="19" t="s">
        <v>33</v>
      </c>
      <c r="M2226" s="20">
        <v>0.1</v>
      </c>
      <c r="N2226" s="45">
        <f t="shared" si="122"/>
        <v>2600</v>
      </c>
      <c r="O2226" s="22">
        <f>N2226*[1]TC!$C$3</f>
        <v>59800</v>
      </c>
      <c r="P2226" s="35">
        <v>10000</v>
      </c>
      <c r="Q2226" s="24" t="s">
        <v>34</v>
      </c>
      <c r="R2226" s="25">
        <f t="shared" si="123"/>
        <v>23400</v>
      </c>
      <c r="S2226" s="26">
        <f>R2226*[1]TC!$C$3</f>
        <v>538200</v>
      </c>
      <c r="T2226" s="25">
        <f>[1]TC!$F$5</f>
        <v>1500</v>
      </c>
      <c r="U2226" s="26">
        <f>T2226*[1]TC!$C$3</f>
        <v>34500</v>
      </c>
      <c r="V2226" s="15" t="s">
        <v>36</v>
      </c>
      <c r="W2226" s="28" t="s">
        <v>36</v>
      </c>
      <c r="X2226" s="241"/>
    </row>
    <row r="2227" spans="1:24" ht="15" customHeight="1">
      <c r="A2227" s="14" t="s">
        <v>23</v>
      </c>
      <c r="B2227" s="15" t="s">
        <v>3695</v>
      </c>
      <c r="C2227" s="51" t="s">
        <v>3756</v>
      </c>
      <c r="D2227" s="14" t="s">
        <v>26</v>
      </c>
      <c r="E2227" s="14" t="s">
        <v>27</v>
      </c>
      <c r="F2227" s="14" t="s">
        <v>56</v>
      </c>
      <c r="G2227" s="14" t="s">
        <v>215</v>
      </c>
      <c r="H2227" s="15" t="s">
        <v>30</v>
      </c>
      <c r="I2227" s="15" t="s">
        <v>31</v>
      </c>
      <c r="J2227" s="15" t="s">
        <v>32</v>
      </c>
      <c r="K2227" s="18">
        <v>13000</v>
      </c>
      <c r="L2227" s="19" t="s">
        <v>33</v>
      </c>
      <c r="M2227" s="20">
        <v>0.1</v>
      </c>
      <c r="N2227" s="45">
        <f t="shared" si="122"/>
        <v>1300</v>
      </c>
      <c r="O2227" s="22">
        <f>N2227*[1]TC!$C$3</f>
        <v>29900</v>
      </c>
      <c r="P2227" s="35">
        <v>10000</v>
      </c>
      <c r="Q2227" s="24" t="s">
        <v>34</v>
      </c>
      <c r="R2227" s="25">
        <f t="shared" si="123"/>
        <v>11700</v>
      </c>
      <c r="S2227" s="26">
        <f>R2227*[1]TC!$C$3</f>
        <v>269100</v>
      </c>
      <c r="T2227" s="25">
        <f>[1]TC!$F$5</f>
        <v>1500</v>
      </c>
      <c r="U2227" s="26">
        <f>T2227*[1]TC!$C$3</f>
        <v>34500</v>
      </c>
      <c r="V2227" s="15" t="s">
        <v>36</v>
      </c>
      <c r="W2227" s="28" t="s">
        <v>36</v>
      </c>
      <c r="X2227" s="241"/>
    </row>
    <row r="2228" spans="1:24" ht="15" customHeight="1">
      <c r="A2228" s="14" t="s">
        <v>23</v>
      </c>
      <c r="B2228" s="15" t="s">
        <v>3695</v>
      </c>
      <c r="C2228" s="51" t="s">
        <v>3757</v>
      </c>
      <c r="D2228" s="14" t="s">
        <v>26</v>
      </c>
      <c r="E2228" s="14" t="s">
        <v>27</v>
      </c>
      <c r="F2228" s="14" t="s">
        <v>50</v>
      </c>
      <c r="G2228" s="14" t="s">
        <v>135</v>
      </c>
      <c r="H2228" s="15" t="s">
        <v>30</v>
      </c>
      <c r="I2228" s="15" t="s">
        <v>31</v>
      </c>
      <c r="J2228" s="15" t="s">
        <v>32</v>
      </c>
      <c r="K2228" s="18">
        <v>13000</v>
      </c>
      <c r="L2228" s="19" t="s">
        <v>33</v>
      </c>
      <c r="M2228" s="20">
        <v>0.1</v>
      </c>
      <c r="N2228" s="45">
        <f t="shared" si="122"/>
        <v>1300</v>
      </c>
      <c r="O2228" s="22">
        <f>N2228*[1]TC!$C$3</f>
        <v>29900</v>
      </c>
      <c r="P2228" s="35">
        <v>10000</v>
      </c>
      <c r="Q2228" s="24" t="s">
        <v>34</v>
      </c>
      <c r="R2228" s="25">
        <f t="shared" si="123"/>
        <v>11700</v>
      </c>
      <c r="S2228" s="26">
        <f>R2228*[1]TC!$C$3</f>
        <v>269100</v>
      </c>
      <c r="T2228" s="25">
        <f>[1]TC!$F$5</f>
        <v>1500</v>
      </c>
      <c r="U2228" s="26">
        <f>T2228*[1]TC!$C$3</f>
        <v>34500</v>
      </c>
      <c r="V2228" s="15" t="s">
        <v>36</v>
      </c>
      <c r="W2228" s="28" t="s">
        <v>36</v>
      </c>
      <c r="X2228" s="241"/>
    </row>
    <row r="2229" spans="1:24" ht="15" customHeight="1">
      <c r="A2229" s="14" t="s">
        <v>23</v>
      </c>
      <c r="B2229" s="15" t="s">
        <v>3695</v>
      </c>
      <c r="C2229" s="51" t="s">
        <v>3758</v>
      </c>
      <c r="D2229" s="14" t="s">
        <v>26</v>
      </c>
      <c r="E2229" s="14" t="s">
        <v>232</v>
      </c>
      <c r="F2229" s="14" t="s">
        <v>2298</v>
      </c>
      <c r="G2229" s="14" t="s">
        <v>170</v>
      </c>
      <c r="H2229" s="15" t="s">
        <v>113</v>
      </c>
      <c r="I2229" s="15" t="s">
        <v>31</v>
      </c>
      <c r="J2229" s="15" t="s">
        <v>32</v>
      </c>
      <c r="K2229" s="18">
        <v>14500</v>
      </c>
      <c r="L2229" s="19" t="s">
        <v>33</v>
      </c>
      <c r="M2229" s="20">
        <v>0.1</v>
      </c>
      <c r="N2229" s="45">
        <f t="shared" si="122"/>
        <v>1450</v>
      </c>
      <c r="O2229" s="22">
        <f>N2229*[1]TC!$C$3</f>
        <v>33350</v>
      </c>
      <c r="P2229" s="24" t="s">
        <v>34</v>
      </c>
      <c r="Q2229" s="24" t="s">
        <v>34</v>
      </c>
      <c r="R2229" s="25">
        <f t="shared" si="123"/>
        <v>13050</v>
      </c>
      <c r="S2229" s="26">
        <f>R2229*[1]TC!$C$3</f>
        <v>300150</v>
      </c>
      <c r="T2229" s="25">
        <v>0</v>
      </c>
      <c r="U2229" s="26">
        <v>0</v>
      </c>
      <c r="V2229" s="15" t="s">
        <v>36</v>
      </c>
      <c r="W2229" s="28" t="s">
        <v>36</v>
      </c>
      <c r="X2229" s="241"/>
    </row>
    <row r="2230" spans="1:24" ht="15" customHeight="1">
      <c r="A2230" s="14" t="s">
        <v>23</v>
      </c>
      <c r="B2230" s="15" t="s">
        <v>3695</v>
      </c>
      <c r="C2230" s="51" t="s">
        <v>3759</v>
      </c>
      <c r="D2230" s="14" t="s">
        <v>26</v>
      </c>
      <c r="E2230" s="14" t="s">
        <v>27</v>
      </c>
      <c r="F2230" s="14" t="s">
        <v>319</v>
      </c>
      <c r="G2230" s="14" t="s">
        <v>29</v>
      </c>
      <c r="H2230" s="15" t="s">
        <v>30</v>
      </c>
      <c r="I2230" s="15" t="s">
        <v>31</v>
      </c>
      <c r="J2230" s="15" t="s">
        <v>32</v>
      </c>
      <c r="K2230" s="18">
        <v>13250</v>
      </c>
      <c r="L2230" s="19" t="s">
        <v>33</v>
      </c>
      <c r="M2230" s="20">
        <v>0.1</v>
      </c>
      <c r="N2230" s="45">
        <f t="shared" si="122"/>
        <v>1325</v>
      </c>
      <c r="O2230" s="22">
        <f>N2230*[1]TC!$C$3</f>
        <v>30475</v>
      </c>
      <c r="P2230" s="35">
        <v>10000</v>
      </c>
      <c r="Q2230" s="24" t="s">
        <v>34</v>
      </c>
      <c r="R2230" s="25">
        <f t="shared" si="123"/>
        <v>11925</v>
      </c>
      <c r="S2230" s="26">
        <f>R2230*[1]TC!$C$3</f>
        <v>274275</v>
      </c>
      <c r="T2230" s="25">
        <f>[1]TC!$F$5</f>
        <v>1500</v>
      </c>
      <c r="U2230" s="26">
        <f>T2230*[1]TC!$C$3</f>
        <v>34500</v>
      </c>
      <c r="V2230" s="15" t="s">
        <v>36</v>
      </c>
      <c r="W2230" s="28" t="s">
        <v>36</v>
      </c>
      <c r="X2230" s="241"/>
    </row>
    <row r="2231" spans="1:24" ht="15" customHeight="1">
      <c r="A2231" s="14" t="s">
        <v>23</v>
      </c>
      <c r="B2231" s="15" t="s">
        <v>3695</v>
      </c>
      <c r="C2231" s="51" t="s">
        <v>3760</v>
      </c>
      <c r="D2231" s="14" t="s">
        <v>26</v>
      </c>
      <c r="E2231" s="14" t="s">
        <v>27</v>
      </c>
      <c r="F2231" s="14" t="s">
        <v>1528</v>
      </c>
      <c r="G2231" s="14" t="s">
        <v>133</v>
      </c>
      <c r="H2231" s="15" t="s">
        <v>30</v>
      </c>
      <c r="I2231" s="15" t="s">
        <v>31</v>
      </c>
      <c r="J2231" s="15" t="s">
        <v>32</v>
      </c>
      <c r="K2231" s="18">
        <v>13000</v>
      </c>
      <c r="L2231" s="19" t="s">
        <v>33</v>
      </c>
      <c r="M2231" s="20">
        <v>0.1</v>
      </c>
      <c r="N2231" s="45">
        <f t="shared" si="122"/>
        <v>1300</v>
      </c>
      <c r="O2231" s="22">
        <f>N2231*[1]TC!$C$3</f>
        <v>29900</v>
      </c>
      <c r="P2231" s="35">
        <v>10000</v>
      </c>
      <c r="Q2231" s="24" t="s">
        <v>34</v>
      </c>
      <c r="R2231" s="25">
        <f t="shared" si="123"/>
        <v>11700</v>
      </c>
      <c r="S2231" s="26">
        <f>R2231*[1]TC!$C$3</f>
        <v>269100</v>
      </c>
      <c r="T2231" s="25">
        <f>[1]TC!$F$5</f>
        <v>1500</v>
      </c>
      <c r="U2231" s="26">
        <f>T2231*[1]TC!$C$3</f>
        <v>34500</v>
      </c>
      <c r="V2231" s="15" t="s">
        <v>36</v>
      </c>
      <c r="W2231" s="28" t="s">
        <v>36</v>
      </c>
      <c r="X2231" s="241"/>
    </row>
    <row r="2232" spans="1:24" ht="15" customHeight="1">
      <c r="A2232" s="14" t="s">
        <v>23</v>
      </c>
      <c r="B2232" s="15" t="s">
        <v>3695</v>
      </c>
      <c r="C2232" s="51" t="s">
        <v>3761</v>
      </c>
      <c r="D2232" s="14" t="s">
        <v>26</v>
      </c>
      <c r="E2232" s="14" t="s">
        <v>27</v>
      </c>
      <c r="F2232" s="14" t="s">
        <v>170</v>
      </c>
      <c r="G2232" s="14" t="s">
        <v>147</v>
      </c>
      <c r="H2232" s="15" t="s">
        <v>30</v>
      </c>
      <c r="I2232" s="15" t="s">
        <v>31</v>
      </c>
      <c r="J2232" s="15" t="s">
        <v>32</v>
      </c>
      <c r="K2232" s="31">
        <v>13000</v>
      </c>
      <c r="L2232" s="19" t="s">
        <v>33</v>
      </c>
      <c r="M2232" s="20">
        <v>0.1</v>
      </c>
      <c r="N2232" s="45">
        <f t="shared" si="122"/>
        <v>1300</v>
      </c>
      <c r="O2232" s="22">
        <f>N2232*[1]TC!$C$3</f>
        <v>29900</v>
      </c>
      <c r="P2232" s="35">
        <v>10000</v>
      </c>
      <c r="Q2232" s="24" t="s">
        <v>34</v>
      </c>
      <c r="R2232" s="25">
        <f t="shared" si="123"/>
        <v>11700</v>
      </c>
      <c r="S2232" s="26">
        <f>R2232*[1]TC!$C$3</f>
        <v>269100</v>
      </c>
      <c r="T2232" s="25">
        <f>[1]TC!$F$5</f>
        <v>1500</v>
      </c>
      <c r="U2232" s="26">
        <f>T2232*[1]TC!$C$3</f>
        <v>34500</v>
      </c>
      <c r="V2232" s="15" t="s">
        <v>36</v>
      </c>
      <c r="W2232" s="28" t="s">
        <v>36</v>
      </c>
      <c r="X2232" s="241"/>
    </row>
    <row r="2233" spans="1:24" ht="15" customHeight="1">
      <c r="A2233" s="14" t="s">
        <v>23</v>
      </c>
      <c r="B2233" s="269" t="s">
        <v>3695</v>
      </c>
      <c r="C2233" s="51" t="s">
        <v>3762</v>
      </c>
      <c r="D2233" s="14" t="s">
        <v>26</v>
      </c>
      <c r="E2233" s="14" t="s">
        <v>27</v>
      </c>
      <c r="F2233" s="14" t="s">
        <v>519</v>
      </c>
      <c r="G2233" s="14" t="s">
        <v>350</v>
      </c>
      <c r="H2233" s="15" t="s">
        <v>30</v>
      </c>
      <c r="I2233" s="15" t="s">
        <v>31</v>
      </c>
      <c r="J2233" s="15" t="s">
        <v>32</v>
      </c>
      <c r="K2233" s="18">
        <v>13000</v>
      </c>
      <c r="L2233" s="19" t="s">
        <v>33</v>
      </c>
      <c r="M2233" s="20">
        <v>0.1</v>
      </c>
      <c r="N2233" s="45">
        <f t="shared" si="122"/>
        <v>1300</v>
      </c>
      <c r="O2233" s="22">
        <f>N2233*[1]TC!$C$3</f>
        <v>29900</v>
      </c>
      <c r="P2233" s="35">
        <v>10000</v>
      </c>
      <c r="Q2233" s="24" t="s">
        <v>34</v>
      </c>
      <c r="R2233" s="25">
        <f t="shared" si="123"/>
        <v>11700</v>
      </c>
      <c r="S2233" s="26">
        <f>R2233*[1]TC!$C$3</f>
        <v>269100</v>
      </c>
      <c r="T2233" s="25">
        <f>[1]TC!$F$5</f>
        <v>1500</v>
      </c>
      <c r="U2233" s="26">
        <f>T2233*[1]TC!$C$3</f>
        <v>34500</v>
      </c>
      <c r="V2233" s="15" t="s">
        <v>36</v>
      </c>
      <c r="W2233" s="28" t="s">
        <v>36</v>
      </c>
      <c r="X2233" s="389"/>
    </row>
    <row r="2234" spans="1:24" ht="15" customHeight="1">
      <c r="A2234" s="14" t="s">
        <v>23</v>
      </c>
      <c r="B2234" s="269" t="s">
        <v>3695</v>
      </c>
      <c r="C2234" s="51" t="s">
        <v>3763</v>
      </c>
      <c r="D2234" s="14" t="s">
        <v>26</v>
      </c>
      <c r="E2234" s="14" t="s">
        <v>27</v>
      </c>
      <c r="F2234" s="14" t="s">
        <v>153</v>
      </c>
      <c r="G2234" s="14" t="s">
        <v>67</v>
      </c>
      <c r="H2234" s="15" t="s">
        <v>30</v>
      </c>
      <c r="I2234" s="15" t="s">
        <v>31</v>
      </c>
      <c r="J2234" s="15" t="s">
        <v>32</v>
      </c>
      <c r="K2234" s="18">
        <v>14500</v>
      </c>
      <c r="L2234" s="19" t="s">
        <v>33</v>
      </c>
      <c r="M2234" s="20">
        <v>0.1</v>
      </c>
      <c r="N2234" s="45">
        <f t="shared" si="122"/>
        <v>1450</v>
      </c>
      <c r="O2234" s="22">
        <f>N2234*[1]TC!$C$3</f>
        <v>33350</v>
      </c>
      <c r="P2234" s="35">
        <v>10000</v>
      </c>
      <c r="Q2234" s="24" t="s">
        <v>34</v>
      </c>
      <c r="R2234" s="25">
        <f t="shared" si="123"/>
        <v>13050</v>
      </c>
      <c r="S2234" s="26">
        <f>R2234*[1]TC!$C$3</f>
        <v>300150</v>
      </c>
      <c r="T2234" s="25">
        <f>[1]TC!$F$5</f>
        <v>1500</v>
      </c>
      <c r="U2234" s="26">
        <f>T2234*[1]TC!$C$3</f>
        <v>34500</v>
      </c>
      <c r="V2234" s="15" t="s">
        <v>36</v>
      </c>
      <c r="W2234" s="28" t="s">
        <v>36</v>
      </c>
      <c r="X2234" s="389"/>
    </row>
    <row r="2235" spans="1:24" ht="15" customHeight="1">
      <c r="A2235" s="14" t="s">
        <v>23</v>
      </c>
      <c r="B2235" s="269" t="s">
        <v>3695</v>
      </c>
      <c r="C2235" s="51" t="s">
        <v>3764</v>
      </c>
      <c r="D2235" s="14" t="s">
        <v>26</v>
      </c>
      <c r="E2235" s="14" t="s">
        <v>27</v>
      </c>
      <c r="F2235" s="14" t="s">
        <v>998</v>
      </c>
      <c r="G2235" s="14" t="s">
        <v>120</v>
      </c>
      <c r="H2235" s="15" t="s">
        <v>30</v>
      </c>
      <c r="I2235" s="15" t="s">
        <v>31</v>
      </c>
      <c r="J2235" s="15" t="s">
        <v>32</v>
      </c>
      <c r="K2235" s="18">
        <v>13000</v>
      </c>
      <c r="L2235" s="19" t="s">
        <v>33</v>
      </c>
      <c r="M2235" s="20">
        <v>0.1</v>
      </c>
      <c r="N2235" s="45">
        <f t="shared" si="122"/>
        <v>1300</v>
      </c>
      <c r="O2235" s="22">
        <f>N2235*[1]TC!$C$3</f>
        <v>29900</v>
      </c>
      <c r="P2235" s="35">
        <v>10000</v>
      </c>
      <c r="Q2235" s="24" t="s">
        <v>34</v>
      </c>
      <c r="R2235" s="25">
        <f t="shared" si="123"/>
        <v>11700</v>
      </c>
      <c r="S2235" s="26">
        <f>R2235*[1]TC!$C$3</f>
        <v>269100</v>
      </c>
      <c r="T2235" s="25">
        <f>[1]TC!$F$5</f>
        <v>1500</v>
      </c>
      <c r="U2235" s="26">
        <f>T2235*[1]TC!$C$3</f>
        <v>34500</v>
      </c>
      <c r="V2235" s="15" t="s">
        <v>36</v>
      </c>
      <c r="W2235" s="28" t="s">
        <v>36</v>
      </c>
      <c r="X2235" s="389"/>
    </row>
    <row r="2236" spans="1:24" ht="15" customHeight="1">
      <c r="A2236" s="14" t="s">
        <v>23</v>
      </c>
      <c r="B2236" s="269" t="s">
        <v>3695</v>
      </c>
      <c r="C2236" s="51" t="s">
        <v>3765</v>
      </c>
      <c r="D2236" s="14" t="s">
        <v>26</v>
      </c>
      <c r="E2236" s="14" t="s">
        <v>27</v>
      </c>
      <c r="F2236" s="14" t="s">
        <v>667</v>
      </c>
      <c r="G2236" s="14" t="s">
        <v>147</v>
      </c>
      <c r="H2236" s="15" t="s">
        <v>30</v>
      </c>
      <c r="I2236" s="15" t="s">
        <v>31</v>
      </c>
      <c r="J2236" s="15" t="s">
        <v>32</v>
      </c>
      <c r="K2236" s="18">
        <v>14500</v>
      </c>
      <c r="L2236" s="19" t="s">
        <v>33</v>
      </c>
      <c r="M2236" s="20">
        <v>0.1</v>
      </c>
      <c r="N2236" s="45">
        <f t="shared" si="122"/>
        <v>1450</v>
      </c>
      <c r="O2236" s="22">
        <f>N2236*[1]TC!$C$3</f>
        <v>33350</v>
      </c>
      <c r="P2236" s="35">
        <v>10000</v>
      </c>
      <c r="Q2236" s="24" t="s">
        <v>34</v>
      </c>
      <c r="R2236" s="25">
        <f t="shared" si="123"/>
        <v>13050</v>
      </c>
      <c r="S2236" s="26">
        <f>R2236*[1]TC!$C$3</f>
        <v>300150</v>
      </c>
      <c r="T2236" s="25">
        <f>[1]TC!$F$5</f>
        <v>1500</v>
      </c>
      <c r="U2236" s="26">
        <f>T2236*[1]TC!$C$3</f>
        <v>34500</v>
      </c>
      <c r="V2236" s="15" t="s">
        <v>36</v>
      </c>
      <c r="W2236" s="28" t="s">
        <v>36</v>
      </c>
      <c r="X2236" s="389"/>
    </row>
    <row r="2237" spans="1:24" ht="15" customHeight="1">
      <c r="A2237" s="14" t="s">
        <v>23</v>
      </c>
      <c r="B2237" s="269" t="s">
        <v>3695</v>
      </c>
      <c r="C2237" s="51" t="s">
        <v>3766</v>
      </c>
      <c r="D2237" s="14" t="s">
        <v>26</v>
      </c>
      <c r="E2237" s="14" t="s">
        <v>27</v>
      </c>
      <c r="F2237" s="14" t="s">
        <v>457</v>
      </c>
      <c r="G2237" s="14" t="s">
        <v>46</v>
      </c>
      <c r="H2237" s="15" t="s">
        <v>30</v>
      </c>
      <c r="I2237" s="15" t="s">
        <v>31</v>
      </c>
      <c r="J2237" s="15" t="s">
        <v>32</v>
      </c>
      <c r="K2237" s="18">
        <v>13000</v>
      </c>
      <c r="L2237" s="19" t="s">
        <v>33</v>
      </c>
      <c r="M2237" s="20">
        <v>0.1</v>
      </c>
      <c r="N2237" s="45">
        <f t="shared" si="122"/>
        <v>1300</v>
      </c>
      <c r="O2237" s="22">
        <f>N2237*[1]TC!$C$3</f>
        <v>29900</v>
      </c>
      <c r="P2237" s="35">
        <v>10000</v>
      </c>
      <c r="Q2237" s="24" t="s">
        <v>34</v>
      </c>
      <c r="R2237" s="25">
        <f t="shared" si="123"/>
        <v>11700</v>
      </c>
      <c r="S2237" s="26">
        <f>R2237*[1]TC!$C$3</f>
        <v>269100</v>
      </c>
      <c r="T2237" s="25">
        <f>[1]TC!$F$5</f>
        <v>1500</v>
      </c>
      <c r="U2237" s="26">
        <f>T2237*[1]TC!$C$3</f>
        <v>34500</v>
      </c>
      <c r="V2237" s="15" t="s">
        <v>36</v>
      </c>
      <c r="W2237" s="28" t="s">
        <v>36</v>
      </c>
      <c r="X2237" s="389"/>
    </row>
    <row r="2238" spans="1:24" ht="15" customHeight="1">
      <c r="A2238" s="14" t="s">
        <v>23</v>
      </c>
      <c r="B2238" s="269" t="s">
        <v>3695</v>
      </c>
      <c r="C2238" s="51" t="s">
        <v>3767</v>
      </c>
      <c r="D2238" s="14" t="s">
        <v>26</v>
      </c>
      <c r="E2238" s="14" t="s">
        <v>27</v>
      </c>
      <c r="F2238" s="14" t="s">
        <v>83</v>
      </c>
      <c r="G2238" s="14" t="s">
        <v>506</v>
      </c>
      <c r="H2238" s="15" t="s">
        <v>30</v>
      </c>
      <c r="I2238" s="15" t="s">
        <v>31</v>
      </c>
      <c r="J2238" s="15" t="s">
        <v>32</v>
      </c>
      <c r="K2238" s="18">
        <v>14500</v>
      </c>
      <c r="L2238" s="19" t="s">
        <v>33</v>
      </c>
      <c r="M2238" s="20">
        <v>0.1</v>
      </c>
      <c r="N2238" s="45">
        <f t="shared" si="122"/>
        <v>1450</v>
      </c>
      <c r="O2238" s="22">
        <f>N2238*[1]TC!$C$3</f>
        <v>33350</v>
      </c>
      <c r="P2238" s="35">
        <v>10000</v>
      </c>
      <c r="Q2238" s="24" t="s">
        <v>34</v>
      </c>
      <c r="R2238" s="25">
        <f t="shared" si="123"/>
        <v>13050</v>
      </c>
      <c r="S2238" s="26">
        <f>R2238*[1]TC!$C$3</f>
        <v>300150</v>
      </c>
      <c r="T2238" s="25">
        <f>[1]TC!$F$5</f>
        <v>1500</v>
      </c>
      <c r="U2238" s="26">
        <f>T2238*[1]TC!$C$3</f>
        <v>34500</v>
      </c>
      <c r="V2238" s="15" t="s">
        <v>36</v>
      </c>
      <c r="W2238" s="28" t="s">
        <v>36</v>
      </c>
      <c r="X2238" s="389"/>
    </row>
    <row r="2239" spans="1:24" ht="15" customHeight="1">
      <c r="A2239" s="14" t="s">
        <v>645</v>
      </c>
      <c r="B2239" s="433" t="s">
        <v>3768</v>
      </c>
      <c r="C2239" s="40" t="s">
        <v>3769</v>
      </c>
      <c r="D2239" s="14" t="s">
        <v>26</v>
      </c>
      <c r="E2239" s="14" t="s">
        <v>27</v>
      </c>
      <c r="F2239" s="14" t="s">
        <v>38</v>
      </c>
      <c r="G2239" s="14" t="s">
        <v>29</v>
      </c>
      <c r="H2239" s="15" t="s">
        <v>113</v>
      </c>
      <c r="I2239" s="15" t="s">
        <v>498</v>
      </c>
      <c r="J2239" s="15" t="s">
        <v>649</v>
      </c>
      <c r="K2239" s="434">
        <v>27072</v>
      </c>
      <c r="L2239" s="19" t="s">
        <v>370</v>
      </c>
      <c r="M2239" s="20">
        <v>0.28999999999999998</v>
      </c>
      <c r="N2239" s="132">
        <f t="shared" si="122"/>
        <v>7850.8799999999992</v>
      </c>
      <c r="O2239" s="22">
        <f>N2239*[1]TC!$C$6</f>
        <v>157017.59999999998</v>
      </c>
      <c r="P2239" s="35">
        <v>10000</v>
      </c>
      <c r="Q2239" s="435">
        <v>5000</v>
      </c>
      <c r="R2239" s="133">
        <f t="shared" si="123"/>
        <v>19221.120000000003</v>
      </c>
      <c r="S2239" s="26">
        <f>R2239*[1]TC!$C$6</f>
        <v>384422.40000000002</v>
      </c>
      <c r="T2239" s="133">
        <f>[1]TC!$F$6</f>
        <v>1000</v>
      </c>
      <c r="U2239" s="26">
        <f>T2239*[1]TC!$C$6</f>
        <v>20000</v>
      </c>
      <c r="V2239" s="71" t="s">
        <v>3770</v>
      </c>
      <c r="W2239" s="142" t="s">
        <v>3771</v>
      </c>
      <c r="X2239" s="389"/>
    </row>
    <row r="2240" spans="1:24" ht="15" customHeight="1">
      <c r="A2240" s="14" t="s">
        <v>645</v>
      </c>
      <c r="B2240" s="433" t="s">
        <v>3768</v>
      </c>
      <c r="C2240" s="40" t="s">
        <v>3772</v>
      </c>
      <c r="D2240" s="14" t="s">
        <v>26</v>
      </c>
      <c r="E2240" s="14" t="s">
        <v>27</v>
      </c>
      <c r="F2240" s="14" t="s">
        <v>38</v>
      </c>
      <c r="G2240" s="14" t="s">
        <v>295</v>
      </c>
      <c r="H2240" s="15" t="s">
        <v>113</v>
      </c>
      <c r="I2240" s="15" t="s">
        <v>498</v>
      </c>
      <c r="J2240" s="15" t="s">
        <v>649</v>
      </c>
      <c r="K2240" s="434">
        <v>27072</v>
      </c>
      <c r="L2240" s="19" t="s">
        <v>370</v>
      </c>
      <c r="M2240" s="20">
        <v>0.28999999999999998</v>
      </c>
      <c r="N2240" s="132">
        <f t="shared" si="122"/>
        <v>7850.8799999999992</v>
      </c>
      <c r="O2240" s="22">
        <f>N2240*[1]TC!$C$6</f>
        <v>157017.59999999998</v>
      </c>
      <c r="P2240" s="35">
        <v>10000</v>
      </c>
      <c r="Q2240" s="435">
        <v>5000</v>
      </c>
      <c r="R2240" s="133">
        <f t="shared" si="123"/>
        <v>19221.120000000003</v>
      </c>
      <c r="S2240" s="26">
        <f>R2240*[1]TC!$C$6</f>
        <v>384422.40000000002</v>
      </c>
      <c r="T2240" s="133">
        <f>[1]TC!$F$6</f>
        <v>1000</v>
      </c>
      <c r="U2240" s="26">
        <f>T2240*[1]TC!$C$6</f>
        <v>20000</v>
      </c>
      <c r="V2240" s="71" t="s">
        <v>3770</v>
      </c>
      <c r="W2240" s="142" t="s">
        <v>3773</v>
      </c>
      <c r="X2240" s="389"/>
    </row>
    <row r="2241" spans="1:24" ht="15" customHeight="1">
      <c r="A2241" s="14" t="s">
        <v>645</v>
      </c>
      <c r="B2241" s="433" t="s">
        <v>3768</v>
      </c>
      <c r="C2241" s="40" t="s">
        <v>3774</v>
      </c>
      <c r="D2241" s="14" t="s">
        <v>26</v>
      </c>
      <c r="E2241" s="14" t="s">
        <v>27</v>
      </c>
      <c r="F2241" s="14" t="s">
        <v>38</v>
      </c>
      <c r="G2241" s="14" t="s">
        <v>28</v>
      </c>
      <c r="H2241" s="15" t="s">
        <v>113</v>
      </c>
      <c r="I2241" s="15" t="s">
        <v>498</v>
      </c>
      <c r="J2241" s="15" t="s">
        <v>649</v>
      </c>
      <c r="K2241" s="434">
        <v>27072</v>
      </c>
      <c r="L2241" s="19" t="s">
        <v>370</v>
      </c>
      <c r="M2241" s="20">
        <v>0.28999999999999998</v>
      </c>
      <c r="N2241" s="132">
        <f t="shared" si="122"/>
        <v>7850.8799999999992</v>
      </c>
      <c r="O2241" s="22">
        <f>N2241*[1]TC!$C$6</f>
        <v>157017.59999999998</v>
      </c>
      <c r="P2241" s="35">
        <v>10000</v>
      </c>
      <c r="Q2241" s="435">
        <v>5000</v>
      </c>
      <c r="R2241" s="133">
        <f t="shared" si="123"/>
        <v>19221.120000000003</v>
      </c>
      <c r="S2241" s="26">
        <f>R2241*[1]TC!$C$6</f>
        <v>384422.40000000002</v>
      </c>
      <c r="T2241" s="133">
        <f>[1]TC!$F$6</f>
        <v>1000</v>
      </c>
      <c r="U2241" s="26">
        <f>T2241*[1]TC!$C$6</f>
        <v>20000</v>
      </c>
      <c r="V2241" s="71" t="s">
        <v>3770</v>
      </c>
      <c r="W2241" s="142" t="s">
        <v>3775</v>
      </c>
      <c r="X2241" s="389"/>
    </row>
    <row r="2242" spans="1:24" ht="15" customHeight="1">
      <c r="A2242" s="14" t="s">
        <v>645</v>
      </c>
      <c r="B2242" s="433" t="s">
        <v>3768</v>
      </c>
      <c r="C2242" s="40" t="s">
        <v>3776</v>
      </c>
      <c r="D2242" s="14" t="s">
        <v>26</v>
      </c>
      <c r="E2242" s="14" t="s">
        <v>27</v>
      </c>
      <c r="F2242" s="14" t="s">
        <v>38</v>
      </c>
      <c r="G2242" s="14" t="s">
        <v>77</v>
      </c>
      <c r="H2242" s="15" t="s">
        <v>113</v>
      </c>
      <c r="I2242" s="15" t="s">
        <v>498</v>
      </c>
      <c r="J2242" s="15" t="s">
        <v>649</v>
      </c>
      <c r="K2242" s="434">
        <v>27072</v>
      </c>
      <c r="L2242" s="19" t="s">
        <v>370</v>
      </c>
      <c r="M2242" s="20">
        <v>0.28999999999999998</v>
      </c>
      <c r="N2242" s="132">
        <f t="shared" si="122"/>
        <v>7850.8799999999992</v>
      </c>
      <c r="O2242" s="22">
        <f>N2242*[1]TC!$C$6</f>
        <v>157017.59999999998</v>
      </c>
      <c r="P2242" s="35">
        <v>10000</v>
      </c>
      <c r="Q2242" s="435">
        <v>5000</v>
      </c>
      <c r="R2242" s="133">
        <f t="shared" si="123"/>
        <v>19221.120000000003</v>
      </c>
      <c r="S2242" s="26">
        <f>R2242*[1]TC!$C$6</f>
        <v>384422.40000000002</v>
      </c>
      <c r="T2242" s="133">
        <f>[1]TC!$F$6</f>
        <v>1000</v>
      </c>
      <c r="U2242" s="26">
        <f>T2242*[1]TC!$C$6</f>
        <v>20000</v>
      </c>
      <c r="V2242" s="71" t="s">
        <v>3770</v>
      </c>
      <c r="W2242" s="142" t="s">
        <v>3777</v>
      </c>
      <c r="X2242" s="389"/>
    </row>
    <row r="2243" spans="1:24" ht="15" customHeight="1">
      <c r="A2243" s="14" t="s">
        <v>645</v>
      </c>
      <c r="B2243" s="433" t="s">
        <v>3768</v>
      </c>
      <c r="C2243" s="40" t="s">
        <v>3778</v>
      </c>
      <c r="D2243" s="14" t="s">
        <v>26</v>
      </c>
      <c r="E2243" s="14" t="s">
        <v>27</v>
      </c>
      <c r="F2243" s="14" t="s">
        <v>38</v>
      </c>
      <c r="G2243" s="14" t="s">
        <v>76</v>
      </c>
      <c r="H2243" s="15" t="s">
        <v>113</v>
      </c>
      <c r="I2243" s="15" t="s">
        <v>498</v>
      </c>
      <c r="J2243" s="15" t="s">
        <v>649</v>
      </c>
      <c r="K2243" s="434">
        <v>27072</v>
      </c>
      <c r="L2243" s="19" t="s">
        <v>370</v>
      </c>
      <c r="M2243" s="20">
        <v>0.28999999999999998</v>
      </c>
      <c r="N2243" s="132">
        <f t="shared" si="122"/>
        <v>7850.8799999999992</v>
      </c>
      <c r="O2243" s="22">
        <f>N2243*[1]TC!$C$6</f>
        <v>157017.59999999998</v>
      </c>
      <c r="P2243" s="35">
        <v>10000</v>
      </c>
      <c r="Q2243" s="435">
        <v>5000</v>
      </c>
      <c r="R2243" s="133">
        <f t="shared" si="123"/>
        <v>19221.120000000003</v>
      </c>
      <c r="S2243" s="26">
        <f>R2243*[1]TC!$C$6</f>
        <v>384422.40000000002</v>
      </c>
      <c r="T2243" s="133">
        <f>[1]TC!$F$6</f>
        <v>1000</v>
      </c>
      <c r="U2243" s="26">
        <f>T2243*[1]TC!$C$6</f>
        <v>20000</v>
      </c>
      <c r="V2243" s="71" t="s">
        <v>3770</v>
      </c>
      <c r="W2243" s="142" t="s">
        <v>3771</v>
      </c>
      <c r="X2243" s="389"/>
    </row>
    <row r="2244" spans="1:24" ht="15" customHeight="1">
      <c r="A2244" s="14" t="s">
        <v>645</v>
      </c>
      <c r="B2244" s="433" t="s">
        <v>3768</v>
      </c>
      <c r="C2244" s="40" t="s">
        <v>3779</v>
      </c>
      <c r="D2244" s="14" t="s">
        <v>26</v>
      </c>
      <c r="E2244" s="14" t="s">
        <v>27</v>
      </c>
      <c r="F2244" s="14" t="s">
        <v>38</v>
      </c>
      <c r="G2244" s="14" t="s">
        <v>29</v>
      </c>
      <c r="H2244" s="15" t="s">
        <v>113</v>
      </c>
      <c r="I2244" s="15" t="s">
        <v>498</v>
      </c>
      <c r="J2244" s="15" t="s">
        <v>649</v>
      </c>
      <c r="K2244" s="434">
        <v>27072</v>
      </c>
      <c r="L2244" s="19" t="s">
        <v>370</v>
      </c>
      <c r="M2244" s="20">
        <v>0.28999999999999998</v>
      </c>
      <c r="N2244" s="132">
        <f t="shared" si="122"/>
        <v>7850.8799999999992</v>
      </c>
      <c r="O2244" s="22">
        <f>N2244*[1]TC!$C$6</f>
        <v>157017.59999999998</v>
      </c>
      <c r="P2244" s="35">
        <v>10000</v>
      </c>
      <c r="Q2244" s="435">
        <v>5000</v>
      </c>
      <c r="R2244" s="133">
        <f t="shared" si="123"/>
        <v>19221.120000000003</v>
      </c>
      <c r="S2244" s="26">
        <f>R2244*[1]TC!$C$6</f>
        <v>384422.40000000002</v>
      </c>
      <c r="T2244" s="133">
        <f>[1]TC!$F$6</f>
        <v>1000</v>
      </c>
      <c r="U2244" s="26">
        <f>T2244*[1]TC!$C$6</f>
        <v>20000</v>
      </c>
      <c r="V2244" s="71" t="s">
        <v>3770</v>
      </c>
      <c r="W2244" s="142" t="s">
        <v>3771</v>
      </c>
      <c r="X2244" s="389"/>
    </row>
    <row r="2245" spans="1:24" ht="15" customHeight="1">
      <c r="A2245" s="14" t="s">
        <v>645</v>
      </c>
      <c r="B2245" s="433" t="s">
        <v>3768</v>
      </c>
      <c r="C2245" s="40" t="s">
        <v>3780</v>
      </c>
      <c r="D2245" s="14" t="s">
        <v>26</v>
      </c>
      <c r="E2245" s="14" t="s">
        <v>27</v>
      </c>
      <c r="F2245" s="14" t="s">
        <v>38</v>
      </c>
      <c r="G2245" s="14" t="s">
        <v>158</v>
      </c>
      <c r="H2245" s="15" t="s">
        <v>113</v>
      </c>
      <c r="I2245" s="15" t="s">
        <v>498</v>
      </c>
      <c r="J2245" s="15" t="s">
        <v>649</v>
      </c>
      <c r="K2245" s="434">
        <v>27072</v>
      </c>
      <c r="L2245" s="19" t="s">
        <v>370</v>
      </c>
      <c r="M2245" s="20">
        <v>0.28999999999999998</v>
      </c>
      <c r="N2245" s="132">
        <f t="shared" si="122"/>
        <v>7850.8799999999992</v>
      </c>
      <c r="O2245" s="22">
        <f>N2245*[1]TC!$C$6</f>
        <v>157017.59999999998</v>
      </c>
      <c r="P2245" s="35">
        <v>10000</v>
      </c>
      <c r="Q2245" s="435">
        <v>5000</v>
      </c>
      <c r="R2245" s="133">
        <f t="shared" si="123"/>
        <v>19221.120000000003</v>
      </c>
      <c r="S2245" s="26">
        <f>R2245*[1]TC!$C$6</f>
        <v>384422.40000000002</v>
      </c>
      <c r="T2245" s="133">
        <f>[1]TC!$F$6</f>
        <v>1000</v>
      </c>
      <c r="U2245" s="26">
        <f>T2245*[1]TC!$C$6</f>
        <v>20000</v>
      </c>
      <c r="V2245" s="71" t="s">
        <v>3770</v>
      </c>
      <c r="W2245" s="142" t="s">
        <v>3781</v>
      </c>
      <c r="X2245" s="389"/>
    </row>
    <row r="2246" spans="1:24" ht="15" customHeight="1">
      <c r="A2246" s="14" t="s">
        <v>645</v>
      </c>
      <c r="B2246" s="433" t="s">
        <v>3768</v>
      </c>
      <c r="C2246" s="40" t="s">
        <v>3782</v>
      </c>
      <c r="D2246" s="14" t="s">
        <v>26</v>
      </c>
      <c r="E2246" s="14" t="s">
        <v>27</v>
      </c>
      <c r="F2246" s="14" t="s">
        <v>38</v>
      </c>
      <c r="G2246" s="14" t="s">
        <v>350</v>
      </c>
      <c r="H2246" s="15" t="s">
        <v>113</v>
      </c>
      <c r="I2246" s="15" t="s">
        <v>498</v>
      </c>
      <c r="J2246" s="15" t="s">
        <v>649</v>
      </c>
      <c r="K2246" s="434">
        <v>27072</v>
      </c>
      <c r="L2246" s="19" t="s">
        <v>370</v>
      </c>
      <c r="M2246" s="20">
        <v>0.28999999999999998</v>
      </c>
      <c r="N2246" s="132">
        <f t="shared" si="122"/>
        <v>7850.8799999999992</v>
      </c>
      <c r="O2246" s="22">
        <f>N2246*[1]TC!$C$6</f>
        <v>157017.59999999998</v>
      </c>
      <c r="P2246" s="35">
        <v>10000</v>
      </c>
      <c r="Q2246" s="435">
        <v>5000</v>
      </c>
      <c r="R2246" s="133">
        <f t="shared" si="123"/>
        <v>19221.120000000003</v>
      </c>
      <c r="S2246" s="26">
        <f>R2246*[1]TC!$C$6</f>
        <v>384422.40000000002</v>
      </c>
      <c r="T2246" s="133">
        <f>[1]TC!$F$6</f>
        <v>1000</v>
      </c>
      <c r="U2246" s="26">
        <f>T2246*[1]TC!$C$6</f>
        <v>20000</v>
      </c>
      <c r="V2246" s="71" t="s">
        <v>3770</v>
      </c>
      <c r="W2246" s="142" t="s">
        <v>3783</v>
      </c>
      <c r="X2246" s="389"/>
    </row>
    <row r="2247" spans="1:24" ht="15" customHeight="1">
      <c r="A2247" s="14" t="s">
        <v>645</v>
      </c>
      <c r="B2247" s="433" t="s">
        <v>3768</v>
      </c>
      <c r="C2247" s="40" t="s">
        <v>3784</v>
      </c>
      <c r="D2247" s="14" t="s">
        <v>26</v>
      </c>
      <c r="E2247" s="14" t="s">
        <v>27</v>
      </c>
      <c r="F2247" s="14" t="s">
        <v>38</v>
      </c>
      <c r="G2247" s="14" t="s">
        <v>73</v>
      </c>
      <c r="H2247" s="15" t="s">
        <v>113</v>
      </c>
      <c r="I2247" s="15" t="s">
        <v>498</v>
      </c>
      <c r="J2247" s="15" t="s">
        <v>649</v>
      </c>
      <c r="K2247" s="434">
        <v>27072</v>
      </c>
      <c r="L2247" s="19" t="s">
        <v>370</v>
      </c>
      <c r="M2247" s="20">
        <v>0.28999999999999998</v>
      </c>
      <c r="N2247" s="132">
        <f t="shared" si="122"/>
        <v>7850.8799999999992</v>
      </c>
      <c r="O2247" s="22">
        <f>N2247*[1]TC!$C$6</f>
        <v>157017.59999999998</v>
      </c>
      <c r="P2247" s="35">
        <v>10000</v>
      </c>
      <c r="Q2247" s="435">
        <v>5000</v>
      </c>
      <c r="R2247" s="133">
        <f t="shared" si="123"/>
        <v>19221.120000000003</v>
      </c>
      <c r="S2247" s="26">
        <f>R2247*[1]TC!$C$6</f>
        <v>384422.40000000002</v>
      </c>
      <c r="T2247" s="133">
        <f>[1]TC!$F$6</f>
        <v>1000</v>
      </c>
      <c r="U2247" s="26">
        <f>T2247*[1]TC!$C$6</f>
        <v>20000</v>
      </c>
      <c r="V2247" s="71" t="s">
        <v>3770</v>
      </c>
      <c r="W2247" s="142" t="s">
        <v>3785</v>
      </c>
      <c r="X2247" s="389"/>
    </row>
    <row r="2248" spans="1:24" ht="15" customHeight="1">
      <c r="A2248" s="14" t="s">
        <v>645</v>
      </c>
      <c r="B2248" s="433" t="s">
        <v>3768</v>
      </c>
      <c r="C2248" s="40" t="s">
        <v>3786</v>
      </c>
      <c r="D2248" s="14" t="s">
        <v>26</v>
      </c>
      <c r="E2248" s="14" t="s">
        <v>27</v>
      </c>
      <c r="F2248" s="14" t="s">
        <v>38</v>
      </c>
      <c r="G2248" s="14" t="s">
        <v>76</v>
      </c>
      <c r="H2248" s="15" t="s">
        <v>113</v>
      </c>
      <c r="I2248" s="15" t="s">
        <v>498</v>
      </c>
      <c r="J2248" s="15" t="s">
        <v>649</v>
      </c>
      <c r="K2248" s="434">
        <v>27072</v>
      </c>
      <c r="L2248" s="19" t="s">
        <v>370</v>
      </c>
      <c r="M2248" s="20">
        <v>0.28999999999999998</v>
      </c>
      <c r="N2248" s="132">
        <f t="shared" si="122"/>
        <v>7850.8799999999992</v>
      </c>
      <c r="O2248" s="22">
        <f>N2248*[1]TC!$C$6</f>
        <v>157017.59999999998</v>
      </c>
      <c r="P2248" s="35">
        <v>10000</v>
      </c>
      <c r="Q2248" s="435">
        <v>5000</v>
      </c>
      <c r="R2248" s="133">
        <f t="shared" si="123"/>
        <v>19221.120000000003</v>
      </c>
      <c r="S2248" s="26">
        <f>R2248*[1]TC!$C$6</f>
        <v>384422.40000000002</v>
      </c>
      <c r="T2248" s="133">
        <f>[1]TC!$F$6</f>
        <v>1000</v>
      </c>
      <c r="U2248" s="26">
        <f>T2248*[1]TC!$C$6</f>
        <v>20000</v>
      </c>
      <c r="V2248" s="71" t="s">
        <v>3770</v>
      </c>
      <c r="W2248" s="142" t="s">
        <v>3771</v>
      </c>
      <c r="X2248" s="389"/>
    </row>
    <row r="2249" spans="1:24" ht="15" customHeight="1">
      <c r="A2249" s="14" t="s">
        <v>645</v>
      </c>
      <c r="B2249" s="433" t="s">
        <v>3768</v>
      </c>
      <c r="C2249" s="40" t="s">
        <v>3787</v>
      </c>
      <c r="D2249" s="14" t="s">
        <v>26</v>
      </c>
      <c r="E2249" s="14" t="s">
        <v>27</v>
      </c>
      <c r="F2249" s="14" t="s">
        <v>38</v>
      </c>
      <c r="G2249" s="14" t="s">
        <v>28</v>
      </c>
      <c r="H2249" s="15" t="s">
        <v>113</v>
      </c>
      <c r="I2249" s="15" t="s">
        <v>498</v>
      </c>
      <c r="J2249" s="15" t="s">
        <v>649</v>
      </c>
      <c r="K2249" s="434">
        <v>27072</v>
      </c>
      <c r="L2249" s="19" t="s">
        <v>370</v>
      </c>
      <c r="M2249" s="20">
        <v>0.28999999999999998</v>
      </c>
      <c r="N2249" s="132">
        <f t="shared" si="122"/>
        <v>7850.8799999999992</v>
      </c>
      <c r="O2249" s="22">
        <f>N2249*[1]TC!$C$6</f>
        <v>157017.59999999998</v>
      </c>
      <c r="P2249" s="35">
        <v>10000</v>
      </c>
      <c r="Q2249" s="435">
        <v>5000</v>
      </c>
      <c r="R2249" s="133">
        <f t="shared" si="123"/>
        <v>19221.120000000003</v>
      </c>
      <c r="S2249" s="26">
        <f>R2249*[1]TC!$C$6</f>
        <v>384422.40000000002</v>
      </c>
      <c r="T2249" s="133">
        <f>[1]TC!$F$6</f>
        <v>1000</v>
      </c>
      <c r="U2249" s="26">
        <f>T2249*[1]TC!$C$6</f>
        <v>20000</v>
      </c>
      <c r="V2249" s="71" t="s">
        <v>3770</v>
      </c>
      <c r="W2249" s="142" t="s">
        <v>3788</v>
      </c>
      <c r="X2249" s="389"/>
    </row>
    <row r="2250" spans="1:24" ht="15" customHeight="1">
      <c r="A2250" s="14" t="s">
        <v>645</v>
      </c>
      <c r="B2250" s="433" t="s">
        <v>3768</v>
      </c>
      <c r="C2250" s="40" t="s">
        <v>3789</v>
      </c>
      <c r="D2250" s="14" t="s">
        <v>26</v>
      </c>
      <c r="E2250" s="14" t="s">
        <v>27</v>
      </c>
      <c r="F2250" s="14" t="s">
        <v>38</v>
      </c>
      <c r="G2250" s="14" t="s">
        <v>170</v>
      </c>
      <c r="H2250" s="15" t="s">
        <v>113</v>
      </c>
      <c r="I2250" s="15" t="s">
        <v>498</v>
      </c>
      <c r="J2250" s="15" t="s">
        <v>649</v>
      </c>
      <c r="K2250" s="434">
        <v>27072</v>
      </c>
      <c r="L2250" s="19" t="s">
        <v>370</v>
      </c>
      <c r="M2250" s="20">
        <v>0.28999999999999998</v>
      </c>
      <c r="N2250" s="132">
        <f t="shared" si="122"/>
        <v>7850.8799999999992</v>
      </c>
      <c r="O2250" s="22">
        <f>N2250*[1]TC!$C$6</f>
        <v>157017.59999999998</v>
      </c>
      <c r="P2250" s="35">
        <v>10000</v>
      </c>
      <c r="Q2250" s="435">
        <v>5000</v>
      </c>
      <c r="R2250" s="133">
        <f t="shared" si="123"/>
        <v>19221.120000000003</v>
      </c>
      <c r="S2250" s="26">
        <f>R2250*[1]TC!$C$6</f>
        <v>384422.40000000002</v>
      </c>
      <c r="T2250" s="133">
        <f>[1]TC!$F$6</f>
        <v>1000</v>
      </c>
      <c r="U2250" s="26">
        <f>T2250*[1]TC!$C$6</f>
        <v>20000</v>
      </c>
      <c r="V2250" s="71" t="s">
        <v>3770</v>
      </c>
      <c r="W2250" s="142" t="s">
        <v>3788</v>
      </c>
      <c r="X2250" s="389"/>
    </row>
    <row r="2251" spans="1:24" ht="15" customHeight="1">
      <c r="A2251" s="14" t="s">
        <v>645</v>
      </c>
      <c r="B2251" s="433" t="s">
        <v>3768</v>
      </c>
      <c r="C2251" s="40" t="s">
        <v>3790</v>
      </c>
      <c r="D2251" s="14" t="s">
        <v>26</v>
      </c>
      <c r="E2251" s="14" t="s">
        <v>27</v>
      </c>
      <c r="F2251" s="14" t="s">
        <v>38</v>
      </c>
      <c r="G2251" s="14" t="s">
        <v>28</v>
      </c>
      <c r="H2251" s="15" t="s">
        <v>113</v>
      </c>
      <c r="I2251" s="15" t="s">
        <v>498</v>
      </c>
      <c r="J2251" s="15" t="s">
        <v>649</v>
      </c>
      <c r="K2251" s="434">
        <v>27072</v>
      </c>
      <c r="L2251" s="19" t="s">
        <v>370</v>
      </c>
      <c r="M2251" s="20">
        <v>0.28999999999999998</v>
      </c>
      <c r="N2251" s="132">
        <f t="shared" si="122"/>
        <v>7850.8799999999992</v>
      </c>
      <c r="O2251" s="22">
        <f>N2251*[1]TC!$C$6</f>
        <v>157017.59999999998</v>
      </c>
      <c r="P2251" s="35">
        <v>10000</v>
      </c>
      <c r="Q2251" s="435">
        <v>5000</v>
      </c>
      <c r="R2251" s="133">
        <f t="shared" si="123"/>
        <v>19221.120000000003</v>
      </c>
      <c r="S2251" s="26">
        <f>R2251*[1]TC!$C$6</f>
        <v>384422.40000000002</v>
      </c>
      <c r="T2251" s="133">
        <f>[1]TC!$F$6</f>
        <v>1000</v>
      </c>
      <c r="U2251" s="26">
        <f>T2251*[1]TC!$C$6</f>
        <v>20000</v>
      </c>
      <c r="V2251" s="71" t="s">
        <v>3770</v>
      </c>
      <c r="W2251" s="142" t="s">
        <v>3788</v>
      </c>
      <c r="X2251" s="389"/>
    </row>
    <row r="2252" spans="1:24" ht="15" customHeight="1">
      <c r="A2252" s="14" t="s">
        <v>645</v>
      </c>
      <c r="B2252" s="433" t="s">
        <v>3768</v>
      </c>
      <c r="C2252" s="40" t="s">
        <v>3791</v>
      </c>
      <c r="D2252" s="14" t="s">
        <v>26</v>
      </c>
      <c r="E2252" s="14" t="s">
        <v>27</v>
      </c>
      <c r="F2252" s="14" t="s">
        <v>38</v>
      </c>
      <c r="G2252" s="14" t="s">
        <v>411</v>
      </c>
      <c r="H2252" s="15" t="s">
        <v>113</v>
      </c>
      <c r="I2252" s="15" t="s">
        <v>498</v>
      </c>
      <c r="J2252" s="15" t="s">
        <v>649</v>
      </c>
      <c r="K2252" s="434">
        <v>27072</v>
      </c>
      <c r="L2252" s="19" t="s">
        <v>370</v>
      </c>
      <c r="M2252" s="20">
        <v>0.28999999999999998</v>
      </c>
      <c r="N2252" s="132">
        <f t="shared" si="122"/>
        <v>7850.8799999999992</v>
      </c>
      <c r="O2252" s="22">
        <f>N2252*[1]TC!$C$6</f>
        <v>157017.59999999998</v>
      </c>
      <c r="P2252" s="35">
        <v>10000</v>
      </c>
      <c r="Q2252" s="435">
        <v>5000</v>
      </c>
      <c r="R2252" s="133">
        <f t="shared" si="123"/>
        <v>19221.120000000003</v>
      </c>
      <c r="S2252" s="26">
        <f>R2252*[1]TC!$C$6</f>
        <v>384422.40000000002</v>
      </c>
      <c r="T2252" s="133">
        <f>[1]TC!$F$6</f>
        <v>1000</v>
      </c>
      <c r="U2252" s="26">
        <f>T2252*[1]TC!$C$6</f>
        <v>20000</v>
      </c>
      <c r="V2252" s="71" t="s">
        <v>3770</v>
      </c>
      <c r="W2252" s="142" t="s">
        <v>3788</v>
      </c>
      <c r="X2252" s="389"/>
    </row>
    <row r="2253" spans="1:24" ht="15" customHeight="1">
      <c r="A2253" s="14" t="s">
        <v>645</v>
      </c>
      <c r="B2253" s="433" t="s">
        <v>3768</v>
      </c>
      <c r="C2253" s="40" t="s">
        <v>3792</v>
      </c>
      <c r="D2253" s="14" t="s">
        <v>26</v>
      </c>
      <c r="E2253" s="14" t="s">
        <v>27</v>
      </c>
      <c r="F2253" s="14" t="s">
        <v>38</v>
      </c>
      <c r="G2253" s="14" t="s">
        <v>648</v>
      </c>
      <c r="H2253" s="15" t="s">
        <v>113</v>
      </c>
      <c r="I2253" s="15" t="s">
        <v>498</v>
      </c>
      <c r="J2253" s="15" t="s">
        <v>649</v>
      </c>
      <c r="K2253" s="434">
        <v>27072</v>
      </c>
      <c r="L2253" s="19" t="s">
        <v>370</v>
      </c>
      <c r="M2253" s="20">
        <v>0.28999999999999998</v>
      </c>
      <c r="N2253" s="132">
        <f t="shared" si="122"/>
        <v>7850.8799999999992</v>
      </c>
      <c r="O2253" s="22">
        <f>N2253*[1]TC!$C$6</f>
        <v>157017.59999999998</v>
      </c>
      <c r="P2253" s="35">
        <v>10000</v>
      </c>
      <c r="Q2253" s="435">
        <v>5000</v>
      </c>
      <c r="R2253" s="133">
        <f t="shared" si="123"/>
        <v>19221.120000000003</v>
      </c>
      <c r="S2253" s="26">
        <f>R2253*[1]TC!$C$6</f>
        <v>384422.40000000002</v>
      </c>
      <c r="T2253" s="133">
        <f>[1]TC!$F$6</f>
        <v>1000</v>
      </c>
      <c r="U2253" s="26">
        <f>T2253*[1]TC!$C$6</f>
        <v>20000</v>
      </c>
      <c r="V2253" s="71" t="s">
        <v>3770</v>
      </c>
      <c r="W2253" s="142" t="s">
        <v>3788</v>
      </c>
      <c r="X2253" s="389"/>
    </row>
    <row r="2254" spans="1:24" ht="15" customHeight="1">
      <c r="A2254" s="14" t="s">
        <v>645</v>
      </c>
      <c r="B2254" s="433" t="s">
        <v>3768</v>
      </c>
      <c r="C2254" s="40" t="s">
        <v>3793</v>
      </c>
      <c r="D2254" s="14" t="s">
        <v>26</v>
      </c>
      <c r="E2254" s="14" t="s">
        <v>27</v>
      </c>
      <c r="F2254" s="14" t="s">
        <v>38</v>
      </c>
      <c r="G2254" s="14" t="s">
        <v>76</v>
      </c>
      <c r="H2254" s="15" t="s">
        <v>113</v>
      </c>
      <c r="I2254" s="15" t="s">
        <v>498</v>
      </c>
      <c r="J2254" s="15" t="s">
        <v>649</v>
      </c>
      <c r="K2254" s="434">
        <v>27072</v>
      </c>
      <c r="L2254" s="19" t="s">
        <v>370</v>
      </c>
      <c r="M2254" s="20">
        <v>0.28999999999999998</v>
      </c>
      <c r="N2254" s="132">
        <f t="shared" si="122"/>
        <v>7850.8799999999992</v>
      </c>
      <c r="O2254" s="22">
        <f>N2254*[1]TC!$C$6</f>
        <v>157017.59999999998</v>
      </c>
      <c r="P2254" s="35">
        <v>10000</v>
      </c>
      <c r="Q2254" s="435">
        <v>5000</v>
      </c>
      <c r="R2254" s="133">
        <f t="shared" si="123"/>
        <v>19221.120000000003</v>
      </c>
      <c r="S2254" s="26">
        <f>R2254*[1]TC!$C$6</f>
        <v>384422.40000000002</v>
      </c>
      <c r="T2254" s="133">
        <f>[1]TC!$F$6</f>
        <v>1000</v>
      </c>
      <c r="U2254" s="26">
        <f>T2254*[1]TC!$C$6</f>
        <v>20000</v>
      </c>
      <c r="V2254" s="71" t="s">
        <v>3770</v>
      </c>
      <c r="W2254" s="142" t="s">
        <v>3794</v>
      </c>
      <c r="X2254" s="389"/>
    </row>
    <row r="2255" spans="1:24" ht="15" customHeight="1">
      <c r="A2255" s="14" t="s">
        <v>645</v>
      </c>
      <c r="B2255" s="433" t="s">
        <v>3768</v>
      </c>
      <c r="C2255" s="40" t="s">
        <v>3795</v>
      </c>
      <c r="D2255" s="14" t="s">
        <v>26</v>
      </c>
      <c r="E2255" s="14" t="s">
        <v>27</v>
      </c>
      <c r="F2255" s="14" t="s">
        <v>38</v>
      </c>
      <c r="G2255" s="14" t="s">
        <v>56</v>
      </c>
      <c r="H2255" s="15" t="s">
        <v>113</v>
      </c>
      <c r="I2255" s="15" t="s">
        <v>498</v>
      </c>
      <c r="J2255" s="15" t="s">
        <v>649</v>
      </c>
      <c r="K2255" s="434">
        <v>27072</v>
      </c>
      <c r="L2255" s="19" t="s">
        <v>370</v>
      </c>
      <c r="M2255" s="20">
        <v>0.28999999999999998</v>
      </c>
      <c r="N2255" s="132">
        <f t="shared" si="122"/>
        <v>7850.8799999999992</v>
      </c>
      <c r="O2255" s="22">
        <f>N2255*[1]TC!$C$6</f>
        <v>157017.59999999998</v>
      </c>
      <c r="P2255" s="35">
        <v>10000</v>
      </c>
      <c r="Q2255" s="435">
        <v>5000</v>
      </c>
      <c r="R2255" s="133">
        <f t="shared" si="123"/>
        <v>19221.120000000003</v>
      </c>
      <c r="S2255" s="26">
        <f>R2255*[1]TC!$C$6</f>
        <v>384422.40000000002</v>
      </c>
      <c r="T2255" s="133">
        <f>[1]TC!$F$6</f>
        <v>1000</v>
      </c>
      <c r="U2255" s="26">
        <f>T2255*[1]TC!$C$6</f>
        <v>20000</v>
      </c>
      <c r="V2255" s="71" t="s">
        <v>3770</v>
      </c>
      <c r="W2255" s="142" t="s">
        <v>3788</v>
      </c>
      <c r="X2255" s="389"/>
    </row>
    <row r="2256" spans="1:24" ht="15" customHeight="1">
      <c r="A2256" s="14" t="s">
        <v>645</v>
      </c>
      <c r="B2256" s="433" t="s">
        <v>3768</v>
      </c>
      <c r="C2256" s="40" t="s">
        <v>3796</v>
      </c>
      <c r="D2256" s="14" t="s">
        <v>26</v>
      </c>
      <c r="E2256" s="14" t="s">
        <v>27</v>
      </c>
      <c r="F2256" s="14" t="s">
        <v>38</v>
      </c>
      <c r="G2256" s="14" t="s">
        <v>875</v>
      </c>
      <c r="H2256" s="15" t="s">
        <v>113</v>
      </c>
      <c r="I2256" s="15" t="s">
        <v>498</v>
      </c>
      <c r="J2256" s="15" t="s">
        <v>649</v>
      </c>
      <c r="K2256" s="434">
        <v>27072</v>
      </c>
      <c r="L2256" s="19" t="s">
        <v>370</v>
      </c>
      <c r="M2256" s="20">
        <v>0.28999999999999998</v>
      </c>
      <c r="N2256" s="132">
        <f t="shared" si="122"/>
        <v>7850.8799999999992</v>
      </c>
      <c r="O2256" s="22">
        <f>N2256*[1]TC!$C$6</f>
        <v>157017.59999999998</v>
      </c>
      <c r="P2256" s="35">
        <v>10000</v>
      </c>
      <c r="Q2256" s="435">
        <v>5000</v>
      </c>
      <c r="R2256" s="133">
        <f t="shared" si="123"/>
        <v>19221.120000000003</v>
      </c>
      <c r="S2256" s="26">
        <f>R2256*[1]TC!$C$6</f>
        <v>384422.40000000002</v>
      </c>
      <c r="T2256" s="133">
        <f>[1]TC!$F$6</f>
        <v>1000</v>
      </c>
      <c r="U2256" s="26">
        <f>T2256*[1]TC!$C$6</f>
        <v>20000</v>
      </c>
      <c r="V2256" s="71" t="s">
        <v>3770</v>
      </c>
      <c r="W2256" s="142" t="s">
        <v>3788</v>
      </c>
      <c r="X2256" s="389"/>
    </row>
    <row r="2257" spans="1:24" ht="15" customHeight="1">
      <c r="A2257" s="14" t="s">
        <v>645</v>
      </c>
      <c r="B2257" s="433" t="s">
        <v>3768</v>
      </c>
      <c r="C2257" s="40" t="s">
        <v>3774</v>
      </c>
      <c r="D2257" s="14" t="s">
        <v>26</v>
      </c>
      <c r="E2257" s="14" t="s">
        <v>27</v>
      </c>
      <c r="F2257" s="14" t="s">
        <v>38</v>
      </c>
      <c r="G2257" s="14" t="s">
        <v>28</v>
      </c>
      <c r="H2257" s="15" t="s">
        <v>113</v>
      </c>
      <c r="I2257" s="15" t="s">
        <v>498</v>
      </c>
      <c r="J2257" s="15" t="s">
        <v>649</v>
      </c>
      <c r="K2257" s="434">
        <v>27072</v>
      </c>
      <c r="L2257" s="19" t="s">
        <v>370</v>
      </c>
      <c r="M2257" s="20">
        <v>0.28999999999999998</v>
      </c>
      <c r="N2257" s="132">
        <f t="shared" si="122"/>
        <v>7850.8799999999992</v>
      </c>
      <c r="O2257" s="22">
        <f>N2257*[1]TC!$C$6</f>
        <v>157017.59999999998</v>
      </c>
      <c r="P2257" s="35">
        <v>10000</v>
      </c>
      <c r="Q2257" s="435">
        <v>5000</v>
      </c>
      <c r="R2257" s="133">
        <f t="shared" si="123"/>
        <v>19221.120000000003</v>
      </c>
      <c r="S2257" s="26">
        <f>R2257*[1]TC!$C$6</f>
        <v>384422.40000000002</v>
      </c>
      <c r="T2257" s="133">
        <f>[1]TC!$F$6</f>
        <v>1000</v>
      </c>
      <c r="U2257" s="26">
        <f>T2257*[1]TC!$C$6</f>
        <v>20000</v>
      </c>
      <c r="V2257" s="71" t="s">
        <v>3770</v>
      </c>
      <c r="W2257" s="142" t="s">
        <v>3775</v>
      </c>
      <c r="X2257" s="389"/>
    </row>
    <row r="2258" spans="1:24" ht="15" customHeight="1">
      <c r="A2258" s="14" t="s">
        <v>645</v>
      </c>
      <c r="B2258" s="433" t="s">
        <v>3768</v>
      </c>
      <c r="C2258" s="40" t="s">
        <v>3797</v>
      </c>
      <c r="D2258" s="14" t="s">
        <v>26</v>
      </c>
      <c r="E2258" s="14" t="s">
        <v>27</v>
      </c>
      <c r="F2258" s="14" t="s">
        <v>38</v>
      </c>
      <c r="G2258" s="14" t="s">
        <v>295</v>
      </c>
      <c r="H2258" s="15" t="s">
        <v>113</v>
      </c>
      <c r="I2258" s="15" t="s">
        <v>498</v>
      </c>
      <c r="J2258" s="15" t="s">
        <v>649</v>
      </c>
      <c r="K2258" s="434">
        <v>27072</v>
      </c>
      <c r="L2258" s="19" t="s">
        <v>370</v>
      </c>
      <c r="M2258" s="20">
        <v>0.28999999999999998</v>
      </c>
      <c r="N2258" s="132">
        <f t="shared" si="122"/>
        <v>7850.8799999999992</v>
      </c>
      <c r="O2258" s="22">
        <f>N2258*[1]TC!$C$6</f>
        <v>157017.59999999998</v>
      </c>
      <c r="P2258" s="35">
        <v>10000</v>
      </c>
      <c r="Q2258" s="435">
        <v>5000</v>
      </c>
      <c r="R2258" s="133">
        <f t="shared" si="123"/>
        <v>19221.120000000003</v>
      </c>
      <c r="S2258" s="26">
        <f>R2258*[1]TC!$C$6</f>
        <v>384422.40000000002</v>
      </c>
      <c r="T2258" s="133">
        <f>[1]TC!$F$6</f>
        <v>1000</v>
      </c>
      <c r="U2258" s="26">
        <f>T2258*[1]TC!$C$6</f>
        <v>20000</v>
      </c>
      <c r="V2258" s="71" t="s">
        <v>3770</v>
      </c>
      <c r="W2258" s="142" t="s">
        <v>3798</v>
      </c>
      <c r="X2258" s="389"/>
    </row>
    <row r="2259" spans="1:24" ht="15" customHeight="1">
      <c r="A2259" s="14" t="s">
        <v>645</v>
      </c>
      <c r="B2259" s="433" t="s">
        <v>3768</v>
      </c>
      <c r="C2259" s="40" t="s">
        <v>3799</v>
      </c>
      <c r="D2259" s="14" t="s">
        <v>26</v>
      </c>
      <c r="E2259" s="14" t="s">
        <v>27</v>
      </c>
      <c r="F2259" s="14" t="s">
        <v>38</v>
      </c>
      <c r="G2259" s="14" t="s">
        <v>411</v>
      </c>
      <c r="H2259" s="15" t="s">
        <v>113</v>
      </c>
      <c r="I2259" s="15" t="s">
        <v>498</v>
      </c>
      <c r="J2259" s="15" t="s">
        <v>649</v>
      </c>
      <c r="K2259" s="434">
        <v>27072</v>
      </c>
      <c r="L2259" s="19" t="s">
        <v>370</v>
      </c>
      <c r="M2259" s="20">
        <v>0.28999999999999998</v>
      </c>
      <c r="N2259" s="132">
        <f t="shared" si="122"/>
        <v>7850.8799999999992</v>
      </c>
      <c r="O2259" s="22">
        <f>N2259*[1]TC!$C$6</f>
        <v>157017.59999999998</v>
      </c>
      <c r="P2259" s="35">
        <v>10000</v>
      </c>
      <c r="Q2259" s="435">
        <v>5000</v>
      </c>
      <c r="R2259" s="133">
        <f t="shared" si="123"/>
        <v>19221.120000000003</v>
      </c>
      <c r="S2259" s="26">
        <f>R2259*[1]TC!$C$6</f>
        <v>384422.40000000002</v>
      </c>
      <c r="T2259" s="133">
        <f>[1]TC!$F$6</f>
        <v>1000</v>
      </c>
      <c r="U2259" s="26">
        <f>T2259*[1]TC!$C$6</f>
        <v>20000</v>
      </c>
      <c r="V2259" s="71" t="s">
        <v>3770</v>
      </c>
      <c r="W2259" s="142" t="s">
        <v>3800</v>
      </c>
      <c r="X2259" s="389"/>
    </row>
    <row r="2260" spans="1:24" ht="15" customHeight="1">
      <c r="A2260" s="14" t="s">
        <v>645</v>
      </c>
      <c r="B2260" s="433" t="s">
        <v>3768</v>
      </c>
      <c r="C2260" s="40" t="s">
        <v>3801</v>
      </c>
      <c r="D2260" s="14" t="s">
        <v>26</v>
      </c>
      <c r="E2260" s="14" t="s">
        <v>27</v>
      </c>
      <c r="F2260" s="14" t="s">
        <v>38</v>
      </c>
      <c r="G2260" s="14" t="s">
        <v>411</v>
      </c>
      <c r="H2260" s="15" t="s">
        <v>113</v>
      </c>
      <c r="I2260" s="15" t="s">
        <v>498</v>
      </c>
      <c r="J2260" s="15" t="s">
        <v>649</v>
      </c>
      <c r="K2260" s="434">
        <v>27072</v>
      </c>
      <c r="L2260" s="19" t="s">
        <v>370</v>
      </c>
      <c r="M2260" s="20">
        <v>0.28999999999999998</v>
      </c>
      <c r="N2260" s="132">
        <f t="shared" si="122"/>
        <v>7850.8799999999992</v>
      </c>
      <c r="O2260" s="22">
        <f>N2260*[1]TC!$C$6</f>
        <v>157017.59999999998</v>
      </c>
      <c r="P2260" s="35">
        <v>10000</v>
      </c>
      <c r="Q2260" s="435">
        <v>5000</v>
      </c>
      <c r="R2260" s="133">
        <f t="shared" si="123"/>
        <v>19221.120000000003</v>
      </c>
      <c r="S2260" s="26">
        <f>R2260*[1]TC!$C$6</f>
        <v>384422.40000000002</v>
      </c>
      <c r="T2260" s="133">
        <f>[1]TC!$F$6</f>
        <v>1000</v>
      </c>
      <c r="U2260" s="26">
        <f>T2260*[1]TC!$C$6</f>
        <v>20000</v>
      </c>
      <c r="V2260" s="71" t="s">
        <v>3770</v>
      </c>
      <c r="W2260" s="142" t="s">
        <v>3802</v>
      </c>
      <c r="X2260" s="389"/>
    </row>
    <row r="2261" spans="1:24" ht="15" customHeight="1">
      <c r="A2261" s="14" t="s">
        <v>645</v>
      </c>
      <c r="B2261" s="433" t="s">
        <v>3768</v>
      </c>
      <c r="C2261" s="40" t="s">
        <v>3803</v>
      </c>
      <c r="D2261" s="14" t="s">
        <v>26</v>
      </c>
      <c r="E2261" s="14" t="s">
        <v>27</v>
      </c>
      <c r="F2261" s="14" t="s">
        <v>38</v>
      </c>
      <c r="G2261" s="14" t="s">
        <v>411</v>
      </c>
      <c r="H2261" s="15" t="s">
        <v>113</v>
      </c>
      <c r="I2261" s="15" t="s">
        <v>498</v>
      </c>
      <c r="J2261" s="15" t="s">
        <v>649</v>
      </c>
      <c r="K2261" s="434">
        <v>27072</v>
      </c>
      <c r="L2261" s="19" t="s">
        <v>370</v>
      </c>
      <c r="M2261" s="20">
        <v>0.28999999999999998</v>
      </c>
      <c r="N2261" s="132">
        <f t="shared" si="122"/>
        <v>7850.8799999999992</v>
      </c>
      <c r="O2261" s="22">
        <f>N2261*[1]TC!$C$6</f>
        <v>157017.59999999998</v>
      </c>
      <c r="P2261" s="35">
        <v>10000</v>
      </c>
      <c r="Q2261" s="435">
        <v>5000</v>
      </c>
      <c r="R2261" s="133">
        <f t="shared" si="123"/>
        <v>19221.120000000003</v>
      </c>
      <c r="S2261" s="26">
        <f>R2261*[1]TC!$C$6</f>
        <v>384422.40000000002</v>
      </c>
      <c r="T2261" s="133">
        <f>[1]TC!$F$6</f>
        <v>1000</v>
      </c>
      <c r="U2261" s="26">
        <f>T2261*[1]TC!$C$6</f>
        <v>20000</v>
      </c>
      <c r="V2261" s="71" t="s">
        <v>3770</v>
      </c>
      <c r="W2261" s="142" t="s">
        <v>3804</v>
      </c>
      <c r="X2261" s="389"/>
    </row>
    <row r="2262" spans="1:24" ht="15" customHeight="1">
      <c r="A2262" s="14" t="s">
        <v>645</v>
      </c>
      <c r="B2262" s="433" t="s">
        <v>3768</v>
      </c>
      <c r="C2262" s="40" t="s">
        <v>3805</v>
      </c>
      <c r="D2262" s="14" t="s">
        <v>26</v>
      </c>
      <c r="E2262" s="14" t="s">
        <v>27</v>
      </c>
      <c r="F2262" s="14" t="s">
        <v>38</v>
      </c>
      <c r="G2262" s="14" t="s">
        <v>164</v>
      </c>
      <c r="H2262" s="15" t="s">
        <v>113</v>
      </c>
      <c r="I2262" s="15" t="s">
        <v>498</v>
      </c>
      <c r="J2262" s="15" t="s">
        <v>649</v>
      </c>
      <c r="K2262" s="434">
        <v>27072</v>
      </c>
      <c r="L2262" s="19" t="s">
        <v>370</v>
      </c>
      <c r="M2262" s="20">
        <v>0.28999999999999998</v>
      </c>
      <c r="N2262" s="132">
        <f t="shared" si="122"/>
        <v>7850.8799999999992</v>
      </c>
      <c r="O2262" s="22">
        <f>N2262*[1]TC!$C$6</f>
        <v>157017.59999999998</v>
      </c>
      <c r="P2262" s="35">
        <v>10000</v>
      </c>
      <c r="Q2262" s="435">
        <v>5000</v>
      </c>
      <c r="R2262" s="133">
        <f t="shared" si="123"/>
        <v>19221.120000000003</v>
      </c>
      <c r="S2262" s="26">
        <f>R2262*[1]TC!$C$6</f>
        <v>384422.40000000002</v>
      </c>
      <c r="T2262" s="133">
        <f>[1]TC!$F$6</f>
        <v>1000</v>
      </c>
      <c r="U2262" s="26">
        <f>T2262*[1]TC!$C$6</f>
        <v>20000</v>
      </c>
      <c r="V2262" s="71" t="s">
        <v>3770</v>
      </c>
      <c r="W2262" s="142" t="s">
        <v>3806</v>
      </c>
      <c r="X2262" s="389"/>
    </row>
    <row r="2263" spans="1:24" ht="15" customHeight="1">
      <c r="A2263" s="14" t="s">
        <v>645</v>
      </c>
      <c r="B2263" s="433" t="s">
        <v>3768</v>
      </c>
      <c r="C2263" s="40" t="s">
        <v>3807</v>
      </c>
      <c r="D2263" s="14" t="s">
        <v>26</v>
      </c>
      <c r="E2263" s="14" t="s">
        <v>27</v>
      </c>
      <c r="F2263" s="14" t="s">
        <v>38</v>
      </c>
      <c r="G2263" s="14" t="s">
        <v>120</v>
      </c>
      <c r="H2263" s="15" t="s">
        <v>113</v>
      </c>
      <c r="I2263" s="15" t="s">
        <v>498</v>
      </c>
      <c r="J2263" s="15" t="s">
        <v>649</v>
      </c>
      <c r="K2263" s="434">
        <v>27072</v>
      </c>
      <c r="L2263" s="19" t="s">
        <v>370</v>
      </c>
      <c r="M2263" s="20">
        <v>0.28999999999999998</v>
      </c>
      <c r="N2263" s="132">
        <f t="shared" si="122"/>
        <v>7850.8799999999992</v>
      </c>
      <c r="O2263" s="22">
        <f>N2263*[1]TC!$C$6</f>
        <v>157017.59999999998</v>
      </c>
      <c r="P2263" s="35">
        <v>10000</v>
      </c>
      <c r="Q2263" s="435">
        <v>5000</v>
      </c>
      <c r="R2263" s="133">
        <f t="shared" si="123"/>
        <v>19221.120000000003</v>
      </c>
      <c r="S2263" s="26">
        <f>R2263*[1]TC!$C$6</f>
        <v>384422.40000000002</v>
      </c>
      <c r="T2263" s="133">
        <f>[1]TC!$F$6</f>
        <v>1000</v>
      </c>
      <c r="U2263" s="26">
        <f>T2263*[1]TC!$C$6</f>
        <v>20000</v>
      </c>
      <c r="V2263" s="71" t="s">
        <v>3770</v>
      </c>
      <c r="W2263" s="142" t="s">
        <v>3808</v>
      </c>
      <c r="X2263" s="389"/>
    </row>
    <row r="2264" spans="1:24" ht="15" customHeight="1">
      <c r="A2264" s="14" t="s">
        <v>645</v>
      </c>
      <c r="B2264" s="433" t="s">
        <v>3768</v>
      </c>
      <c r="C2264" s="40" t="s">
        <v>3809</v>
      </c>
      <c r="D2264" s="14" t="s">
        <v>26</v>
      </c>
      <c r="E2264" s="14" t="s">
        <v>27</v>
      </c>
      <c r="F2264" s="14" t="s">
        <v>38</v>
      </c>
      <c r="G2264" s="14" t="s">
        <v>56</v>
      </c>
      <c r="H2264" s="15" t="s">
        <v>113</v>
      </c>
      <c r="I2264" s="15" t="s">
        <v>1716</v>
      </c>
      <c r="J2264" s="15" t="s">
        <v>3810</v>
      </c>
      <c r="K2264" s="434">
        <v>27072</v>
      </c>
      <c r="L2264" s="19" t="s">
        <v>370</v>
      </c>
      <c r="M2264" s="20">
        <v>0.28999999999999998</v>
      </c>
      <c r="N2264" s="132">
        <f t="shared" si="122"/>
        <v>7850.8799999999992</v>
      </c>
      <c r="O2264" s="22">
        <f>N2264*[1]TC!$C$6</f>
        <v>157017.59999999998</v>
      </c>
      <c r="P2264" s="35">
        <v>10000</v>
      </c>
      <c r="Q2264" s="435">
        <v>5000</v>
      </c>
      <c r="R2264" s="133">
        <f t="shared" si="123"/>
        <v>19221.120000000003</v>
      </c>
      <c r="S2264" s="26">
        <f>R2264*[1]TC!$C$6</f>
        <v>384422.40000000002</v>
      </c>
      <c r="T2264" s="133">
        <f>[1]TC!$F$6</f>
        <v>1000</v>
      </c>
      <c r="U2264" s="26">
        <f>T2264*[1]TC!$C$6</f>
        <v>20000</v>
      </c>
      <c r="V2264" s="71" t="s">
        <v>3811</v>
      </c>
      <c r="W2264" s="142" t="s">
        <v>3771</v>
      </c>
      <c r="X2264" s="389"/>
    </row>
    <row r="2265" spans="1:24" ht="15" customHeight="1">
      <c r="A2265" s="14" t="s">
        <v>645</v>
      </c>
      <c r="B2265" s="433" t="s">
        <v>3768</v>
      </c>
      <c r="C2265" s="40" t="s">
        <v>3812</v>
      </c>
      <c r="D2265" s="14" t="s">
        <v>26</v>
      </c>
      <c r="E2265" s="14" t="s">
        <v>27</v>
      </c>
      <c r="F2265" s="14" t="s">
        <v>38</v>
      </c>
      <c r="G2265" s="14" t="s">
        <v>42</v>
      </c>
      <c r="H2265" s="15" t="s">
        <v>113</v>
      </c>
      <c r="I2265" s="15" t="s">
        <v>1716</v>
      </c>
      <c r="J2265" s="15" t="s">
        <v>3810</v>
      </c>
      <c r="K2265" s="434">
        <v>27072</v>
      </c>
      <c r="L2265" s="19" t="s">
        <v>370</v>
      </c>
      <c r="M2265" s="20">
        <v>0.28999999999999998</v>
      </c>
      <c r="N2265" s="132">
        <f t="shared" si="122"/>
        <v>7850.8799999999992</v>
      </c>
      <c r="O2265" s="22">
        <f>N2265*[1]TC!$C$6</f>
        <v>157017.59999999998</v>
      </c>
      <c r="P2265" s="35">
        <v>10000</v>
      </c>
      <c r="Q2265" s="435">
        <v>5000</v>
      </c>
      <c r="R2265" s="133">
        <f t="shared" si="123"/>
        <v>19221.120000000003</v>
      </c>
      <c r="S2265" s="26">
        <f>R2265*[1]TC!$C$6</f>
        <v>384422.40000000002</v>
      </c>
      <c r="T2265" s="133">
        <f>[1]TC!$F$6</f>
        <v>1000</v>
      </c>
      <c r="U2265" s="26">
        <f>T2265*[1]TC!$C$6</f>
        <v>20000</v>
      </c>
      <c r="V2265" s="71" t="s">
        <v>3811</v>
      </c>
      <c r="W2265" s="142" t="s">
        <v>3771</v>
      </c>
      <c r="X2265" s="389"/>
    </row>
    <row r="2266" spans="1:24" ht="15" customHeight="1">
      <c r="A2266" s="14" t="s">
        <v>645</v>
      </c>
      <c r="B2266" s="433" t="s">
        <v>3768</v>
      </c>
      <c r="C2266" s="40" t="s">
        <v>3813</v>
      </c>
      <c r="D2266" s="14" t="s">
        <v>26</v>
      </c>
      <c r="E2266" s="14" t="s">
        <v>27</v>
      </c>
      <c r="F2266" s="14" t="s">
        <v>38</v>
      </c>
      <c r="G2266" s="14" t="s">
        <v>170</v>
      </c>
      <c r="H2266" s="15" t="s">
        <v>113</v>
      </c>
      <c r="I2266" s="15" t="s">
        <v>1716</v>
      </c>
      <c r="J2266" s="15" t="s">
        <v>3810</v>
      </c>
      <c r="K2266" s="434">
        <v>27072</v>
      </c>
      <c r="L2266" s="19" t="s">
        <v>370</v>
      </c>
      <c r="M2266" s="20">
        <v>0.28999999999999998</v>
      </c>
      <c r="N2266" s="132">
        <f t="shared" si="122"/>
        <v>7850.8799999999992</v>
      </c>
      <c r="O2266" s="22">
        <f>N2266*[1]TC!$C$6</f>
        <v>157017.59999999998</v>
      </c>
      <c r="P2266" s="35">
        <v>10000</v>
      </c>
      <c r="Q2266" s="435">
        <v>5000</v>
      </c>
      <c r="R2266" s="133">
        <f t="shared" si="123"/>
        <v>19221.120000000003</v>
      </c>
      <c r="S2266" s="26">
        <f>R2266*[1]TC!$C$6</f>
        <v>384422.40000000002</v>
      </c>
      <c r="T2266" s="133">
        <f>[1]TC!$F$6</f>
        <v>1000</v>
      </c>
      <c r="U2266" s="26">
        <f>T2266*[1]TC!$C$6</f>
        <v>20000</v>
      </c>
      <c r="V2266" s="71" t="s">
        <v>3811</v>
      </c>
      <c r="W2266" s="142" t="s">
        <v>3771</v>
      </c>
      <c r="X2266" s="389"/>
    </row>
    <row r="2267" spans="1:24" ht="15" customHeight="1">
      <c r="A2267" s="14" t="s">
        <v>645</v>
      </c>
      <c r="B2267" s="433" t="s">
        <v>3768</v>
      </c>
      <c r="C2267" s="40" t="s">
        <v>3814</v>
      </c>
      <c r="D2267" s="14" t="s">
        <v>26</v>
      </c>
      <c r="E2267" s="14" t="s">
        <v>27</v>
      </c>
      <c r="F2267" s="14" t="s">
        <v>38</v>
      </c>
      <c r="G2267" s="14" t="s">
        <v>120</v>
      </c>
      <c r="H2267" s="15" t="s">
        <v>113</v>
      </c>
      <c r="I2267" s="15" t="s">
        <v>1716</v>
      </c>
      <c r="J2267" s="15" t="s">
        <v>3810</v>
      </c>
      <c r="K2267" s="434">
        <v>27072</v>
      </c>
      <c r="L2267" s="19" t="s">
        <v>370</v>
      </c>
      <c r="M2267" s="20">
        <v>0.28999999999999998</v>
      </c>
      <c r="N2267" s="132">
        <f t="shared" si="122"/>
        <v>7850.8799999999992</v>
      </c>
      <c r="O2267" s="22">
        <f>N2267*[1]TC!$C$6</f>
        <v>157017.59999999998</v>
      </c>
      <c r="P2267" s="35">
        <v>10000</v>
      </c>
      <c r="Q2267" s="435">
        <v>5000</v>
      </c>
      <c r="R2267" s="133">
        <f t="shared" si="123"/>
        <v>19221.120000000003</v>
      </c>
      <c r="S2267" s="26">
        <f>R2267*[1]TC!$C$6</f>
        <v>384422.40000000002</v>
      </c>
      <c r="T2267" s="133">
        <f>[1]TC!$F$6</f>
        <v>1000</v>
      </c>
      <c r="U2267" s="26">
        <f>T2267*[1]TC!$C$6</f>
        <v>20000</v>
      </c>
      <c r="V2267" s="71" t="s">
        <v>3811</v>
      </c>
      <c r="W2267" s="142" t="s">
        <v>3771</v>
      </c>
      <c r="X2267" s="389"/>
    </row>
    <row r="2268" spans="1:24" ht="15" customHeight="1">
      <c r="A2268" s="14" t="s">
        <v>645</v>
      </c>
      <c r="B2268" s="433" t="s">
        <v>3768</v>
      </c>
      <c r="C2268" s="40" t="s">
        <v>3815</v>
      </c>
      <c r="D2268" s="14" t="s">
        <v>26</v>
      </c>
      <c r="E2268" s="14" t="s">
        <v>27</v>
      </c>
      <c r="F2268" s="14" t="s">
        <v>38</v>
      </c>
      <c r="G2268" s="14" t="s">
        <v>28</v>
      </c>
      <c r="H2268" s="15" t="s">
        <v>113</v>
      </c>
      <c r="I2268" s="15" t="s">
        <v>1716</v>
      </c>
      <c r="J2268" s="15" t="s">
        <v>3810</v>
      </c>
      <c r="K2268" s="434">
        <v>27072</v>
      </c>
      <c r="L2268" s="19" t="s">
        <v>370</v>
      </c>
      <c r="M2268" s="20">
        <v>0.28999999999999998</v>
      </c>
      <c r="N2268" s="132">
        <f t="shared" si="122"/>
        <v>7850.8799999999992</v>
      </c>
      <c r="O2268" s="22">
        <f>N2268*[1]TC!$C$6</f>
        <v>157017.59999999998</v>
      </c>
      <c r="P2268" s="35">
        <v>10000</v>
      </c>
      <c r="Q2268" s="435">
        <v>5000</v>
      </c>
      <c r="R2268" s="133">
        <f t="shared" si="123"/>
        <v>19221.120000000003</v>
      </c>
      <c r="S2268" s="26">
        <f>R2268*[1]TC!$C$6</f>
        <v>384422.40000000002</v>
      </c>
      <c r="T2268" s="133">
        <f>[1]TC!$F$6</f>
        <v>1000</v>
      </c>
      <c r="U2268" s="26">
        <f>T2268*[1]TC!$C$6</f>
        <v>20000</v>
      </c>
      <c r="V2268" s="71" t="s">
        <v>3811</v>
      </c>
      <c r="W2268" s="142" t="s">
        <v>3771</v>
      </c>
      <c r="X2268" s="389"/>
    </row>
    <row r="2269" spans="1:24" ht="15" customHeight="1">
      <c r="A2269" s="14" t="s">
        <v>645</v>
      </c>
      <c r="B2269" s="433" t="s">
        <v>3768</v>
      </c>
      <c r="C2269" s="40" t="s">
        <v>3816</v>
      </c>
      <c r="D2269" s="14" t="s">
        <v>26</v>
      </c>
      <c r="E2269" s="14" t="s">
        <v>27</v>
      </c>
      <c r="F2269" s="14" t="s">
        <v>38</v>
      </c>
      <c r="G2269" s="14" t="s">
        <v>411</v>
      </c>
      <c r="H2269" s="15" t="s">
        <v>113</v>
      </c>
      <c r="I2269" s="15" t="s">
        <v>1716</v>
      </c>
      <c r="J2269" s="15" t="s">
        <v>3810</v>
      </c>
      <c r="K2269" s="434">
        <v>27072</v>
      </c>
      <c r="L2269" s="19" t="s">
        <v>370</v>
      </c>
      <c r="M2269" s="20">
        <v>0.28999999999999998</v>
      </c>
      <c r="N2269" s="132">
        <f t="shared" ref="N2269:N2332" si="124">K2269*M2269</f>
        <v>7850.8799999999992</v>
      </c>
      <c r="O2269" s="22">
        <f>N2269*[1]TC!$C$6</f>
        <v>157017.59999999998</v>
      </c>
      <c r="P2269" s="35">
        <v>10000</v>
      </c>
      <c r="Q2269" s="435">
        <v>5000</v>
      </c>
      <c r="R2269" s="133">
        <f t="shared" ref="R2269:R2332" si="125">K2269-N2269</f>
        <v>19221.120000000003</v>
      </c>
      <c r="S2269" s="26">
        <f>R2269*[1]TC!$C$6</f>
        <v>384422.40000000002</v>
      </c>
      <c r="T2269" s="133">
        <f>[1]TC!$F$6</f>
        <v>1000</v>
      </c>
      <c r="U2269" s="26">
        <f>T2269*[1]TC!$C$6</f>
        <v>20000</v>
      </c>
      <c r="V2269" s="71" t="s">
        <v>3811</v>
      </c>
      <c r="W2269" s="142" t="s">
        <v>3771</v>
      </c>
      <c r="X2269" s="389"/>
    </row>
    <row r="2270" spans="1:24" ht="15" customHeight="1">
      <c r="A2270" s="14" t="s">
        <v>645</v>
      </c>
      <c r="B2270" s="433" t="s">
        <v>3768</v>
      </c>
      <c r="C2270" s="40" t="s">
        <v>3817</v>
      </c>
      <c r="D2270" s="14" t="s">
        <v>26</v>
      </c>
      <c r="E2270" s="14" t="s">
        <v>27</v>
      </c>
      <c r="F2270" s="14" t="s">
        <v>38</v>
      </c>
      <c r="G2270" s="14" t="s">
        <v>116</v>
      </c>
      <c r="H2270" s="15" t="s">
        <v>113</v>
      </c>
      <c r="I2270" s="15" t="s">
        <v>1716</v>
      </c>
      <c r="J2270" s="15" t="s">
        <v>3810</v>
      </c>
      <c r="K2270" s="434">
        <v>27072</v>
      </c>
      <c r="L2270" s="19" t="s">
        <v>370</v>
      </c>
      <c r="M2270" s="20">
        <v>0.28999999999999998</v>
      </c>
      <c r="N2270" s="132">
        <f t="shared" si="124"/>
        <v>7850.8799999999992</v>
      </c>
      <c r="O2270" s="22">
        <f>N2270*[1]TC!$C$6</f>
        <v>157017.59999999998</v>
      </c>
      <c r="P2270" s="35">
        <v>10000</v>
      </c>
      <c r="Q2270" s="435">
        <v>5000</v>
      </c>
      <c r="R2270" s="133">
        <f t="shared" si="125"/>
        <v>19221.120000000003</v>
      </c>
      <c r="S2270" s="26">
        <f>R2270*[1]TC!$C$6</f>
        <v>384422.40000000002</v>
      </c>
      <c r="T2270" s="133">
        <f>[1]TC!$F$6</f>
        <v>1000</v>
      </c>
      <c r="U2270" s="26">
        <f>T2270*[1]TC!$C$6</f>
        <v>20000</v>
      </c>
      <c r="V2270" s="71" t="s">
        <v>3811</v>
      </c>
      <c r="W2270" s="142" t="s">
        <v>3771</v>
      </c>
      <c r="X2270" s="389"/>
    </row>
    <row r="2271" spans="1:24" ht="15" customHeight="1">
      <c r="A2271" s="14" t="s">
        <v>645</v>
      </c>
      <c r="B2271" s="433" t="s">
        <v>3768</v>
      </c>
      <c r="C2271" s="40" t="s">
        <v>3818</v>
      </c>
      <c r="D2271" s="14" t="s">
        <v>26</v>
      </c>
      <c r="E2271" s="14" t="s">
        <v>27</v>
      </c>
      <c r="F2271" s="14" t="s">
        <v>38</v>
      </c>
      <c r="G2271" s="14" t="s">
        <v>28</v>
      </c>
      <c r="H2271" s="15" t="s">
        <v>113</v>
      </c>
      <c r="I2271" s="15" t="s">
        <v>1716</v>
      </c>
      <c r="J2271" s="15" t="s">
        <v>3810</v>
      </c>
      <c r="K2271" s="434">
        <v>27072</v>
      </c>
      <c r="L2271" s="19" t="s">
        <v>370</v>
      </c>
      <c r="M2271" s="20">
        <v>0.28999999999999998</v>
      </c>
      <c r="N2271" s="132">
        <f t="shared" si="124"/>
        <v>7850.8799999999992</v>
      </c>
      <c r="O2271" s="22">
        <f>N2271*[1]TC!$C$6</f>
        <v>157017.59999999998</v>
      </c>
      <c r="P2271" s="35">
        <v>10000</v>
      </c>
      <c r="Q2271" s="435">
        <v>5000</v>
      </c>
      <c r="R2271" s="133">
        <f t="shared" si="125"/>
        <v>19221.120000000003</v>
      </c>
      <c r="S2271" s="26">
        <f>R2271*[1]TC!$C$6</f>
        <v>384422.40000000002</v>
      </c>
      <c r="T2271" s="133">
        <f>[1]TC!$F$6</f>
        <v>1000</v>
      </c>
      <c r="U2271" s="26">
        <f>T2271*[1]TC!$C$6</f>
        <v>20000</v>
      </c>
      <c r="V2271" s="71" t="s">
        <v>3811</v>
      </c>
      <c r="W2271" s="142" t="s">
        <v>3771</v>
      </c>
      <c r="X2271" s="389"/>
    </row>
    <row r="2272" spans="1:24" ht="15" customHeight="1">
      <c r="A2272" s="14" t="s">
        <v>645</v>
      </c>
      <c r="B2272" s="433" t="s">
        <v>3768</v>
      </c>
      <c r="C2272" s="40" t="s">
        <v>3778</v>
      </c>
      <c r="D2272" s="14" t="s">
        <v>26</v>
      </c>
      <c r="E2272" s="14" t="s">
        <v>27</v>
      </c>
      <c r="F2272" s="14" t="s">
        <v>38</v>
      </c>
      <c r="G2272" s="14" t="s">
        <v>76</v>
      </c>
      <c r="H2272" s="15" t="s">
        <v>113</v>
      </c>
      <c r="I2272" s="15" t="s">
        <v>1716</v>
      </c>
      <c r="J2272" s="15" t="s">
        <v>3810</v>
      </c>
      <c r="K2272" s="434">
        <v>27072</v>
      </c>
      <c r="L2272" s="19" t="s">
        <v>370</v>
      </c>
      <c r="M2272" s="20">
        <v>0.28999999999999998</v>
      </c>
      <c r="N2272" s="132">
        <f t="shared" si="124"/>
        <v>7850.8799999999992</v>
      </c>
      <c r="O2272" s="22">
        <f>N2272*[1]TC!$C$6</f>
        <v>157017.59999999998</v>
      </c>
      <c r="P2272" s="35">
        <v>10000</v>
      </c>
      <c r="Q2272" s="435">
        <v>5000</v>
      </c>
      <c r="R2272" s="133">
        <f t="shared" si="125"/>
        <v>19221.120000000003</v>
      </c>
      <c r="S2272" s="26">
        <f>R2272*[1]TC!$C$6</f>
        <v>384422.40000000002</v>
      </c>
      <c r="T2272" s="133">
        <f>[1]TC!$F$6</f>
        <v>1000</v>
      </c>
      <c r="U2272" s="26">
        <f>T2272*[1]TC!$C$6</f>
        <v>20000</v>
      </c>
      <c r="V2272" s="71" t="s">
        <v>3811</v>
      </c>
      <c r="W2272" s="142" t="s">
        <v>3771</v>
      </c>
      <c r="X2272" s="389"/>
    </row>
    <row r="2273" spans="1:24" ht="15" customHeight="1">
      <c r="A2273" s="14" t="s">
        <v>645</v>
      </c>
      <c r="B2273" s="433" t="s">
        <v>3768</v>
      </c>
      <c r="C2273" s="40" t="s">
        <v>3779</v>
      </c>
      <c r="D2273" s="14" t="s">
        <v>26</v>
      </c>
      <c r="E2273" s="14" t="s">
        <v>27</v>
      </c>
      <c r="F2273" s="14" t="s">
        <v>38</v>
      </c>
      <c r="G2273" s="14" t="s">
        <v>29</v>
      </c>
      <c r="H2273" s="15" t="s">
        <v>113</v>
      </c>
      <c r="I2273" s="15" t="s">
        <v>1716</v>
      </c>
      <c r="J2273" s="15" t="s">
        <v>3810</v>
      </c>
      <c r="K2273" s="434">
        <v>27072</v>
      </c>
      <c r="L2273" s="19" t="s">
        <v>370</v>
      </c>
      <c r="M2273" s="20">
        <v>0.28999999999999998</v>
      </c>
      <c r="N2273" s="132">
        <f t="shared" si="124"/>
        <v>7850.8799999999992</v>
      </c>
      <c r="O2273" s="22">
        <f>N2273*[1]TC!$C$6</f>
        <v>157017.59999999998</v>
      </c>
      <c r="P2273" s="35">
        <v>10000</v>
      </c>
      <c r="Q2273" s="435">
        <v>5000</v>
      </c>
      <c r="R2273" s="133">
        <f t="shared" si="125"/>
        <v>19221.120000000003</v>
      </c>
      <c r="S2273" s="26">
        <f>R2273*[1]TC!$C$6</f>
        <v>384422.40000000002</v>
      </c>
      <c r="T2273" s="133">
        <f>[1]TC!$F$6</f>
        <v>1000</v>
      </c>
      <c r="U2273" s="26">
        <f>T2273*[1]TC!$C$6</f>
        <v>20000</v>
      </c>
      <c r="V2273" s="71" t="s">
        <v>3811</v>
      </c>
      <c r="W2273" s="142" t="s">
        <v>3771</v>
      </c>
      <c r="X2273" s="389"/>
    </row>
    <row r="2274" spans="1:24" ht="15" customHeight="1">
      <c r="A2274" s="14" t="s">
        <v>645</v>
      </c>
      <c r="B2274" s="433" t="s">
        <v>3768</v>
      </c>
      <c r="C2274" s="40" t="s">
        <v>3786</v>
      </c>
      <c r="D2274" s="14" t="s">
        <v>26</v>
      </c>
      <c r="E2274" s="14" t="s">
        <v>27</v>
      </c>
      <c r="F2274" s="14" t="s">
        <v>38</v>
      </c>
      <c r="G2274" s="14" t="s">
        <v>514</v>
      </c>
      <c r="H2274" s="15" t="s">
        <v>113</v>
      </c>
      <c r="I2274" s="15" t="s">
        <v>1716</v>
      </c>
      <c r="J2274" s="15" t="s">
        <v>3810</v>
      </c>
      <c r="K2274" s="434">
        <v>27072</v>
      </c>
      <c r="L2274" s="19" t="s">
        <v>370</v>
      </c>
      <c r="M2274" s="20">
        <v>0.28999999999999998</v>
      </c>
      <c r="N2274" s="132">
        <f t="shared" si="124"/>
        <v>7850.8799999999992</v>
      </c>
      <c r="O2274" s="22">
        <f>N2274*[1]TC!$C$6</f>
        <v>157017.59999999998</v>
      </c>
      <c r="P2274" s="35">
        <v>10000</v>
      </c>
      <c r="Q2274" s="435">
        <v>5000</v>
      </c>
      <c r="R2274" s="133">
        <f t="shared" si="125"/>
        <v>19221.120000000003</v>
      </c>
      <c r="S2274" s="26">
        <f>R2274*[1]TC!$C$6</f>
        <v>384422.40000000002</v>
      </c>
      <c r="T2274" s="133">
        <f>[1]TC!$F$6</f>
        <v>1000</v>
      </c>
      <c r="U2274" s="26">
        <f>T2274*[1]TC!$C$6</f>
        <v>20000</v>
      </c>
      <c r="V2274" s="71" t="s">
        <v>3811</v>
      </c>
      <c r="W2274" s="142" t="s">
        <v>3771</v>
      </c>
      <c r="X2274" s="389"/>
    </row>
    <row r="2275" spans="1:24" ht="15" customHeight="1">
      <c r="A2275" s="14" t="s">
        <v>645</v>
      </c>
      <c r="B2275" s="433" t="s">
        <v>3768</v>
      </c>
      <c r="C2275" s="40" t="s">
        <v>3819</v>
      </c>
      <c r="D2275" s="14" t="s">
        <v>26</v>
      </c>
      <c r="E2275" s="14" t="s">
        <v>27</v>
      </c>
      <c r="F2275" s="14" t="s">
        <v>38</v>
      </c>
      <c r="G2275" s="14" t="s">
        <v>28</v>
      </c>
      <c r="H2275" s="15" t="s">
        <v>113</v>
      </c>
      <c r="I2275" s="15" t="s">
        <v>1716</v>
      </c>
      <c r="J2275" s="15" t="s">
        <v>3810</v>
      </c>
      <c r="K2275" s="434">
        <v>27072</v>
      </c>
      <c r="L2275" s="19" t="s">
        <v>370</v>
      </c>
      <c r="M2275" s="20">
        <v>0.28999999999999998</v>
      </c>
      <c r="N2275" s="132">
        <f t="shared" si="124"/>
        <v>7850.8799999999992</v>
      </c>
      <c r="O2275" s="22">
        <f>N2275*[1]TC!$C$6</f>
        <v>157017.59999999998</v>
      </c>
      <c r="P2275" s="35">
        <v>10000</v>
      </c>
      <c r="Q2275" s="435">
        <v>5000</v>
      </c>
      <c r="R2275" s="133">
        <f t="shared" si="125"/>
        <v>19221.120000000003</v>
      </c>
      <c r="S2275" s="26">
        <f>R2275*[1]TC!$C$6</f>
        <v>384422.40000000002</v>
      </c>
      <c r="T2275" s="133">
        <f>[1]TC!$F$6</f>
        <v>1000</v>
      </c>
      <c r="U2275" s="26">
        <f>T2275*[1]TC!$C$6</f>
        <v>20000</v>
      </c>
      <c r="V2275" s="71" t="s">
        <v>3811</v>
      </c>
      <c r="W2275" s="142" t="s">
        <v>3771</v>
      </c>
      <c r="X2275" s="389"/>
    </row>
    <row r="2276" spans="1:24" ht="15" customHeight="1">
      <c r="A2276" s="14" t="s">
        <v>645</v>
      </c>
      <c r="B2276" s="433" t="s">
        <v>3768</v>
      </c>
      <c r="C2276" s="40" t="s">
        <v>3820</v>
      </c>
      <c r="D2276" s="14" t="s">
        <v>26</v>
      </c>
      <c r="E2276" s="14" t="s">
        <v>27</v>
      </c>
      <c r="F2276" s="14" t="s">
        <v>38</v>
      </c>
      <c r="G2276" s="14" t="s">
        <v>29</v>
      </c>
      <c r="H2276" s="15" t="s">
        <v>113</v>
      </c>
      <c r="I2276" s="15" t="s">
        <v>1716</v>
      </c>
      <c r="J2276" s="15" t="s">
        <v>3810</v>
      </c>
      <c r="K2276" s="434">
        <v>27072</v>
      </c>
      <c r="L2276" s="19" t="s">
        <v>370</v>
      </c>
      <c r="M2276" s="20">
        <v>0.28999999999999998</v>
      </c>
      <c r="N2276" s="132">
        <f t="shared" si="124"/>
        <v>7850.8799999999992</v>
      </c>
      <c r="O2276" s="22">
        <f>N2276*[1]TC!$C$6</f>
        <v>157017.59999999998</v>
      </c>
      <c r="P2276" s="35">
        <v>10000</v>
      </c>
      <c r="Q2276" s="435">
        <v>5000</v>
      </c>
      <c r="R2276" s="133">
        <f t="shared" si="125"/>
        <v>19221.120000000003</v>
      </c>
      <c r="S2276" s="26">
        <f>R2276*[1]TC!$C$6</f>
        <v>384422.40000000002</v>
      </c>
      <c r="T2276" s="133">
        <f>[1]TC!$F$6</f>
        <v>1000</v>
      </c>
      <c r="U2276" s="26">
        <f>T2276*[1]TC!$C$6</f>
        <v>20000</v>
      </c>
      <c r="V2276" s="71" t="s">
        <v>3811</v>
      </c>
      <c r="W2276" s="142" t="s">
        <v>3771</v>
      </c>
      <c r="X2276" s="389"/>
    </row>
    <row r="2277" spans="1:24" ht="15" customHeight="1">
      <c r="A2277" s="14" t="s">
        <v>645</v>
      </c>
      <c r="B2277" s="433" t="s">
        <v>3768</v>
      </c>
      <c r="C2277" s="40" t="s">
        <v>3799</v>
      </c>
      <c r="D2277" s="14" t="s">
        <v>26</v>
      </c>
      <c r="E2277" s="14" t="s">
        <v>27</v>
      </c>
      <c r="F2277" s="14" t="s">
        <v>38</v>
      </c>
      <c r="G2277" s="14" t="s">
        <v>411</v>
      </c>
      <c r="H2277" s="15" t="s">
        <v>113</v>
      </c>
      <c r="I2277" s="15" t="s">
        <v>1716</v>
      </c>
      <c r="J2277" s="15" t="s">
        <v>3810</v>
      </c>
      <c r="K2277" s="434">
        <v>27072</v>
      </c>
      <c r="L2277" s="19" t="s">
        <v>370</v>
      </c>
      <c r="M2277" s="20">
        <v>0.28999999999999998</v>
      </c>
      <c r="N2277" s="132">
        <f t="shared" si="124"/>
        <v>7850.8799999999992</v>
      </c>
      <c r="O2277" s="22">
        <f>N2277*[1]TC!$C$6</f>
        <v>157017.59999999998</v>
      </c>
      <c r="P2277" s="35">
        <v>10000</v>
      </c>
      <c r="Q2277" s="435">
        <v>5000</v>
      </c>
      <c r="R2277" s="133">
        <f t="shared" si="125"/>
        <v>19221.120000000003</v>
      </c>
      <c r="S2277" s="26">
        <f>R2277*[1]TC!$C$6</f>
        <v>384422.40000000002</v>
      </c>
      <c r="T2277" s="133">
        <f>[1]TC!$F$6</f>
        <v>1000</v>
      </c>
      <c r="U2277" s="26">
        <f>T2277*[1]TC!$C$6</f>
        <v>20000</v>
      </c>
      <c r="V2277" s="71" t="s">
        <v>3811</v>
      </c>
      <c r="W2277" s="142" t="s">
        <v>3800</v>
      </c>
      <c r="X2277" s="389"/>
    </row>
    <row r="2278" spans="1:24" ht="15" customHeight="1">
      <c r="A2278" s="14" t="s">
        <v>645</v>
      </c>
      <c r="B2278" s="433" t="s">
        <v>3768</v>
      </c>
      <c r="C2278" s="40" t="s">
        <v>3801</v>
      </c>
      <c r="D2278" s="14" t="s">
        <v>26</v>
      </c>
      <c r="E2278" s="14" t="s">
        <v>27</v>
      </c>
      <c r="F2278" s="14" t="s">
        <v>38</v>
      </c>
      <c r="G2278" s="14" t="s">
        <v>411</v>
      </c>
      <c r="H2278" s="15" t="s">
        <v>113</v>
      </c>
      <c r="I2278" s="15" t="s">
        <v>1716</v>
      </c>
      <c r="J2278" s="15" t="s">
        <v>3810</v>
      </c>
      <c r="K2278" s="434">
        <v>27072</v>
      </c>
      <c r="L2278" s="19" t="s">
        <v>370</v>
      </c>
      <c r="M2278" s="20">
        <v>0.28999999999999998</v>
      </c>
      <c r="N2278" s="132">
        <f t="shared" si="124"/>
        <v>7850.8799999999992</v>
      </c>
      <c r="O2278" s="22">
        <f>N2278*[1]TC!$C$6</f>
        <v>157017.59999999998</v>
      </c>
      <c r="P2278" s="35">
        <v>10000</v>
      </c>
      <c r="Q2278" s="435">
        <v>5000</v>
      </c>
      <c r="R2278" s="133">
        <f t="shared" si="125"/>
        <v>19221.120000000003</v>
      </c>
      <c r="S2278" s="26">
        <f>R2278*[1]TC!$C$6</f>
        <v>384422.40000000002</v>
      </c>
      <c r="T2278" s="133">
        <f>[1]TC!$F$6</f>
        <v>1000</v>
      </c>
      <c r="U2278" s="26">
        <f>T2278*[1]TC!$C$6</f>
        <v>20000</v>
      </c>
      <c r="V2278" s="71" t="s">
        <v>3811</v>
      </c>
      <c r="W2278" s="142" t="s">
        <v>3802</v>
      </c>
      <c r="X2278" s="389"/>
    </row>
    <row r="2279" spans="1:24" ht="15" customHeight="1">
      <c r="A2279" s="14" t="s">
        <v>645</v>
      </c>
      <c r="B2279" s="433" t="s">
        <v>3768</v>
      </c>
      <c r="C2279" s="40" t="s">
        <v>3803</v>
      </c>
      <c r="D2279" s="14" t="s">
        <v>26</v>
      </c>
      <c r="E2279" s="14" t="s">
        <v>27</v>
      </c>
      <c r="F2279" s="14" t="s">
        <v>38</v>
      </c>
      <c r="G2279" s="14" t="s">
        <v>411</v>
      </c>
      <c r="H2279" s="15" t="s">
        <v>113</v>
      </c>
      <c r="I2279" s="15" t="s">
        <v>1716</v>
      </c>
      <c r="J2279" s="15" t="s">
        <v>3810</v>
      </c>
      <c r="K2279" s="434">
        <v>27072</v>
      </c>
      <c r="L2279" s="19" t="s">
        <v>370</v>
      </c>
      <c r="M2279" s="20">
        <v>0.28999999999999998</v>
      </c>
      <c r="N2279" s="132">
        <f t="shared" si="124"/>
        <v>7850.8799999999992</v>
      </c>
      <c r="O2279" s="22">
        <f>N2279*[1]TC!$C$6</f>
        <v>157017.59999999998</v>
      </c>
      <c r="P2279" s="35">
        <v>10000</v>
      </c>
      <c r="Q2279" s="435">
        <v>5000</v>
      </c>
      <c r="R2279" s="133">
        <f t="shared" si="125"/>
        <v>19221.120000000003</v>
      </c>
      <c r="S2279" s="26">
        <f>R2279*[1]TC!$C$6</f>
        <v>384422.40000000002</v>
      </c>
      <c r="T2279" s="133">
        <f>[1]TC!$F$6</f>
        <v>1000</v>
      </c>
      <c r="U2279" s="26">
        <f>T2279*[1]TC!$C$6</f>
        <v>20000</v>
      </c>
      <c r="V2279" s="71" t="s">
        <v>3811</v>
      </c>
      <c r="W2279" s="142" t="s">
        <v>3804</v>
      </c>
      <c r="X2279" s="389"/>
    </row>
    <row r="2280" spans="1:24" ht="15" customHeight="1">
      <c r="A2280" s="14" t="s">
        <v>645</v>
      </c>
      <c r="B2280" s="433" t="s">
        <v>3768</v>
      </c>
      <c r="C2280" s="40" t="s">
        <v>3807</v>
      </c>
      <c r="D2280" s="14" t="s">
        <v>26</v>
      </c>
      <c r="E2280" s="14" t="s">
        <v>27</v>
      </c>
      <c r="F2280" s="14" t="s">
        <v>38</v>
      </c>
      <c r="G2280" s="14" t="s">
        <v>204</v>
      </c>
      <c r="H2280" s="15" t="s">
        <v>113</v>
      </c>
      <c r="I2280" s="15" t="s">
        <v>1716</v>
      </c>
      <c r="J2280" s="15" t="s">
        <v>3810</v>
      </c>
      <c r="K2280" s="434">
        <v>27072</v>
      </c>
      <c r="L2280" s="19" t="s">
        <v>370</v>
      </c>
      <c r="M2280" s="20">
        <v>0.28999999999999998</v>
      </c>
      <c r="N2280" s="132">
        <f t="shared" si="124"/>
        <v>7850.8799999999992</v>
      </c>
      <c r="O2280" s="22">
        <f>N2280*[1]TC!$C$6</f>
        <v>157017.59999999998</v>
      </c>
      <c r="P2280" s="35">
        <v>10000</v>
      </c>
      <c r="Q2280" s="435">
        <v>5000</v>
      </c>
      <c r="R2280" s="133">
        <f t="shared" si="125"/>
        <v>19221.120000000003</v>
      </c>
      <c r="S2280" s="26">
        <f>R2280*[1]TC!$C$6</f>
        <v>384422.40000000002</v>
      </c>
      <c r="T2280" s="133">
        <f>[1]TC!$F$6</f>
        <v>1000</v>
      </c>
      <c r="U2280" s="26">
        <f>T2280*[1]TC!$C$6</f>
        <v>20000</v>
      </c>
      <c r="V2280" s="71" t="s">
        <v>3811</v>
      </c>
      <c r="W2280" s="142" t="s">
        <v>3808</v>
      </c>
      <c r="X2280" s="389"/>
    </row>
    <row r="2281" spans="1:24" ht="15" customHeight="1">
      <c r="A2281" s="14" t="s">
        <v>645</v>
      </c>
      <c r="B2281" s="433" t="s">
        <v>3768</v>
      </c>
      <c r="C2281" s="40" t="s">
        <v>3821</v>
      </c>
      <c r="D2281" s="14" t="s">
        <v>49</v>
      </c>
      <c r="E2281" s="14" t="s">
        <v>27</v>
      </c>
      <c r="F2281" s="14" t="s">
        <v>77</v>
      </c>
      <c r="G2281" s="14" t="s">
        <v>139</v>
      </c>
      <c r="H2281" s="66" t="s">
        <v>296</v>
      </c>
      <c r="I2281" s="41" t="s">
        <v>171</v>
      </c>
      <c r="J2281" s="41"/>
      <c r="K2281" s="131">
        <v>31450</v>
      </c>
      <c r="L2281" s="19" t="s">
        <v>370</v>
      </c>
      <c r="M2281" s="53">
        <v>0.56000000000000005</v>
      </c>
      <c r="N2281" s="132">
        <f t="shared" si="124"/>
        <v>17612</v>
      </c>
      <c r="O2281" s="22">
        <f>N2281*[1]TC!C$6</f>
        <v>352240</v>
      </c>
      <c r="P2281" s="35">
        <v>10000</v>
      </c>
      <c r="Q2281" s="435">
        <v>5000</v>
      </c>
      <c r="R2281" s="133">
        <f t="shared" si="125"/>
        <v>13838</v>
      </c>
      <c r="S2281" s="48">
        <f>R2281*[1]TC!$C$6</f>
        <v>276760</v>
      </c>
      <c r="T2281" s="133">
        <f>[1]TC!$F$6</f>
        <v>1000</v>
      </c>
      <c r="U2281" s="26">
        <f>[1]TC!$G$6</f>
        <v>20000</v>
      </c>
      <c r="V2281" s="71" t="s">
        <v>3770</v>
      </c>
      <c r="W2281" s="142" t="s">
        <v>3822</v>
      </c>
      <c r="X2281" s="389"/>
    </row>
    <row r="2282" spans="1:24" ht="15" customHeight="1">
      <c r="A2282" s="14" t="s">
        <v>645</v>
      </c>
      <c r="B2282" s="433" t="s">
        <v>3768</v>
      </c>
      <c r="C2282" s="40" t="s">
        <v>3823</v>
      </c>
      <c r="D2282" s="14" t="s">
        <v>49</v>
      </c>
      <c r="E2282" s="14" t="s">
        <v>27</v>
      </c>
      <c r="F2282" s="14" t="s">
        <v>1541</v>
      </c>
      <c r="G2282" s="14" t="s">
        <v>46</v>
      </c>
      <c r="H2282" s="66" t="s">
        <v>296</v>
      </c>
      <c r="I2282" s="41" t="s">
        <v>171</v>
      </c>
      <c r="J2282" s="41"/>
      <c r="K2282" s="131">
        <v>31450</v>
      </c>
      <c r="L2282" s="19" t="s">
        <v>370</v>
      </c>
      <c r="M2282" s="53">
        <v>0.56000000000000005</v>
      </c>
      <c r="N2282" s="132">
        <f t="shared" si="124"/>
        <v>17612</v>
      </c>
      <c r="O2282" s="22">
        <f>N2282*[1]TC!C$6</f>
        <v>352240</v>
      </c>
      <c r="P2282" s="35">
        <v>10000</v>
      </c>
      <c r="Q2282" s="435">
        <v>5000</v>
      </c>
      <c r="R2282" s="133">
        <f t="shared" si="125"/>
        <v>13838</v>
      </c>
      <c r="S2282" s="48">
        <f>R2282*[1]TC!$C$6</f>
        <v>276760</v>
      </c>
      <c r="T2282" s="133">
        <f>[1]TC!$F$6</f>
        <v>1000</v>
      </c>
      <c r="U2282" s="26">
        <f>[1]TC!$G$6</f>
        <v>20000</v>
      </c>
      <c r="V2282" s="71" t="s">
        <v>3770</v>
      </c>
      <c r="W2282" s="142" t="s">
        <v>3824</v>
      </c>
      <c r="X2282" s="389"/>
    </row>
    <row r="2283" spans="1:24" ht="15" customHeight="1">
      <c r="A2283" s="14" t="s">
        <v>645</v>
      </c>
      <c r="B2283" s="436" t="s">
        <v>3768</v>
      </c>
      <c r="C2283" s="40" t="s">
        <v>3825</v>
      </c>
      <c r="D2283" s="14" t="s">
        <v>49</v>
      </c>
      <c r="E2283" s="14" t="s">
        <v>27</v>
      </c>
      <c r="F2283" s="14" t="s">
        <v>667</v>
      </c>
      <c r="G2283" s="14" t="s">
        <v>29</v>
      </c>
      <c r="H2283" s="66" t="s">
        <v>296</v>
      </c>
      <c r="I2283" s="41" t="s">
        <v>171</v>
      </c>
      <c r="J2283" s="41"/>
      <c r="K2283" s="131">
        <v>31450</v>
      </c>
      <c r="L2283" s="19" t="s">
        <v>370</v>
      </c>
      <c r="M2283" s="53">
        <v>0.56000000000000005</v>
      </c>
      <c r="N2283" s="132">
        <f t="shared" si="124"/>
        <v>17612</v>
      </c>
      <c r="O2283" s="22">
        <f>N2283*[1]TC!C$6</f>
        <v>352240</v>
      </c>
      <c r="P2283" s="35">
        <v>10000</v>
      </c>
      <c r="Q2283" s="435">
        <v>5000</v>
      </c>
      <c r="R2283" s="133">
        <f t="shared" si="125"/>
        <v>13838</v>
      </c>
      <c r="S2283" s="48">
        <f>R2283*[1]TC!$C$6</f>
        <v>276760</v>
      </c>
      <c r="T2283" s="133">
        <f>[1]TC!$F$6</f>
        <v>1000</v>
      </c>
      <c r="U2283" s="26">
        <f>[1]TC!$G$6</f>
        <v>20000</v>
      </c>
      <c r="V2283" s="71" t="s">
        <v>3770</v>
      </c>
      <c r="W2283" s="142" t="s">
        <v>3826</v>
      </c>
      <c r="X2283" s="389"/>
    </row>
    <row r="2284" spans="1:24" ht="15" customHeight="1">
      <c r="A2284" s="14" t="s">
        <v>645</v>
      </c>
      <c r="B2284" s="76" t="s">
        <v>3768</v>
      </c>
      <c r="C2284" s="40" t="s">
        <v>3827</v>
      </c>
      <c r="D2284" s="14" t="s">
        <v>49</v>
      </c>
      <c r="E2284" s="14" t="s">
        <v>27</v>
      </c>
      <c r="F2284" s="14" t="s">
        <v>46</v>
      </c>
      <c r="G2284" s="14" t="s">
        <v>132</v>
      </c>
      <c r="H2284" s="66" t="s">
        <v>296</v>
      </c>
      <c r="I2284" s="41" t="s">
        <v>171</v>
      </c>
      <c r="J2284" s="41"/>
      <c r="K2284" s="131">
        <v>31450</v>
      </c>
      <c r="L2284" s="19" t="s">
        <v>370</v>
      </c>
      <c r="M2284" s="53">
        <v>0.56000000000000005</v>
      </c>
      <c r="N2284" s="132">
        <f t="shared" si="124"/>
        <v>17612</v>
      </c>
      <c r="O2284" s="22">
        <f>N2284*[1]TC!C$6</f>
        <v>352240</v>
      </c>
      <c r="P2284" s="35">
        <v>10000</v>
      </c>
      <c r="Q2284" s="435">
        <v>5000</v>
      </c>
      <c r="R2284" s="133">
        <f t="shared" si="125"/>
        <v>13838</v>
      </c>
      <c r="S2284" s="48">
        <f>R2284*[1]TC!$C$6</f>
        <v>276760</v>
      </c>
      <c r="T2284" s="133">
        <f>[1]TC!$F$6</f>
        <v>1000</v>
      </c>
      <c r="U2284" s="26">
        <f>[1]TC!$G$6</f>
        <v>20000</v>
      </c>
      <c r="V2284" s="71" t="s">
        <v>3770</v>
      </c>
      <c r="W2284" s="142" t="s">
        <v>3828</v>
      </c>
      <c r="X2284" s="241"/>
    </row>
    <row r="2285" spans="1:24" ht="15" customHeight="1">
      <c r="A2285" s="14" t="s">
        <v>645</v>
      </c>
      <c r="B2285" s="76" t="s">
        <v>3768</v>
      </c>
      <c r="C2285" s="40" t="s">
        <v>3829</v>
      </c>
      <c r="D2285" s="14" t="s">
        <v>49</v>
      </c>
      <c r="E2285" s="14" t="s">
        <v>27</v>
      </c>
      <c r="F2285" s="14" t="s">
        <v>2454</v>
      </c>
      <c r="G2285" s="14" t="s">
        <v>170</v>
      </c>
      <c r="H2285" s="66" t="s">
        <v>296</v>
      </c>
      <c r="I2285" s="41" t="s">
        <v>171</v>
      </c>
      <c r="J2285" s="41"/>
      <c r="K2285" s="131">
        <v>31450</v>
      </c>
      <c r="L2285" s="19" t="s">
        <v>370</v>
      </c>
      <c r="M2285" s="53">
        <v>0.56000000000000005</v>
      </c>
      <c r="N2285" s="132">
        <f t="shared" si="124"/>
        <v>17612</v>
      </c>
      <c r="O2285" s="22">
        <f>N2285*[1]TC!C$6</f>
        <v>352240</v>
      </c>
      <c r="P2285" s="35">
        <v>10000</v>
      </c>
      <c r="Q2285" s="435">
        <v>5000</v>
      </c>
      <c r="R2285" s="133">
        <f t="shared" si="125"/>
        <v>13838</v>
      </c>
      <c r="S2285" s="48">
        <f>R2285*[1]TC!$C$6</f>
        <v>276760</v>
      </c>
      <c r="T2285" s="133">
        <f>[1]TC!$F$6</f>
        <v>1000</v>
      </c>
      <c r="U2285" s="26">
        <f>[1]TC!$G$6</f>
        <v>20000</v>
      </c>
      <c r="V2285" s="71" t="s">
        <v>3770</v>
      </c>
      <c r="W2285" s="142" t="s">
        <v>3828</v>
      </c>
      <c r="X2285" s="241"/>
    </row>
    <row r="2286" spans="1:24" ht="15" customHeight="1">
      <c r="A2286" s="14" t="s">
        <v>645</v>
      </c>
      <c r="B2286" s="76" t="s">
        <v>3768</v>
      </c>
      <c r="C2286" s="40" t="s">
        <v>3830</v>
      </c>
      <c r="D2286" s="14" t="s">
        <v>49</v>
      </c>
      <c r="E2286" s="14" t="s">
        <v>27</v>
      </c>
      <c r="F2286" s="14" t="s">
        <v>3831</v>
      </c>
      <c r="G2286" s="14" t="s">
        <v>127</v>
      </c>
      <c r="H2286" s="66" t="s">
        <v>296</v>
      </c>
      <c r="I2286" s="41" t="s">
        <v>171</v>
      </c>
      <c r="J2286" s="41"/>
      <c r="K2286" s="131">
        <v>31450</v>
      </c>
      <c r="L2286" s="19" t="s">
        <v>370</v>
      </c>
      <c r="M2286" s="53">
        <v>0.56000000000000005</v>
      </c>
      <c r="N2286" s="132">
        <f t="shared" si="124"/>
        <v>17612</v>
      </c>
      <c r="O2286" s="22">
        <f>N2286*[1]TC!C$6</f>
        <v>352240</v>
      </c>
      <c r="P2286" s="35">
        <v>10000</v>
      </c>
      <c r="Q2286" s="435">
        <v>5000</v>
      </c>
      <c r="R2286" s="133">
        <f t="shared" si="125"/>
        <v>13838</v>
      </c>
      <c r="S2286" s="48">
        <f>R2286*[1]TC!$C$6</f>
        <v>276760</v>
      </c>
      <c r="T2286" s="133">
        <f>[1]TC!$F$6</f>
        <v>1000</v>
      </c>
      <c r="U2286" s="26">
        <f>[1]TC!$G$6</f>
        <v>20000</v>
      </c>
      <c r="V2286" s="71" t="s">
        <v>3770</v>
      </c>
      <c r="W2286" s="142" t="s">
        <v>3832</v>
      </c>
      <c r="X2286" s="241"/>
    </row>
    <row r="2287" spans="1:24" ht="15" customHeight="1">
      <c r="A2287" s="14" t="s">
        <v>645</v>
      </c>
      <c r="B2287" s="76" t="s">
        <v>3768</v>
      </c>
      <c r="C2287" s="40" t="s">
        <v>3833</v>
      </c>
      <c r="D2287" s="14" t="s">
        <v>49</v>
      </c>
      <c r="E2287" s="14" t="s">
        <v>27</v>
      </c>
      <c r="F2287" s="14" t="s">
        <v>147</v>
      </c>
      <c r="G2287" s="14" t="s">
        <v>2535</v>
      </c>
      <c r="H2287" s="66" t="s">
        <v>296</v>
      </c>
      <c r="I2287" s="41" t="s">
        <v>171</v>
      </c>
      <c r="J2287" s="41"/>
      <c r="K2287" s="131">
        <v>31450</v>
      </c>
      <c r="L2287" s="19" t="s">
        <v>370</v>
      </c>
      <c r="M2287" s="53">
        <v>0.56000000000000005</v>
      </c>
      <c r="N2287" s="132">
        <f t="shared" si="124"/>
        <v>17612</v>
      </c>
      <c r="O2287" s="22">
        <f>N2287*[1]TC!C$6</f>
        <v>352240</v>
      </c>
      <c r="P2287" s="35">
        <v>10000</v>
      </c>
      <c r="Q2287" s="435">
        <v>5000</v>
      </c>
      <c r="R2287" s="133">
        <f t="shared" si="125"/>
        <v>13838</v>
      </c>
      <c r="S2287" s="48">
        <f>R2287*[1]TC!$C$6</f>
        <v>276760</v>
      </c>
      <c r="T2287" s="133">
        <f>[1]TC!$F$6</f>
        <v>1000</v>
      </c>
      <c r="U2287" s="26">
        <f>[1]TC!$G$6</f>
        <v>20000</v>
      </c>
      <c r="V2287" s="71" t="s">
        <v>3770</v>
      </c>
      <c r="W2287" s="142" t="s">
        <v>3834</v>
      </c>
      <c r="X2287" s="241"/>
    </row>
    <row r="2288" spans="1:24" ht="15" customHeight="1">
      <c r="A2288" s="14" t="s">
        <v>645</v>
      </c>
      <c r="B2288" s="76" t="s">
        <v>3768</v>
      </c>
      <c r="C2288" s="40" t="s">
        <v>3835</v>
      </c>
      <c r="D2288" s="14" t="s">
        <v>49</v>
      </c>
      <c r="E2288" s="14" t="s">
        <v>27</v>
      </c>
      <c r="F2288" s="14" t="s">
        <v>116</v>
      </c>
      <c r="G2288" s="14" t="s">
        <v>29</v>
      </c>
      <c r="H2288" s="66" t="s">
        <v>296</v>
      </c>
      <c r="I2288" s="41" t="s">
        <v>171</v>
      </c>
      <c r="J2288" s="41"/>
      <c r="K2288" s="131">
        <v>31450</v>
      </c>
      <c r="L2288" s="19" t="s">
        <v>370</v>
      </c>
      <c r="M2288" s="53">
        <v>0.56000000000000005</v>
      </c>
      <c r="N2288" s="132">
        <f t="shared" si="124"/>
        <v>17612</v>
      </c>
      <c r="O2288" s="22">
        <f>N2288*[1]TC!C$6</f>
        <v>352240</v>
      </c>
      <c r="P2288" s="35">
        <v>10000</v>
      </c>
      <c r="Q2288" s="435">
        <v>5000</v>
      </c>
      <c r="R2288" s="133">
        <f t="shared" si="125"/>
        <v>13838</v>
      </c>
      <c r="S2288" s="48">
        <f>R2288*[1]TC!$C$6</f>
        <v>276760</v>
      </c>
      <c r="T2288" s="133">
        <f>[1]TC!$F$6</f>
        <v>1000</v>
      </c>
      <c r="U2288" s="26">
        <f>[1]TC!$G$6</f>
        <v>20000</v>
      </c>
      <c r="V2288" s="71" t="s">
        <v>3770</v>
      </c>
      <c r="W2288" s="142" t="s">
        <v>3836</v>
      </c>
      <c r="X2288" s="241"/>
    </row>
    <row r="2289" spans="1:24" ht="15" customHeight="1">
      <c r="A2289" s="14" t="s">
        <v>645</v>
      </c>
      <c r="B2289" s="76" t="s">
        <v>3768</v>
      </c>
      <c r="C2289" s="40" t="s">
        <v>3837</v>
      </c>
      <c r="D2289" s="14" t="s">
        <v>49</v>
      </c>
      <c r="E2289" s="14" t="s">
        <v>27</v>
      </c>
      <c r="F2289" s="14" t="s">
        <v>667</v>
      </c>
      <c r="G2289" s="14" t="s">
        <v>147</v>
      </c>
      <c r="H2289" s="66" t="s">
        <v>296</v>
      </c>
      <c r="I2289" s="41" t="s">
        <v>171</v>
      </c>
      <c r="J2289" s="41"/>
      <c r="K2289" s="131">
        <v>31450</v>
      </c>
      <c r="L2289" s="19" t="s">
        <v>370</v>
      </c>
      <c r="M2289" s="53">
        <v>0.56000000000000005</v>
      </c>
      <c r="N2289" s="132">
        <f t="shared" si="124"/>
        <v>17612</v>
      </c>
      <c r="O2289" s="22">
        <f>N2289*[1]TC!C$6</f>
        <v>352240</v>
      </c>
      <c r="P2289" s="35">
        <v>10000</v>
      </c>
      <c r="Q2289" s="435">
        <v>5000</v>
      </c>
      <c r="R2289" s="133">
        <f t="shared" si="125"/>
        <v>13838</v>
      </c>
      <c r="S2289" s="48">
        <f>R2289*[1]TC!$C$6</f>
        <v>276760</v>
      </c>
      <c r="T2289" s="133">
        <f>[1]TC!$F$6</f>
        <v>1000</v>
      </c>
      <c r="U2289" s="26">
        <f>[1]TC!$G$6</f>
        <v>20000</v>
      </c>
      <c r="V2289" s="71" t="s">
        <v>3770</v>
      </c>
      <c r="W2289" s="142" t="s">
        <v>3838</v>
      </c>
      <c r="X2289" s="241"/>
    </row>
    <row r="2290" spans="1:24" ht="15" customHeight="1">
      <c r="A2290" s="14" t="s">
        <v>645</v>
      </c>
      <c r="B2290" s="76" t="s">
        <v>3768</v>
      </c>
      <c r="C2290" s="40" t="s">
        <v>3839</v>
      </c>
      <c r="D2290" s="14" t="s">
        <v>49</v>
      </c>
      <c r="E2290" s="14" t="s">
        <v>27</v>
      </c>
      <c r="F2290" s="14" t="s">
        <v>295</v>
      </c>
      <c r="G2290" s="14" t="s">
        <v>998</v>
      </c>
      <c r="H2290" s="66" t="s">
        <v>296</v>
      </c>
      <c r="I2290" s="41" t="s">
        <v>171</v>
      </c>
      <c r="J2290" s="41"/>
      <c r="K2290" s="131">
        <v>31450</v>
      </c>
      <c r="L2290" s="19" t="s">
        <v>370</v>
      </c>
      <c r="M2290" s="53">
        <v>0.56000000000000005</v>
      </c>
      <c r="N2290" s="132">
        <f t="shared" si="124"/>
        <v>17612</v>
      </c>
      <c r="O2290" s="22">
        <f>N2290*[1]TC!C$6</f>
        <v>352240</v>
      </c>
      <c r="P2290" s="35">
        <v>10000</v>
      </c>
      <c r="Q2290" s="435">
        <v>5000</v>
      </c>
      <c r="R2290" s="133">
        <f t="shared" si="125"/>
        <v>13838</v>
      </c>
      <c r="S2290" s="48">
        <f>R2290*[1]TC!$C$6</f>
        <v>276760</v>
      </c>
      <c r="T2290" s="133">
        <f>[1]TC!$F$6</f>
        <v>1000</v>
      </c>
      <c r="U2290" s="26">
        <f>[1]TC!$G$6</f>
        <v>20000</v>
      </c>
      <c r="V2290" s="71" t="s">
        <v>3770</v>
      </c>
      <c r="W2290" s="142" t="s">
        <v>3840</v>
      </c>
      <c r="X2290" s="241"/>
    </row>
    <row r="2291" spans="1:24" ht="15" customHeight="1">
      <c r="A2291" s="14" t="s">
        <v>645</v>
      </c>
      <c r="B2291" s="76" t="s">
        <v>3768</v>
      </c>
      <c r="C2291" s="40" t="s">
        <v>3841</v>
      </c>
      <c r="D2291" s="14" t="s">
        <v>49</v>
      </c>
      <c r="E2291" s="14" t="s">
        <v>27</v>
      </c>
      <c r="F2291" s="14" t="s">
        <v>295</v>
      </c>
      <c r="G2291" s="14" t="s">
        <v>29</v>
      </c>
      <c r="H2291" s="66" t="s">
        <v>296</v>
      </c>
      <c r="I2291" s="41" t="s">
        <v>171</v>
      </c>
      <c r="J2291" s="41"/>
      <c r="K2291" s="131">
        <v>31450</v>
      </c>
      <c r="L2291" s="19" t="s">
        <v>370</v>
      </c>
      <c r="M2291" s="53">
        <v>0.56000000000000005</v>
      </c>
      <c r="N2291" s="132">
        <f t="shared" si="124"/>
        <v>17612</v>
      </c>
      <c r="O2291" s="22">
        <f>N2291*[1]TC!C$6</f>
        <v>352240</v>
      </c>
      <c r="P2291" s="35">
        <v>10000</v>
      </c>
      <c r="Q2291" s="435">
        <v>5000</v>
      </c>
      <c r="R2291" s="133">
        <f t="shared" si="125"/>
        <v>13838</v>
      </c>
      <c r="S2291" s="48">
        <f>R2291*[1]TC!$C$6</f>
        <v>276760</v>
      </c>
      <c r="T2291" s="133">
        <f>[1]TC!$F$6</f>
        <v>1000</v>
      </c>
      <c r="U2291" s="26">
        <f>[1]TC!$G$6</f>
        <v>20000</v>
      </c>
      <c r="V2291" s="71" t="s">
        <v>3770</v>
      </c>
      <c r="W2291" s="142" t="s">
        <v>3842</v>
      </c>
      <c r="X2291" s="241"/>
    </row>
    <row r="2292" spans="1:24" ht="15" customHeight="1">
      <c r="A2292" s="14" t="s">
        <v>645</v>
      </c>
      <c r="B2292" s="76" t="s">
        <v>3768</v>
      </c>
      <c r="C2292" s="40" t="s">
        <v>3843</v>
      </c>
      <c r="D2292" s="14" t="s">
        <v>49</v>
      </c>
      <c r="E2292" s="14" t="s">
        <v>27</v>
      </c>
      <c r="F2292" s="14" t="s">
        <v>667</v>
      </c>
      <c r="G2292" s="14" t="s">
        <v>29</v>
      </c>
      <c r="H2292" s="66" t="s">
        <v>296</v>
      </c>
      <c r="I2292" s="41" t="s">
        <v>171</v>
      </c>
      <c r="J2292" s="41"/>
      <c r="K2292" s="131">
        <v>31450</v>
      </c>
      <c r="L2292" s="19" t="s">
        <v>370</v>
      </c>
      <c r="M2292" s="53">
        <v>0.56000000000000005</v>
      </c>
      <c r="N2292" s="132">
        <f t="shared" si="124"/>
        <v>17612</v>
      </c>
      <c r="O2292" s="22">
        <f>N2292*[1]TC!C$6</f>
        <v>352240</v>
      </c>
      <c r="P2292" s="35">
        <v>10000</v>
      </c>
      <c r="Q2292" s="435">
        <v>5000</v>
      </c>
      <c r="R2292" s="133">
        <f t="shared" si="125"/>
        <v>13838</v>
      </c>
      <c r="S2292" s="48">
        <f>R2292*[1]TC!$C$6</f>
        <v>276760</v>
      </c>
      <c r="T2292" s="133">
        <f>[1]TC!$F$6</f>
        <v>1000</v>
      </c>
      <c r="U2292" s="26">
        <f>[1]TC!$G$6</f>
        <v>20000</v>
      </c>
      <c r="V2292" s="71" t="s">
        <v>3770</v>
      </c>
      <c r="W2292" s="142" t="s">
        <v>3844</v>
      </c>
      <c r="X2292" s="241"/>
    </row>
    <row r="2293" spans="1:24" ht="15" customHeight="1">
      <c r="A2293" s="14" t="s">
        <v>645</v>
      </c>
      <c r="B2293" s="76" t="s">
        <v>3768</v>
      </c>
      <c r="C2293" s="40" t="s">
        <v>3845</v>
      </c>
      <c r="D2293" s="14" t="s">
        <v>49</v>
      </c>
      <c r="E2293" s="14" t="s">
        <v>27</v>
      </c>
      <c r="F2293" s="14" t="s">
        <v>29</v>
      </c>
      <c r="G2293" s="14" t="s">
        <v>56</v>
      </c>
      <c r="H2293" s="66" t="s">
        <v>296</v>
      </c>
      <c r="I2293" s="41" t="s">
        <v>171</v>
      </c>
      <c r="J2293" s="41"/>
      <c r="K2293" s="131">
        <v>31450</v>
      </c>
      <c r="L2293" s="19" t="s">
        <v>370</v>
      </c>
      <c r="M2293" s="53">
        <v>0.56000000000000005</v>
      </c>
      <c r="N2293" s="132">
        <f t="shared" si="124"/>
        <v>17612</v>
      </c>
      <c r="O2293" s="22">
        <f>N2293*[1]TC!C$6</f>
        <v>352240</v>
      </c>
      <c r="P2293" s="35">
        <v>10000</v>
      </c>
      <c r="Q2293" s="435">
        <v>5000</v>
      </c>
      <c r="R2293" s="133">
        <f t="shared" si="125"/>
        <v>13838</v>
      </c>
      <c r="S2293" s="48">
        <f>R2293*[1]TC!$C$6</f>
        <v>276760</v>
      </c>
      <c r="T2293" s="133">
        <f>[1]TC!$F$6</f>
        <v>1000</v>
      </c>
      <c r="U2293" s="26">
        <f>[1]TC!$G$6</f>
        <v>20000</v>
      </c>
      <c r="V2293" s="71" t="s">
        <v>3770</v>
      </c>
      <c r="W2293" s="142" t="s">
        <v>3844</v>
      </c>
      <c r="X2293" s="241"/>
    </row>
    <row r="2294" spans="1:24" ht="15" customHeight="1">
      <c r="A2294" s="14" t="s">
        <v>645</v>
      </c>
      <c r="B2294" s="76" t="s">
        <v>3768</v>
      </c>
      <c r="C2294" s="40" t="s">
        <v>3846</v>
      </c>
      <c r="D2294" s="14" t="s">
        <v>49</v>
      </c>
      <c r="E2294" s="14" t="s">
        <v>27</v>
      </c>
      <c r="F2294" s="14" t="s">
        <v>177</v>
      </c>
      <c r="G2294" s="14" t="s">
        <v>108</v>
      </c>
      <c r="H2294" s="66" t="s">
        <v>296</v>
      </c>
      <c r="I2294" s="41" t="s">
        <v>171</v>
      </c>
      <c r="J2294" s="41"/>
      <c r="K2294" s="131">
        <v>31450</v>
      </c>
      <c r="L2294" s="19" t="s">
        <v>370</v>
      </c>
      <c r="M2294" s="53">
        <v>0.56000000000000005</v>
      </c>
      <c r="N2294" s="132">
        <f t="shared" si="124"/>
        <v>17612</v>
      </c>
      <c r="O2294" s="22">
        <f>N2294*[1]TC!C$6</f>
        <v>352240</v>
      </c>
      <c r="P2294" s="35">
        <v>10000</v>
      </c>
      <c r="Q2294" s="435">
        <v>5000</v>
      </c>
      <c r="R2294" s="133">
        <f t="shared" si="125"/>
        <v>13838</v>
      </c>
      <c r="S2294" s="48">
        <f>R2294*[1]TC!$C$6</f>
        <v>276760</v>
      </c>
      <c r="T2294" s="133">
        <f>[1]TC!$F$6</f>
        <v>1000</v>
      </c>
      <c r="U2294" s="26">
        <f>[1]TC!$G$6</f>
        <v>20000</v>
      </c>
      <c r="V2294" s="71" t="s">
        <v>3770</v>
      </c>
      <c r="W2294" s="142" t="s">
        <v>3847</v>
      </c>
      <c r="X2294" s="241"/>
    </row>
    <row r="2295" spans="1:24" ht="15" customHeight="1">
      <c r="A2295" s="14" t="s">
        <v>645</v>
      </c>
      <c r="B2295" s="76" t="s">
        <v>3768</v>
      </c>
      <c r="C2295" s="40" t="s">
        <v>3848</v>
      </c>
      <c r="D2295" s="14" t="s">
        <v>49</v>
      </c>
      <c r="E2295" s="14" t="s">
        <v>27</v>
      </c>
      <c r="F2295" s="14" t="s">
        <v>177</v>
      </c>
      <c r="G2295" s="14" t="s">
        <v>62</v>
      </c>
      <c r="H2295" s="66" t="s">
        <v>296</v>
      </c>
      <c r="I2295" s="41" t="s">
        <v>171</v>
      </c>
      <c r="J2295" s="41"/>
      <c r="K2295" s="131">
        <v>31450</v>
      </c>
      <c r="L2295" s="19" t="s">
        <v>370</v>
      </c>
      <c r="M2295" s="53">
        <v>0.56000000000000005</v>
      </c>
      <c r="N2295" s="132">
        <f t="shared" si="124"/>
        <v>17612</v>
      </c>
      <c r="O2295" s="22">
        <f>N2295*[1]TC!C$6</f>
        <v>352240</v>
      </c>
      <c r="P2295" s="35">
        <v>10000</v>
      </c>
      <c r="Q2295" s="435">
        <v>5000</v>
      </c>
      <c r="R2295" s="133">
        <f t="shared" si="125"/>
        <v>13838</v>
      </c>
      <c r="S2295" s="48">
        <f>R2295*[1]TC!$C$6</f>
        <v>276760</v>
      </c>
      <c r="T2295" s="133">
        <f>[1]TC!$F$6</f>
        <v>1000</v>
      </c>
      <c r="U2295" s="26">
        <f>[1]TC!$G$6</f>
        <v>20000</v>
      </c>
      <c r="V2295" s="71" t="s">
        <v>3770</v>
      </c>
      <c r="W2295" s="142" t="s">
        <v>3849</v>
      </c>
      <c r="X2295" s="241"/>
    </row>
    <row r="2296" spans="1:24" ht="15" customHeight="1">
      <c r="A2296" s="14" t="s">
        <v>645</v>
      </c>
      <c r="B2296" s="76" t="s">
        <v>3768</v>
      </c>
      <c r="C2296" s="40" t="s">
        <v>3850</v>
      </c>
      <c r="D2296" s="14" t="s">
        <v>49</v>
      </c>
      <c r="E2296" s="14" t="s">
        <v>27</v>
      </c>
      <c r="F2296" s="14" t="s">
        <v>177</v>
      </c>
      <c r="G2296" s="14" t="s">
        <v>62</v>
      </c>
      <c r="H2296" s="66" t="s">
        <v>296</v>
      </c>
      <c r="I2296" s="41" t="s">
        <v>171</v>
      </c>
      <c r="J2296" s="41"/>
      <c r="K2296" s="131">
        <v>31450</v>
      </c>
      <c r="L2296" s="19" t="s">
        <v>370</v>
      </c>
      <c r="M2296" s="53">
        <v>0.56000000000000005</v>
      </c>
      <c r="N2296" s="132">
        <f t="shared" si="124"/>
        <v>17612</v>
      </c>
      <c r="O2296" s="22">
        <f>N2296*[1]TC!C$6</f>
        <v>352240</v>
      </c>
      <c r="P2296" s="35">
        <v>10000</v>
      </c>
      <c r="Q2296" s="435">
        <v>5000</v>
      </c>
      <c r="R2296" s="133">
        <f t="shared" si="125"/>
        <v>13838</v>
      </c>
      <c r="S2296" s="48">
        <f>R2296*[1]TC!$C$6</f>
        <v>276760</v>
      </c>
      <c r="T2296" s="133">
        <f>[1]TC!$F$6</f>
        <v>1000</v>
      </c>
      <c r="U2296" s="26">
        <f>[1]TC!$G$6</f>
        <v>20000</v>
      </c>
      <c r="V2296" s="71" t="s">
        <v>3770</v>
      </c>
      <c r="W2296" s="142" t="s">
        <v>3851</v>
      </c>
      <c r="X2296" s="241"/>
    </row>
    <row r="2297" spans="1:24" ht="15" customHeight="1">
      <c r="A2297" s="14" t="s">
        <v>645</v>
      </c>
      <c r="B2297" s="76" t="s">
        <v>3768</v>
      </c>
      <c r="C2297" s="40" t="s">
        <v>3852</v>
      </c>
      <c r="D2297" s="14" t="s">
        <v>49</v>
      </c>
      <c r="E2297" s="14" t="s">
        <v>27</v>
      </c>
      <c r="F2297" s="14" t="s">
        <v>926</v>
      </c>
      <c r="G2297" s="14" t="s">
        <v>96</v>
      </c>
      <c r="H2297" s="66" t="s">
        <v>296</v>
      </c>
      <c r="I2297" s="41" t="s">
        <v>171</v>
      </c>
      <c r="J2297" s="41"/>
      <c r="K2297" s="131">
        <v>31450</v>
      </c>
      <c r="L2297" s="19" t="s">
        <v>370</v>
      </c>
      <c r="M2297" s="53">
        <v>0.56000000000000005</v>
      </c>
      <c r="N2297" s="132">
        <f t="shared" si="124"/>
        <v>17612</v>
      </c>
      <c r="O2297" s="22">
        <f>N2297*[1]TC!C$6</f>
        <v>352240</v>
      </c>
      <c r="P2297" s="35">
        <v>10000</v>
      </c>
      <c r="Q2297" s="435">
        <v>5000</v>
      </c>
      <c r="R2297" s="133">
        <f t="shared" si="125"/>
        <v>13838</v>
      </c>
      <c r="S2297" s="48">
        <f>R2297*[1]TC!$C$6</f>
        <v>276760</v>
      </c>
      <c r="T2297" s="133">
        <f>[1]TC!$F$6</f>
        <v>1000</v>
      </c>
      <c r="U2297" s="26">
        <f>[1]TC!$G$6</f>
        <v>20000</v>
      </c>
      <c r="V2297" s="71" t="s">
        <v>3770</v>
      </c>
      <c r="W2297" s="142" t="s">
        <v>3853</v>
      </c>
      <c r="X2297" s="241"/>
    </row>
    <row r="2298" spans="1:24" ht="15" customHeight="1">
      <c r="A2298" s="14" t="s">
        <v>645</v>
      </c>
      <c r="B2298" s="76" t="s">
        <v>3768</v>
      </c>
      <c r="C2298" s="40" t="s">
        <v>3854</v>
      </c>
      <c r="D2298" s="14" t="s">
        <v>49</v>
      </c>
      <c r="E2298" s="14" t="s">
        <v>27</v>
      </c>
      <c r="F2298" s="14" t="s">
        <v>2563</v>
      </c>
      <c r="G2298" s="14" t="s">
        <v>177</v>
      </c>
      <c r="H2298" s="66" t="s">
        <v>296</v>
      </c>
      <c r="I2298" s="41" t="s">
        <v>171</v>
      </c>
      <c r="J2298" s="41"/>
      <c r="K2298" s="131">
        <v>31450</v>
      </c>
      <c r="L2298" s="19" t="s">
        <v>370</v>
      </c>
      <c r="M2298" s="53">
        <v>0.56000000000000005</v>
      </c>
      <c r="N2298" s="132">
        <f t="shared" si="124"/>
        <v>17612</v>
      </c>
      <c r="O2298" s="22">
        <f>N2298*[1]TC!C$6</f>
        <v>352240</v>
      </c>
      <c r="P2298" s="35">
        <v>10000</v>
      </c>
      <c r="Q2298" s="435">
        <v>5000</v>
      </c>
      <c r="R2298" s="133">
        <f t="shared" si="125"/>
        <v>13838</v>
      </c>
      <c r="S2298" s="48">
        <f>R2298*[1]TC!$C$6</f>
        <v>276760</v>
      </c>
      <c r="T2298" s="133">
        <f>[1]TC!$F$6</f>
        <v>1000</v>
      </c>
      <c r="U2298" s="26">
        <f>[1]TC!$G$6</f>
        <v>20000</v>
      </c>
      <c r="V2298" s="71" t="s">
        <v>3770</v>
      </c>
      <c r="W2298" s="142" t="s">
        <v>3855</v>
      </c>
      <c r="X2298" s="241"/>
    </row>
    <row r="2299" spans="1:24" ht="15" customHeight="1">
      <c r="A2299" s="14" t="s">
        <v>645</v>
      </c>
      <c r="B2299" s="76" t="s">
        <v>3768</v>
      </c>
      <c r="C2299" s="40" t="s">
        <v>3856</v>
      </c>
      <c r="D2299" s="14" t="s">
        <v>49</v>
      </c>
      <c r="E2299" s="14" t="s">
        <v>27</v>
      </c>
      <c r="F2299" s="14" t="s">
        <v>62</v>
      </c>
      <c r="G2299" s="14" t="s">
        <v>2563</v>
      </c>
      <c r="H2299" s="66" t="s">
        <v>296</v>
      </c>
      <c r="I2299" s="41" t="s">
        <v>171</v>
      </c>
      <c r="J2299" s="41"/>
      <c r="K2299" s="131">
        <v>31450</v>
      </c>
      <c r="L2299" s="19" t="s">
        <v>370</v>
      </c>
      <c r="M2299" s="53">
        <v>0.56000000000000005</v>
      </c>
      <c r="N2299" s="132">
        <f t="shared" si="124"/>
        <v>17612</v>
      </c>
      <c r="O2299" s="22">
        <f>N2299*[1]TC!C$6</f>
        <v>352240</v>
      </c>
      <c r="P2299" s="35">
        <v>10000</v>
      </c>
      <c r="Q2299" s="435">
        <v>5000</v>
      </c>
      <c r="R2299" s="133">
        <f t="shared" si="125"/>
        <v>13838</v>
      </c>
      <c r="S2299" s="48">
        <f>R2299*[1]TC!$C$6</f>
        <v>276760</v>
      </c>
      <c r="T2299" s="133">
        <f>[1]TC!$F$6</f>
        <v>1000</v>
      </c>
      <c r="U2299" s="26">
        <f>[1]TC!$G$6</f>
        <v>20000</v>
      </c>
      <c r="V2299" s="71" t="s">
        <v>3770</v>
      </c>
      <c r="W2299" s="142" t="s">
        <v>3857</v>
      </c>
      <c r="X2299" s="241"/>
    </row>
    <row r="2300" spans="1:24" ht="15" customHeight="1">
      <c r="A2300" s="14" t="s">
        <v>645</v>
      </c>
      <c r="B2300" s="76" t="s">
        <v>3768</v>
      </c>
      <c r="C2300" s="40" t="s">
        <v>3858</v>
      </c>
      <c r="D2300" s="14" t="s">
        <v>49</v>
      </c>
      <c r="E2300" s="14" t="s">
        <v>27</v>
      </c>
      <c r="F2300" s="14" t="s">
        <v>29</v>
      </c>
      <c r="G2300" s="14" t="s">
        <v>2563</v>
      </c>
      <c r="H2300" s="66" t="s">
        <v>296</v>
      </c>
      <c r="I2300" s="41" t="s">
        <v>171</v>
      </c>
      <c r="J2300" s="41"/>
      <c r="K2300" s="131">
        <v>31450</v>
      </c>
      <c r="L2300" s="19" t="s">
        <v>370</v>
      </c>
      <c r="M2300" s="53">
        <v>0.56000000000000005</v>
      </c>
      <c r="N2300" s="132">
        <f t="shared" si="124"/>
        <v>17612</v>
      </c>
      <c r="O2300" s="22">
        <f>N2300*[1]TC!C$6</f>
        <v>352240</v>
      </c>
      <c r="P2300" s="35">
        <v>10000</v>
      </c>
      <c r="Q2300" s="435">
        <v>5000</v>
      </c>
      <c r="R2300" s="133">
        <f t="shared" si="125"/>
        <v>13838</v>
      </c>
      <c r="S2300" s="48">
        <f>R2300*[1]TC!$C$6</f>
        <v>276760</v>
      </c>
      <c r="T2300" s="133">
        <f>[1]TC!$F$6</f>
        <v>1000</v>
      </c>
      <c r="U2300" s="26">
        <f>[1]TC!$G$6</f>
        <v>20000</v>
      </c>
      <c r="V2300" s="71" t="s">
        <v>3770</v>
      </c>
      <c r="W2300" s="142" t="s">
        <v>3859</v>
      </c>
      <c r="X2300" s="241"/>
    </row>
    <row r="2301" spans="1:24" ht="15" customHeight="1">
      <c r="A2301" s="14" t="s">
        <v>645</v>
      </c>
      <c r="B2301" s="76" t="s">
        <v>3768</v>
      </c>
      <c r="C2301" s="40" t="s">
        <v>3860</v>
      </c>
      <c r="D2301" s="14" t="s">
        <v>49</v>
      </c>
      <c r="E2301" s="14" t="s">
        <v>27</v>
      </c>
      <c r="F2301" s="14" t="s">
        <v>3831</v>
      </c>
      <c r="G2301" s="14" t="s">
        <v>83</v>
      </c>
      <c r="H2301" s="66" t="s">
        <v>296</v>
      </c>
      <c r="I2301" s="41" t="s">
        <v>171</v>
      </c>
      <c r="J2301" s="41"/>
      <c r="K2301" s="131">
        <v>31450</v>
      </c>
      <c r="L2301" s="19" t="s">
        <v>370</v>
      </c>
      <c r="M2301" s="53">
        <v>0.56000000000000005</v>
      </c>
      <c r="N2301" s="132">
        <f t="shared" si="124"/>
        <v>17612</v>
      </c>
      <c r="O2301" s="22">
        <f>N2301*[1]TC!C$6</f>
        <v>352240</v>
      </c>
      <c r="P2301" s="35">
        <v>10000</v>
      </c>
      <c r="Q2301" s="435">
        <v>5000</v>
      </c>
      <c r="R2301" s="133">
        <f t="shared" si="125"/>
        <v>13838</v>
      </c>
      <c r="S2301" s="48">
        <f>R2301*[1]TC!$C$6</f>
        <v>276760</v>
      </c>
      <c r="T2301" s="133">
        <f>[1]TC!$F$6</f>
        <v>1000</v>
      </c>
      <c r="U2301" s="26">
        <f>[1]TC!$G$6</f>
        <v>20000</v>
      </c>
      <c r="V2301" s="71" t="s">
        <v>3770</v>
      </c>
      <c r="W2301" s="142" t="s">
        <v>3861</v>
      </c>
      <c r="X2301" s="241"/>
    </row>
    <row r="2302" spans="1:24" ht="15" customHeight="1">
      <c r="A2302" s="14" t="s">
        <v>645</v>
      </c>
      <c r="B2302" s="76" t="s">
        <v>3768</v>
      </c>
      <c r="C2302" s="40" t="s">
        <v>3862</v>
      </c>
      <c r="D2302" s="14" t="s">
        <v>49</v>
      </c>
      <c r="E2302" s="14" t="s">
        <v>27</v>
      </c>
      <c r="F2302" s="14" t="s">
        <v>29</v>
      </c>
      <c r="G2302" s="14" t="s">
        <v>2563</v>
      </c>
      <c r="H2302" s="66" t="s">
        <v>296</v>
      </c>
      <c r="I2302" s="41" t="s">
        <v>171</v>
      </c>
      <c r="J2302" s="41"/>
      <c r="K2302" s="131">
        <v>31450</v>
      </c>
      <c r="L2302" s="19" t="s">
        <v>370</v>
      </c>
      <c r="M2302" s="53">
        <v>0.56000000000000005</v>
      </c>
      <c r="N2302" s="132">
        <f t="shared" si="124"/>
        <v>17612</v>
      </c>
      <c r="O2302" s="22">
        <f>N2302*[1]TC!C$6</f>
        <v>352240</v>
      </c>
      <c r="P2302" s="35">
        <v>10000</v>
      </c>
      <c r="Q2302" s="435">
        <v>5000</v>
      </c>
      <c r="R2302" s="133">
        <f t="shared" si="125"/>
        <v>13838</v>
      </c>
      <c r="S2302" s="48">
        <f>R2302*[1]TC!$C$6</f>
        <v>276760</v>
      </c>
      <c r="T2302" s="133">
        <f>[1]TC!$F$6</f>
        <v>1000</v>
      </c>
      <c r="U2302" s="26">
        <f>[1]TC!$G$6</f>
        <v>20000</v>
      </c>
      <c r="V2302" s="71" t="s">
        <v>3770</v>
      </c>
      <c r="W2302" s="142" t="s">
        <v>3863</v>
      </c>
      <c r="X2302" s="241"/>
    </row>
    <row r="2303" spans="1:24" ht="15" customHeight="1">
      <c r="A2303" s="14" t="s">
        <v>645</v>
      </c>
      <c r="B2303" s="76" t="s">
        <v>3768</v>
      </c>
      <c r="C2303" s="40" t="s">
        <v>3864</v>
      </c>
      <c r="D2303" s="14" t="s">
        <v>49</v>
      </c>
      <c r="E2303" s="14" t="s">
        <v>27</v>
      </c>
      <c r="F2303" s="14" t="s">
        <v>2563</v>
      </c>
      <c r="G2303" s="14" t="s">
        <v>62</v>
      </c>
      <c r="H2303" s="66" t="s">
        <v>296</v>
      </c>
      <c r="I2303" s="41" t="s">
        <v>171</v>
      </c>
      <c r="J2303" s="41"/>
      <c r="K2303" s="131">
        <v>31450</v>
      </c>
      <c r="L2303" s="19" t="s">
        <v>370</v>
      </c>
      <c r="M2303" s="53">
        <v>0.56000000000000005</v>
      </c>
      <c r="N2303" s="132">
        <f t="shared" si="124"/>
        <v>17612</v>
      </c>
      <c r="O2303" s="22">
        <f>N2303*[1]TC!C$6</f>
        <v>352240</v>
      </c>
      <c r="P2303" s="35">
        <v>10000</v>
      </c>
      <c r="Q2303" s="435">
        <v>5000</v>
      </c>
      <c r="R2303" s="133">
        <f t="shared" si="125"/>
        <v>13838</v>
      </c>
      <c r="S2303" s="48">
        <f>R2303*[1]TC!$C$6</f>
        <v>276760</v>
      </c>
      <c r="T2303" s="133">
        <f>[1]TC!$F$6</f>
        <v>1000</v>
      </c>
      <c r="U2303" s="26">
        <f>[1]TC!$G$6</f>
        <v>20000</v>
      </c>
      <c r="V2303" s="71" t="s">
        <v>3770</v>
      </c>
      <c r="W2303" s="142" t="s">
        <v>3865</v>
      </c>
      <c r="X2303" s="241"/>
    </row>
    <row r="2304" spans="1:24" ht="15" customHeight="1">
      <c r="A2304" s="14" t="s">
        <v>645</v>
      </c>
      <c r="B2304" s="76" t="s">
        <v>3768</v>
      </c>
      <c r="C2304" s="40" t="s">
        <v>3866</v>
      </c>
      <c r="D2304" s="14" t="s">
        <v>49</v>
      </c>
      <c r="E2304" s="14" t="s">
        <v>27</v>
      </c>
      <c r="F2304" s="14" t="s">
        <v>62</v>
      </c>
      <c r="G2304" s="14" t="s">
        <v>96</v>
      </c>
      <c r="H2304" s="66" t="s">
        <v>296</v>
      </c>
      <c r="I2304" s="41" t="s">
        <v>171</v>
      </c>
      <c r="J2304" s="41"/>
      <c r="K2304" s="131">
        <v>31450</v>
      </c>
      <c r="L2304" s="19" t="s">
        <v>370</v>
      </c>
      <c r="M2304" s="53">
        <v>0.56000000000000005</v>
      </c>
      <c r="N2304" s="132">
        <f t="shared" si="124"/>
        <v>17612</v>
      </c>
      <c r="O2304" s="22">
        <f>N2304*[1]TC!C$6</f>
        <v>352240</v>
      </c>
      <c r="P2304" s="35">
        <v>10000</v>
      </c>
      <c r="Q2304" s="435">
        <v>5000</v>
      </c>
      <c r="R2304" s="133">
        <f t="shared" si="125"/>
        <v>13838</v>
      </c>
      <c r="S2304" s="48">
        <f>R2304*[1]TC!$C$6</f>
        <v>276760</v>
      </c>
      <c r="T2304" s="133">
        <f>[1]TC!$F$6</f>
        <v>1000</v>
      </c>
      <c r="U2304" s="26">
        <f>[1]TC!$G$6</f>
        <v>20000</v>
      </c>
      <c r="V2304" s="71" t="s">
        <v>3770</v>
      </c>
      <c r="W2304" s="142" t="s">
        <v>3867</v>
      </c>
      <c r="X2304" s="241"/>
    </row>
    <row r="2305" spans="1:24" ht="15" customHeight="1">
      <c r="A2305" s="14" t="s">
        <v>645</v>
      </c>
      <c r="B2305" s="76" t="s">
        <v>3768</v>
      </c>
      <c r="C2305" s="40" t="s">
        <v>3868</v>
      </c>
      <c r="D2305" s="14" t="s">
        <v>49</v>
      </c>
      <c r="E2305" s="14" t="s">
        <v>27</v>
      </c>
      <c r="F2305" s="14" t="s">
        <v>177</v>
      </c>
      <c r="G2305" s="14" t="s">
        <v>2563</v>
      </c>
      <c r="H2305" s="66" t="s">
        <v>296</v>
      </c>
      <c r="I2305" s="41" t="s">
        <v>171</v>
      </c>
      <c r="J2305" s="41"/>
      <c r="K2305" s="131">
        <v>31450</v>
      </c>
      <c r="L2305" s="19" t="s">
        <v>370</v>
      </c>
      <c r="M2305" s="53">
        <v>0.56000000000000005</v>
      </c>
      <c r="N2305" s="132">
        <f t="shared" si="124"/>
        <v>17612</v>
      </c>
      <c r="O2305" s="22">
        <f>N2305*[1]TC!C$6</f>
        <v>352240</v>
      </c>
      <c r="P2305" s="35">
        <v>10000</v>
      </c>
      <c r="Q2305" s="435">
        <v>5000</v>
      </c>
      <c r="R2305" s="133">
        <f t="shared" si="125"/>
        <v>13838</v>
      </c>
      <c r="S2305" s="48">
        <f>R2305*[1]TC!$C$6</f>
        <v>276760</v>
      </c>
      <c r="T2305" s="133">
        <f>[1]TC!$F$6</f>
        <v>1000</v>
      </c>
      <c r="U2305" s="26">
        <f>[1]TC!$G$6</f>
        <v>20000</v>
      </c>
      <c r="V2305" s="71" t="s">
        <v>3770</v>
      </c>
      <c r="W2305" s="142" t="s">
        <v>3869</v>
      </c>
      <c r="X2305" s="241"/>
    </row>
    <row r="2306" spans="1:24" ht="15" customHeight="1">
      <c r="A2306" s="14" t="s">
        <v>645</v>
      </c>
      <c r="B2306" s="76" t="s">
        <v>3768</v>
      </c>
      <c r="C2306" s="40" t="s">
        <v>3870</v>
      </c>
      <c r="D2306" s="14" t="s">
        <v>49</v>
      </c>
      <c r="E2306" s="14" t="s">
        <v>27</v>
      </c>
      <c r="F2306" s="14" t="s">
        <v>83</v>
      </c>
      <c r="G2306" s="14" t="s">
        <v>96</v>
      </c>
      <c r="H2306" s="66" t="s">
        <v>296</v>
      </c>
      <c r="I2306" s="41" t="s">
        <v>171</v>
      </c>
      <c r="J2306" s="41"/>
      <c r="K2306" s="131">
        <v>31450</v>
      </c>
      <c r="L2306" s="19" t="s">
        <v>370</v>
      </c>
      <c r="M2306" s="53">
        <v>0.56000000000000005</v>
      </c>
      <c r="N2306" s="132">
        <f t="shared" si="124"/>
        <v>17612</v>
      </c>
      <c r="O2306" s="22">
        <f>N2306*[1]TC!C$6</f>
        <v>352240</v>
      </c>
      <c r="P2306" s="35">
        <v>10000</v>
      </c>
      <c r="Q2306" s="435">
        <v>5000</v>
      </c>
      <c r="R2306" s="133">
        <f t="shared" si="125"/>
        <v>13838</v>
      </c>
      <c r="S2306" s="48">
        <f>R2306*[1]TC!$C$6</f>
        <v>276760</v>
      </c>
      <c r="T2306" s="133">
        <f>[1]TC!$F$6</f>
        <v>1000</v>
      </c>
      <c r="U2306" s="26">
        <f>[1]TC!$G$6</f>
        <v>20000</v>
      </c>
      <c r="V2306" s="71" t="s">
        <v>3770</v>
      </c>
      <c r="W2306" s="142" t="s">
        <v>3871</v>
      </c>
      <c r="X2306" s="241"/>
    </row>
    <row r="2307" spans="1:24" ht="15" customHeight="1">
      <c r="A2307" s="14" t="s">
        <v>645</v>
      </c>
      <c r="B2307" s="76" t="s">
        <v>3768</v>
      </c>
      <c r="C2307" s="40" t="s">
        <v>3872</v>
      </c>
      <c r="D2307" s="14" t="s">
        <v>49</v>
      </c>
      <c r="E2307" s="14" t="s">
        <v>27</v>
      </c>
      <c r="F2307" s="14" t="s">
        <v>108</v>
      </c>
      <c r="G2307" s="14" t="s">
        <v>147</v>
      </c>
      <c r="H2307" s="66" t="s">
        <v>296</v>
      </c>
      <c r="I2307" s="41" t="s">
        <v>171</v>
      </c>
      <c r="J2307" s="41"/>
      <c r="K2307" s="131">
        <v>31450</v>
      </c>
      <c r="L2307" s="19" t="s">
        <v>370</v>
      </c>
      <c r="M2307" s="53">
        <v>0.56000000000000005</v>
      </c>
      <c r="N2307" s="132">
        <f t="shared" si="124"/>
        <v>17612</v>
      </c>
      <c r="O2307" s="22">
        <f>N2307*[1]TC!C$6</f>
        <v>352240</v>
      </c>
      <c r="P2307" s="35">
        <v>10000</v>
      </c>
      <c r="Q2307" s="435">
        <v>5000</v>
      </c>
      <c r="R2307" s="133">
        <f t="shared" si="125"/>
        <v>13838</v>
      </c>
      <c r="S2307" s="48">
        <f>R2307*[1]TC!$C$6</f>
        <v>276760</v>
      </c>
      <c r="T2307" s="133">
        <f>[1]TC!$F$6</f>
        <v>1000</v>
      </c>
      <c r="U2307" s="26">
        <f>[1]TC!$G$6</f>
        <v>20000</v>
      </c>
      <c r="V2307" s="71" t="s">
        <v>3770</v>
      </c>
      <c r="W2307" s="142" t="s">
        <v>3873</v>
      </c>
      <c r="X2307" s="241"/>
    </row>
    <row r="2308" spans="1:24" ht="15" customHeight="1">
      <c r="A2308" s="14" t="s">
        <v>645</v>
      </c>
      <c r="B2308" s="76" t="s">
        <v>3768</v>
      </c>
      <c r="C2308" s="40" t="s">
        <v>3874</v>
      </c>
      <c r="D2308" s="14" t="s">
        <v>49</v>
      </c>
      <c r="E2308" s="14" t="s">
        <v>27</v>
      </c>
      <c r="F2308" s="14" t="s">
        <v>667</v>
      </c>
      <c r="G2308" s="14" t="s">
        <v>76</v>
      </c>
      <c r="H2308" s="66" t="s">
        <v>296</v>
      </c>
      <c r="I2308" s="41" t="s">
        <v>171</v>
      </c>
      <c r="J2308" s="41"/>
      <c r="K2308" s="131">
        <v>31450</v>
      </c>
      <c r="L2308" s="19" t="s">
        <v>370</v>
      </c>
      <c r="M2308" s="53">
        <v>0.56000000000000005</v>
      </c>
      <c r="N2308" s="132">
        <f t="shared" si="124"/>
        <v>17612</v>
      </c>
      <c r="O2308" s="22">
        <f>N2308*[1]TC!C$6</f>
        <v>352240</v>
      </c>
      <c r="P2308" s="35">
        <v>10000</v>
      </c>
      <c r="Q2308" s="435">
        <v>5000</v>
      </c>
      <c r="R2308" s="133">
        <f t="shared" si="125"/>
        <v>13838</v>
      </c>
      <c r="S2308" s="48">
        <f>R2308*[1]TC!$C$6</f>
        <v>276760</v>
      </c>
      <c r="T2308" s="133">
        <f>[1]TC!$F$6</f>
        <v>1000</v>
      </c>
      <c r="U2308" s="26">
        <f>[1]TC!$G$6</f>
        <v>20000</v>
      </c>
      <c r="V2308" s="71" t="s">
        <v>3770</v>
      </c>
      <c r="W2308" s="142" t="s">
        <v>3875</v>
      </c>
      <c r="X2308" s="241"/>
    </row>
    <row r="2309" spans="1:24" ht="15" customHeight="1">
      <c r="A2309" s="14" t="s">
        <v>645</v>
      </c>
      <c r="B2309" s="76" t="s">
        <v>3768</v>
      </c>
      <c r="C2309" s="40" t="s">
        <v>3876</v>
      </c>
      <c r="D2309" s="14" t="s">
        <v>49</v>
      </c>
      <c r="E2309" s="14" t="s">
        <v>27</v>
      </c>
      <c r="F2309" s="14" t="s">
        <v>2563</v>
      </c>
      <c r="G2309" s="14" t="s">
        <v>139</v>
      </c>
      <c r="H2309" s="66" t="s">
        <v>296</v>
      </c>
      <c r="I2309" s="41" t="s">
        <v>171</v>
      </c>
      <c r="J2309" s="41"/>
      <c r="K2309" s="131">
        <v>31450</v>
      </c>
      <c r="L2309" s="19" t="s">
        <v>370</v>
      </c>
      <c r="M2309" s="53">
        <v>0.56000000000000005</v>
      </c>
      <c r="N2309" s="132">
        <f t="shared" si="124"/>
        <v>17612</v>
      </c>
      <c r="O2309" s="22">
        <f>N2309*[1]TC!C$6</f>
        <v>352240</v>
      </c>
      <c r="P2309" s="35">
        <v>10000</v>
      </c>
      <c r="Q2309" s="435">
        <v>5000</v>
      </c>
      <c r="R2309" s="133">
        <f t="shared" si="125"/>
        <v>13838</v>
      </c>
      <c r="S2309" s="48">
        <f>R2309*[1]TC!$C$6</f>
        <v>276760</v>
      </c>
      <c r="T2309" s="133">
        <f>[1]TC!$F$6</f>
        <v>1000</v>
      </c>
      <c r="U2309" s="26">
        <f>[1]TC!$G$6</f>
        <v>20000</v>
      </c>
      <c r="V2309" s="71" t="s">
        <v>3770</v>
      </c>
      <c r="W2309" s="142" t="s">
        <v>3877</v>
      </c>
      <c r="X2309" s="241"/>
    </row>
    <row r="2310" spans="1:24" ht="15" customHeight="1">
      <c r="A2310" s="14" t="s">
        <v>645</v>
      </c>
      <c r="B2310" s="76" t="s">
        <v>3768</v>
      </c>
      <c r="C2310" s="40" t="s">
        <v>3878</v>
      </c>
      <c r="D2310" s="14" t="s">
        <v>49</v>
      </c>
      <c r="E2310" s="14" t="s">
        <v>27</v>
      </c>
      <c r="F2310" s="14" t="s">
        <v>147</v>
      </c>
      <c r="G2310" s="14" t="s">
        <v>170</v>
      </c>
      <c r="H2310" s="66" t="s">
        <v>296</v>
      </c>
      <c r="I2310" s="41" t="s">
        <v>171</v>
      </c>
      <c r="J2310" s="41"/>
      <c r="K2310" s="131">
        <v>31450</v>
      </c>
      <c r="L2310" s="19" t="s">
        <v>370</v>
      </c>
      <c r="M2310" s="53">
        <v>0.56000000000000005</v>
      </c>
      <c r="N2310" s="132">
        <f t="shared" si="124"/>
        <v>17612</v>
      </c>
      <c r="O2310" s="22">
        <f>N2310*[1]TC!C$6</f>
        <v>352240</v>
      </c>
      <c r="P2310" s="35">
        <v>10000</v>
      </c>
      <c r="Q2310" s="435">
        <v>5000</v>
      </c>
      <c r="R2310" s="133">
        <f t="shared" si="125"/>
        <v>13838</v>
      </c>
      <c r="S2310" s="48">
        <f>R2310*[1]TC!$C$6</f>
        <v>276760</v>
      </c>
      <c r="T2310" s="133">
        <f>[1]TC!$F$6</f>
        <v>1000</v>
      </c>
      <c r="U2310" s="26">
        <f>[1]TC!$G$6</f>
        <v>20000</v>
      </c>
      <c r="V2310" s="71" t="s">
        <v>3770</v>
      </c>
      <c r="W2310" s="142" t="s">
        <v>3879</v>
      </c>
      <c r="X2310" s="241"/>
    </row>
    <row r="2311" spans="1:24" ht="15" customHeight="1">
      <c r="A2311" s="14" t="s">
        <v>645</v>
      </c>
      <c r="B2311" s="76" t="s">
        <v>3768</v>
      </c>
      <c r="C2311" s="40" t="s">
        <v>3880</v>
      </c>
      <c r="D2311" s="14" t="s">
        <v>49</v>
      </c>
      <c r="E2311" s="14" t="s">
        <v>27</v>
      </c>
      <c r="F2311" s="14" t="s">
        <v>147</v>
      </c>
      <c r="G2311" s="14" t="s">
        <v>170</v>
      </c>
      <c r="H2311" s="66" t="s">
        <v>296</v>
      </c>
      <c r="I2311" s="41" t="s">
        <v>171</v>
      </c>
      <c r="J2311" s="41"/>
      <c r="K2311" s="131">
        <v>31450</v>
      </c>
      <c r="L2311" s="19" t="s">
        <v>370</v>
      </c>
      <c r="M2311" s="53">
        <v>0.56000000000000005</v>
      </c>
      <c r="N2311" s="132">
        <f t="shared" si="124"/>
        <v>17612</v>
      </c>
      <c r="O2311" s="22">
        <f>N2311*[1]TC!C$6</f>
        <v>352240</v>
      </c>
      <c r="P2311" s="35">
        <v>10000</v>
      </c>
      <c r="Q2311" s="435">
        <v>5000</v>
      </c>
      <c r="R2311" s="133">
        <f t="shared" si="125"/>
        <v>13838</v>
      </c>
      <c r="S2311" s="48">
        <f>R2311*[1]TC!$C$6</f>
        <v>276760</v>
      </c>
      <c r="T2311" s="133">
        <f>[1]TC!$F$6</f>
        <v>1000</v>
      </c>
      <c r="U2311" s="26">
        <f>[1]TC!$G$6</f>
        <v>20000</v>
      </c>
      <c r="V2311" s="71" t="s">
        <v>3770</v>
      </c>
      <c r="W2311" s="142" t="s">
        <v>3881</v>
      </c>
      <c r="X2311" s="241"/>
    </row>
    <row r="2312" spans="1:24" ht="15" customHeight="1">
      <c r="A2312" s="14" t="s">
        <v>645</v>
      </c>
      <c r="B2312" s="76" t="s">
        <v>3768</v>
      </c>
      <c r="C2312" s="40" t="s">
        <v>3882</v>
      </c>
      <c r="D2312" s="14" t="s">
        <v>49</v>
      </c>
      <c r="E2312" s="14" t="s">
        <v>27</v>
      </c>
      <c r="F2312" s="14" t="s">
        <v>83</v>
      </c>
      <c r="G2312" s="14" t="s">
        <v>76</v>
      </c>
      <c r="H2312" s="66" t="s">
        <v>296</v>
      </c>
      <c r="I2312" s="41" t="s">
        <v>171</v>
      </c>
      <c r="J2312" s="41"/>
      <c r="K2312" s="131">
        <v>31450</v>
      </c>
      <c r="L2312" s="19" t="s">
        <v>370</v>
      </c>
      <c r="M2312" s="53">
        <v>0.56000000000000005</v>
      </c>
      <c r="N2312" s="132">
        <f t="shared" si="124"/>
        <v>17612</v>
      </c>
      <c r="O2312" s="22">
        <f>N2312*[1]TC!C$6</f>
        <v>352240</v>
      </c>
      <c r="P2312" s="35">
        <v>10000</v>
      </c>
      <c r="Q2312" s="435">
        <v>5000</v>
      </c>
      <c r="R2312" s="133">
        <f t="shared" si="125"/>
        <v>13838</v>
      </c>
      <c r="S2312" s="48">
        <f>R2312*[1]TC!$C$6</f>
        <v>276760</v>
      </c>
      <c r="T2312" s="133">
        <f>[1]TC!$F$6</f>
        <v>1000</v>
      </c>
      <c r="U2312" s="26">
        <f>[1]TC!$G$6</f>
        <v>20000</v>
      </c>
      <c r="V2312" s="71" t="s">
        <v>3770</v>
      </c>
      <c r="W2312" s="142" t="s">
        <v>3883</v>
      </c>
      <c r="X2312" s="241"/>
    </row>
    <row r="2313" spans="1:24" ht="15" customHeight="1">
      <c r="A2313" s="14" t="s">
        <v>645</v>
      </c>
      <c r="B2313" s="76" t="s">
        <v>3768</v>
      </c>
      <c r="C2313" s="40" t="s">
        <v>3884</v>
      </c>
      <c r="D2313" s="14" t="s">
        <v>49</v>
      </c>
      <c r="E2313" s="14" t="s">
        <v>27</v>
      </c>
      <c r="F2313" s="14" t="s">
        <v>2985</v>
      </c>
      <c r="G2313" s="14" t="s">
        <v>1509</v>
      </c>
      <c r="H2313" s="66" t="s">
        <v>296</v>
      </c>
      <c r="I2313" s="41" t="s">
        <v>171</v>
      </c>
      <c r="J2313" s="41"/>
      <c r="K2313" s="131">
        <v>31450</v>
      </c>
      <c r="L2313" s="19" t="s">
        <v>370</v>
      </c>
      <c r="M2313" s="53">
        <v>0.56000000000000005</v>
      </c>
      <c r="N2313" s="132">
        <f t="shared" si="124"/>
        <v>17612</v>
      </c>
      <c r="O2313" s="22">
        <f>N2313*[1]TC!C$6</f>
        <v>352240</v>
      </c>
      <c r="P2313" s="35">
        <v>10000</v>
      </c>
      <c r="Q2313" s="435">
        <v>5000</v>
      </c>
      <c r="R2313" s="133">
        <f t="shared" si="125"/>
        <v>13838</v>
      </c>
      <c r="S2313" s="48">
        <f>R2313*[1]TC!$C$6</f>
        <v>276760</v>
      </c>
      <c r="T2313" s="133">
        <f>[1]TC!$F$6</f>
        <v>1000</v>
      </c>
      <c r="U2313" s="26">
        <f>[1]TC!$G$6</f>
        <v>20000</v>
      </c>
      <c r="V2313" s="71" t="s">
        <v>3770</v>
      </c>
      <c r="W2313" s="142" t="s">
        <v>3885</v>
      </c>
      <c r="X2313" s="241"/>
    </row>
    <row r="2314" spans="1:24" ht="15" customHeight="1">
      <c r="A2314" s="14" t="s">
        <v>645</v>
      </c>
      <c r="B2314" s="76" t="s">
        <v>3768</v>
      </c>
      <c r="C2314" s="40" t="s">
        <v>3886</v>
      </c>
      <c r="D2314" s="14" t="s">
        <v>49</v>
      </c>
      <c r="E2314" s="14" t="s">
        <v>27</v>
      </c>
      <c r="F2314" s="14" t="s">
        <v>177</v>
      </c>
      <c r="G2314" s="14" t="s">
        <v>62</v>
      </c>
      <c r="H2314" s="66" t="s">
        <v>296</v>
      </c>
      <c r="I2314" s="41" t="s">
        <v>171</v>
      </c>
      <c r="J2314" s="41"/>
      <c r="K2314" s="131">
        <v>31450</v>
      </c>
      <c r="L2314" s="19" t="s">
        <v>370</v>
      </c>
      <c r="M2314" s="53">
        <v>0.56000000000000005</v>
      </c>
      <c r="N2314" s="132">
        <f t="shared" si="124"/>
        <v>17612</v>
      </c>
      <c r="O2314" s="22">
        <f>N2314*[1]TC!C$6</f>
        <v>352240</v>
      </c>
      <c r="P2314" s="35">
        <v>10000</v>
      </c>
      <c r="Q2314" s="435">
        <v>5000</v>
      </c>
      <c r="R2314" s="133">
        <f t="shared" si="125"/>
        <v>13838</v>
      </c>
      <c r="S2314" s="48">
        <f>R2314*[1]TC!$C$6</f>
        <v>276760</v>
      </c>
      <c r="T2314" s="133">
        <f>[1]TC!$F$6</f>
        <v>1000</v>
      </c>
      <c r="U2314" s="26">
        <f>[1]TC!$G$6</f>
        <v>20000</v>
      </c>
      <c r="V2314" s="71" t="s">
        <v>3770</v>
      </c>
      <c r="W2314" s="142" t="s">
        <v>3849</v>
      </c>
      <c r="X2314" s="241"/>
    </row>
    <row r="2315" spans="1:24" ht="15" customHeight="1">
      <c r="A2315" s="14" t="s">
        <v>645</v>
      </c>
      <c r="B2315" s="76" t="s">
        <v>3768</v>
      </c>
      <c r="C2315" s="40" t="s">
        <v>3887</v>
      </c>
      <c r="D2315" s="14" t="s">
        <v>49</v>
      </c>
      <c r="E2315" s="14" t="s">
        <v>27</v>
      </c>
      <c r="F2315" s="14" t="s">
        <v>83</v>
      </c>
      <c r="G2315" s="14" t="s">
        <v>2563</v>
      </c>
      <c r="H2315" s="66" t="s">
        <v>296</v>
      </c>
      <c r="I2315" s="41" t="s">
        <v>171</v>
      </c>
      <c r="J2315" s="41"/>
      <c r="K2315" s="131">
        <v>31450</v>
      </c>
      <c r="L2315" s="19" t="s">
        <v>370</v>
      </c>
      <c r="M2315" s="53">
        <v>0.56000000000000005</v>
      </c>
      <c r="N2315" s="132">
        <f t="shared" si="124"/>
        <v>17612</v>
      </c>
      <c r="O2315" s="22">
        <f>N2315*[1]TC!C$6</f>
        <v>352240</v>
      </c>
      <c r="P2315" s="35">
        <v>10000</v>
      </c>
      <c r="Q2315" s="435">
        <v>5000</v>
      </c>
      <c r="R2315" s="133">
        <f t="shared" si="125"/>
        <v>13838</v>
      </c>
      <c r="S2315" s="48">
        <f>R2315*[1]TC!$C$6</f>
        <v>276760</v>
      </c>
      <c r="T2315" s="133">
        <f>[1]TC!$F$6</f>
        <v>1000</v>
      </c>
      <c r="U2315" s="26">
        <f>[1]TC!$G$6</f>
        <v>20000</v>
      </c>
      <c r="V2315" s="71" t="s">
        <v>3770</v>
      </c>
      <c r="W2315" s="142" t="s">
        <v>3888</v>
      </c>
      <c r="X2315" s="241"/>
    </row>
    <row r="2316" spans="1:24" ht="15" customHeight="1">
      <c r="A2316" s="14" t="s">
        <v>645</v>
      </c>
      <c r="B2316" s="76" t="s">
        <v>3768</v>
      </c>
      <c r="C2316" s="40" t="s">
        <v>3889</v>
      </c>
      <c r="D2316" s="14" t="s">
        <v>49</v>
      </c>
      <c r="E2316" s="14" t="s">
        <v>27</v>
      </c>
      <c r="F2316" s="14" t="s">
        <v>83</v>
      </c>
      <c r="G2316" s="14" t="s">
        <v>29</v>
      </c>
      <c r="H2316" s="66" t="s">
        <v>296</v>
      </c>
      <c r="I2316" s="41" t="s">
        <v>171</v>
      </c>
      <c r="J2316" s="41"/>
      <c r="K2316" s="131">
        <v>31450</v>
      </c>
      <c r="L2316" s="19" t="s">
        <v>370</v>
      </c>
      <c r="M2316" s="53">
        <v>0.56000000000000005</v>
      </c>
      <c r="N2316" s="132">
        <f t="shared" si="124"/>
        <v>17612</v>
      </c>
      <c r="O2316" s="22">
        <f>N2316*[1]TC!C$6</f>
        <v>352240</v>
      </c>
      <c r="P2316" s="35">
        <v>10000</v>
      </c>
      <c r="Q2316" s="435">
        <v>5000</v>
      </c>
      <c r="R2316" s="133">
        <f t="shared" si="125"/>
        <v>13838</v>
      </c>
      <c r="S2316" s="48">
        <f>R2316*[1]TC!$C$6</f>
        <v>276760</v>
      </c>
      <c r="T2316" s="133">
        <f>[1]TC!$F$6</f>
        <v>1000</v>
      </c>
      <c r="U2316" s="26">
        <f>[1]TC!$G$6</f>
        <v>20000</v>
      </c>
      <c r="V2316" s="71" t="s">
        <v>3770</v>
      </c>
      <c r="W2316" s="142" t="s">
        <v>3890</v>
      </c>
      <c r="X2316" s="241"/>
    </row>
    <row r="2317" spans="1:24" ht="15" customHeight="1">
      <c r="A2317" s="14" t="s">
        <v>645</v>
      </c>
      <c r="B2317" s="76" t="s">
        <v>3768</v>
      </c>
      <c r="C2317" s="40" t="s">
        <v>3891</v>
      </c>
      <c r="D2317" s="14" t="s">
        <v>49</v>
      </c>
      <c r="E2317" s="14" t="s">
        <v>27</v>
      </c>
      <c r="F2317" s="14" t="s">
        <v>29</v>
      </c>
      <c r="G2317" s="14" t="s">
        <v>42</v>
      </c>
      <c r="H2317" s="66" t="s">
        <v>296</v>
      </c>
      <c r="I2317" s="41" t="s">
        <v>171</v>
      </c>
      <c r="J2317" s="41"/>
      <c r="K2317" s="131">
        <v>31450</v>
      </c>
      <c r="L2317" s="19" t="s">
        <v>370</v>
      </c>
      <c r="M2317" s="53">
        <v>0.56000000000000005</v>
      </c>
      <c r="N2317" s="132">
        <f t="shared" si="124"/>
        <v>17612</v>
      </c>
      <c r="O2317" s="22">
        <f>N2317*[1]TC!C$6</f>
        <v>352240</v>
      </c>
      <c r="P2317" s="35">
        <v>10000</v>
      </c>
      <c r="Q2317" s="435">
        <v>5000</v>
      </c>
      <c r="R2317" s="133">
        <f t="shared" si="125"/>
        <v>13838</v>
      </c>
      <c r="S2317" s="48">
        <f>R2317*[1]TC!$C$6</f>
        <v>276760</v>
      </c>
      <c r="T2317" s="133">
        <f>[1]TC!$F$6</f>
        <v>1000</v>
      </c>
      <c r="U2317" s="26">
        <f>[1]TC!$G$6</f>
        <v>20000</v>
      </c>
      <c r="V2317" s="71" t="s">
        <v>3770</v>
      </c>
      <c r="W2317" s="142" t="s">
        <v>3892</v>
      </c>
      <c r="X2317" s="241"/>
    </row>
    <row r="2318" spans="1:24" ht="15" customHeight="1">
      <c r="A2318" s="14" t="s">
        <v>645</v>
      </c>
      <c r="B2318" s="76" t="s">
        <v>3768</v>
      </c>
      <c r="C2318" s="40" t="s">
        <v>3893</v>
      </c>
      <c r="D2318" s="14" t="s">
        <v>49</v>
      </c>
      <c r="E2318" s="14" t="s">
        <v>27</v>
      </c>
      <c r="F2318" s="14" t="s">
        <v>29</v>
      </c>
      <c r="G2318" s="14" t="s">
        <v>56</v>
      </c>
      <c r="H2318" s="66" t="s">
        <v>296</v>
      </c>
      <c r="I2318" s="41" t="s">
        <v>171</v>
      </c>
      <c r="J2318" s="41"/>
      <c r="K2318" s="131">
        <v>31450</v>
      </c>
      <c r="L2318" s="19" t="s">
        <v>370</v>
      </c>
      <c r="M2318" s="53">
        <v>0.56000000000000005</v>
      </c>
      <c r="N2318" s="132">
        <f t="shared" si="124"/>
        <v>17612</v>
      </c>
      <c r="O2318" s="22">
        <f>N2318*[1]TC!C$6</f>
        <v>352240</v>
      </c>
      <c r="P2318" s="35">
        <v>10000</v>
      </c>
      <c r="Q2318" s="435">
        <v>5000</v>
      </c>
      <c r="R2318" s="133">
        <f t="shared" si="125"/>
        <v>13838</v>
      </c>
      <c r="S2318" s="48">
        <f>R2318*[1]TC!$C$6</f>
        <v>276760</v>
      </c>
      <c r="T2318" s="133">
        <f>[1]TC!$F$6</f>
        <v>1000</v>
      </c>
      <c r="U2318" s="26">
        <f>[1]TC!$G$6</f>
        <v>20000</v>
      </c>
      <c r="V2318" s="71" t="s">
        <v>3770</v>
      </c>
      <c r="W2318" s="142" t="s">
        <v>3826</v>
      </c>
      <c r="X2318" s="241"/>
    </row>
    <row r="2319" spans="1:24" ht="15" customHeight="1">
      <c r="A2319" s="14" t="s">
        <v>645</v>
      </c>
      <c r="B2319" s="76" t="s">
        <v>3768</v>
      </c>
      <c r="C2319" s="40" t="s">
        <v>3894</v>
      </c>
      <c r="D2319" s="14" t="s">
        <v>49</v>
      </c>
      <c r="E2319" s="14" t="s">
        <v>27</v>
      </c>
      <c r="F2319" s="14" t="s">
        <v>2194</v>
      </c>
      <c r="G2319" s="14" t="s">
        <v>76</v>
      </c>
      <c r="H2319" s="66" t="s">
        <v>296</v>
      </c>
      <c r="I2319" s="41" t="s">
        <v>171</v>
      </c>
      <c r="J2319" s="41"/>
      <c r="K2319" s="131">
        <v>31450</v>
      </c>
      <c r="L2319" s="19" t="s">
        <v>370</v>
      </c>
      <c r="M2319" s="53">
        <v>0.56000000000000005</v>
      </c>
      <c r="N2319" s="132">
        <f t="shared" si="124"/>
        <v>17612</v>
      </c>
      <c r="O2319" s="22">
        <f>N2319*[1]TC!C$6</f>
        <v>352240</v>
      </c>
      <c r="P2319" s="35">
        <v>10000</v>
      </c>
      <c r="Q2319" s="435">
        <v>5000</v>
      </c>
      <c r="R2319" s="133">
        <f t="shared" si="125"/>
        <v>13838</v>
      </c>
      <c r="S2319" s="48">
        <f>R2319*[1]TC!$C$6</f>
        <v>276760</v>
      </c>
      <c r="T2319" s="133">
        <f>[1]TC!$F$6</f>
        <v>1000</v>
      </c>
      <c r="U2319" s="26">
        <f>[1]TC!$G$6</f>
        <v>20000</v>
      </c>
      <c r="V2319" s="71" t="s">
        <v>3770</v>
      </c>
      <c r="W2319" s="142" t="s">
        <v>3895</v>
      </c>
      <c r="X2319" s="241"/>
    </row>
    <row r="2320" spans="1:24" ht="15" customHeight="1">
      <c r="A2320" s="14" t="s">
        <v>645</v>
      </c>
      <c r="B2320" s="76" t="s">
        <v>3768</v>
      </c>
      <c r="C2320" s="40" t="s">
        <v>3896</v>
      </c>
      <c r="D2320" s="14" t="s">
        <v>49</v>
      </c>
      <c r="E2320" s="14" t="s">
        <v>27</v>
      </c>
      <c r="F2320" s="14" t="s">
        <v>164</v>
      </c>
      <c r="G2320" s="14" t="s">
        <v>829</v>
      </c>
      <c r="H2320" s="66" t="s">
        <v>296</v>
      </c>
      <c r="I2320" s="41" t="s">
        <v>171</v>
      </c>
      <c r="J2320" s="41"/>
      <c r="K2320" s="131">
        <v>31450</v>
      </c>
      <c r="L2320" s="19" t="s">
        <v>370</v>
      </c>
      <c r="M2320" s="53">
        <v>0.56000000000000005</v>
      </c>
      <c r="N2320" s="132">
        <f t="shared" si="124"/>
        <v>17612</v>
      </c>
      <c r="O2320" s="22">
        <f>N2320*[1]TC!C$6</f>
        <v>352240</v>
      </c>
      <c r="P2320" s="35">
        <v>10000</v>
      </c>
      <c r="Q2320" s="435">
        <v>5000</v>
      </c>
      <c r="R2320" s="133">
        <f t="shared" si="125"/>
        <v>13838</v>
      </c>
      <c r="S2320" s="48">
        <f>R2320*[1]TC!$C$6</f>
        <v>276760</v>
      </c>
      <c r="T2320" s="133">
        <f>[1]TC!$F$6</f>
        <v>1000</v>
      </c>
      <c r="U2320" s="26">
        <f>[1]TC!$G$6</f>
        <v>20000</v>
      </c>
      <c r="V2320" s="71" t="s">
        <v>3770</v>
      </c>
      <c r="W2320" s="142" t="s">
        <v>3897</v>
      </c>
      <c r="X2320" s="241"/>
    </row>
    <row r="2321" spans="1:24" ht="15" customHeight="1">
      <c r="A2321" s="14" t="s">
        <v>645</v>
      </c>
      <c r="B2321" s="76" t="s">
        <v>3768</v>
      </c>
      <c r="C2321" s="40" t="s">
        <v>3898</v>
      </c>
      <c r="D2321" s="14" t="s">
        <v>49</v>
      </c>
      <c r="E2321" s="14" t="s">
        <v>27</v>
      </c>
      <c r="F2321" s="14" t="s">
        <v>164</v>
      </c>
      <c r="G2321" s="14" t="s">
        <v>572</v>
      </c>
      <c r="H2321" s="66" t="s">
        <v>296</v>
      </c>
      <c r="I2321" s="41" t="s">
        <v>171</v>
      </c>
      <c r="J2321" s="41"/>
      <c r="K2321" s="131">
        <v>31450</v>
      </c>
      <c r="L2321" s="19" t="s">
        <v>370</v>
      </c>
      <c r="M2321" s="53">
        <v>0.56000000000000005</v>
      </c>
      <c r="N2321" s="132">
        <f t="shared" si="124"/>
        <v>17612</v>
      </c>
      <c r="O2321" s="22">
        <f>N2321*[1]TC!C$6</f>
        <v>352240</v>
      </c>
      <c r="P2321" s="35">
        <v>10000</v>
      </c>
      <c r="Q2321" s="435">
        <v>5000</v>
      </c>
      <c r="R2321" s="133">
        <f t="shared" si="125"/>
        <v>13838</v>
      </c>
      <c r="S2321" s="48">
        <f>R2321*[1]TC!$C$6</f>
        <v>276760</v>
      </c>
      <c r="T2321" s="133">
        <f>[1]TC!$F$6</f>
        <v>1000</v>
      </c>
      <c r="U2321" s="26">
        <f>[1]TC!$G$6</f>
        <v>20000</v>
      </c>
      <c r="V2321" s="71" t="s">
        <v>3770</v>
      </c>
      <c r="W2321" s="142" t="s">
        <v>3897</v>
      </c>
      <c r="X2321" s="241"/>
    </row>
    <row r="2322" spans="1:24" ht="15" customHeight="1">
      <c r="A2322" s="14" t="s">
        <v>645</v>
      </c>
      <c r="B2322" s="76" t="s">
        <v>3768</v>
      </c>
      <c r="C2322" s="40" t="s">
        <v>3899</v>
      </c>
      <c r="D2322" s="14" t="s">
        <v>49</v>
      </c>
      <c r="E2322" s="14" t="s">
        <v>27</v>
      </c>
      <c r="F2322" s="14" t="s">
        <v>72</v>
      </c>
      <c r="G2322" s="14" t="s">
        <v>2555</v>
      </c>
      <c r="H2322" s="66" t="s">
        <v>296</v>
      </c>
      <c r="I2322" s="41" t="s">
        <v>171</v>
      </c>
      <c r="J2322" s="41"/>
      <c r="K2322" s="131">
        <v>31450</v>
      </c>
      <c r="L2322" s="19" t="s">
        <v>370</v>
      </c>
      <c r="M2322" s="53">
        <v>0.56000000000000005</v>
      </c>
      <c r="N2322" s="132">
        <f t="shared" si="124"/>
        <v>17612</v>
      </c>
      <c r="O2322" s="22">
        <f>N2322*[1]TC!C$6</f>
        <v>352240</v>
      </c>
      <c r="P2322" s="35">
        <v>10000</v>
      </c>
      <c r="Q2322" s="435">
        <v>5000</v>
      </c>
      <c r="R2322" s="133">
        <f t="shared" si="125"/>
        <v>13838</v>
      </c>
      <c r="S2322" s="48">
        <f>R2322*[1]TC!$C$6</f>
        <v>276760</v>
      </c>
      <c r="T2322" s="133">
        <f>[1]TC!$F$6</f>
        <v>1000</v>
      </c>
      <c r="U2322" s="26">
        <f>[1]TC!$G$6</f>
        <v>20000</v>
      </c>
      <c r="V2322" s="71" t="s">
        <v>3770</v>
      </c>
      <c r="W2322" s="142" t="s">
        <v>3900</v>
      </c>
      <c r="X2322" s="241"/>
    </row>
    <row r="2323" spans="1:24" ht="15" customHeight="1">
      <c r="A2323" s="14" t="s">
        <v>645</v>
      </c>
      <c r="B2323" s="76" t="s">
        <v>3768</v>
      </c>
      <c r="C2323" s="40" t="s">
        <v>3901</v>
      </c>
      <c r="D2323" s="14" t="s">
        <v>49</v>
      </c>
      <c r="E2323" s="14" t="s">
        <v>27</v>
      </c>
      <c r="F2323" s="14" t="s">
        <v>121</v>
      </c>
      <c r="G2323" s="14" t="s">
        <v>28</v>
      </c>
      <c r="H2323" s="66" t="s">
        <v>296</v>
      </c>
      <c r="I2323" s="41" t="s">
        <v>171</v>
      </c>
      <c r="J2323" s="41"/>
      <c r="K2323" s="131">
        <v>31450</v>
      </c>
      <c r="L2323" s="19" t="s">
        <v>370</v>
      </c>
      <c r="M2323" s="53">
        <v>0.56000000000000005</v>
      </c>
      <c r="N2323" s="132">
        <f t="shared" si="124"/>
        <v>17612</v>
      </c>
      <c r="O2323" s="22">
        <f>N2323*[1]TC!C$6</f>
        <v>352240</v>
      </c>
      <c r="P2323" s="35">
        <v>10000</v>
      </c>
      <c r="Q2323" s="435">
        <v>5000</v>
      </c>
      <c r="R2323" s="133">
        <f t="shared" si="125"/>
        <v>13838</v>
      </c>
      <c r="S2323" s="48">
        <f>R2323*[1]TC!$C$6</f>
        <v>276760</v>
      </c>
      <c r="T2323" s="133">
        <f>[1]TC!$F$6</f>
        <v>1000</v>
      </c>
      <c r="U2323" s="26">
        <f>[1]TC!$G$6</f>
        <v>20000</v>
      </c>
      <c r="V2323" s="71" t="s">
        <v>3770</v>
      </c>
      <c r="W2323" s="142" t="s">
        <v>3902</v>
      </c>
      <c r="X2323" s="241"/>
    </row>
    <row r="2324" spans="1:24" ht="15" customHeight="1">
      <c r="A2324" s="14" t="s">
        <v>645</v>
      </c>
      <c r="B2324" s="76" t="s">
        <v>3768</v>
      </c>
      <c r="C2324" s="40" t="s">
        <v>3903</v>
      </c>
      <c r="D2324" s="14" t="s">
        <v>49</v>
      </c>
      <c r="E2324" s="14" t="s">
        <v>27</v>
      </c>
      <c r="F2324" s="14" t="s">
        <v>653</v>
      </c>
      <c r="G2324" s="14" t="s">
        <v>164</v>
      </c>
      <c r="H2324" s="66" t="s">
        <v>296</v>
      </c>
      <c r="I2324" s="41" t="s">
        <v>171</v>
      </c>
      <c r="J2324" s="41"/>
      <c r="K2324" s="131">
        <v>31450</v>
      </c>
      <c r="L2324" s="19" t="s">
        <v>370</v>
      </c>
      <c r="M2324" s="53">
        <v>0.56000000000000005</v>
      </c>
      <c r="N2324" s="132">
        <f t="shared" si="124"/>
        <v>17612</v>
      </c>
      <c r="O2324" s="22">
        <f>N2324*[1]TC!C$6</f>
        <v>352240</v>
      </c>
      <c r="P2324" s="35">
        <v>10000</v>
      </c>
      <c r="Q2324" s="435">
        <v>5000</v>
      </c>
      <c r="R2324" s="133">
        <f t="shared" si="125"/>
        <v>13838</v>
      </c>
      <c r="S2324" s="48">
        <f>R2324*[1]TC!$C$6</f>
        <v>276760</v>
      </c>
      <c r="T2324" s="133">
        <f>[1]TC!$F$6</f>
        <v>1000</v>
      </c>
      <c r="U2324" s="26">
        <f>[1]TC!$G$6</f>
        <v>20000</v>
      </c>
      <c r="V2324" s="71" t="s">
        <v>3770</v>
      </c>
      <c r="W2324" s="142" t="s">
        <v>3904</v>
      </c>
      <c r="X2324" s="241"/>
    </row>
    <row r="2325" spans="1:24" ht="15" customHeight="1">
      <c r="A2325" s="14" t="s">
        <v>645</v>
      </c>
      <c r="B2325" s="76" t="s">
        <v>3768</v>
      </c>
      <c r="C2325" s="40" t="s">
        <v>3905</v>
      </c>
      <c r="D2325" s="14" t="s">
        <v>49</v>
      </c>
      <c r="E2325" s="14" t="s">
        <v>27</v>
      </c>
      <c r="F2325" s="14" t="s">
        <v>80</v>
      </c>
      <c r="G2325" s="14" t="s">
        <v>96</v>
      </c>
      <c r="H2325" s="66" t="s">
        <v>296</v>
      </c>
      <c r="I2325" s="41" t="s">
        <v>171</v>
      </c>
      <c r="J2325" s="41"/>
      <c r="K2325" s="131">
        <v>31450</v>
      </c>
      <c r="L2325" s="19" t="s">
        <v>370</v>
      </c>
      <c r="M2325" s="53">
        <v>0.56000000000000005</v>
      </c>
      <c r="N2325" s="132">
        <f t="shared" si="124"/>
        <v>17612</v>
      </c>
      <c r="O2325" s="22">
        <f>N2325*[1]TC!C$6</f>
        <v>352240</v>
      </c>
      <c r="P2325" s="35">
        <v>10000</v>
      </c>
      <c r="Q2325" s="435">
        <v>5000</v>
      </c>
      <c r="R2325" s="133">
        <f t="shared" si="125"/>
        <v>13838</v>
      </c>
      <c r="S2325" s="48">
        <f>R2325*[1]TC!$C$6</f>
        <v>276760</v>
      </c>
      <c r="T2325" s="133">
        <f>[1]TC!$F$6</f>
        <v>1000</v>
      </c>
      <c r="U2325" s="26">
        <f>[1]TC!$G$6</f>
        <v>20000</v>
      </c>
      <c r="V2325" s="71" t="s">
        <v>3770</v>
      </c>
      <c r="W2325" s="142" t="s">
        <v>3906</v>
      </c>
      <c r="X2325" s="241"/>
    </row>
    <row r="2326" spans="1:24" ht="15" customHeight="1">
      <c r="A2326" s="14" t="s">
        <v>645</v>
      </c>
      <c r="B2326" s="76" t="s">
        <v>3768</v>
      </c>
      <c r="C2326" s="40" t="s">
        <v>3907</v>
      </c>
      <c r="D2326" s="14" t="s">
        <v>49</v>
      </c>
      <c r="E2326" s="14" t="s">
        <v>27</v>
      </c>
      <c r="F2326" s="14" t="s">
        <v>62</v>
      </c>
      <c r="G2326" s="14" t="s">
        <v>83</v>
      </c>
      <c r="H2326" s="66" t="s">
        <v>296</v>
      </c>
      <c r="I2326" s="41" t="s">
        <v>171</v>
      </c>
      <c r="J2326" s="41"/>
      <c r="K2326" s="131">
        <v>31450</v>
      </c>
      <c r="L2326" s="19" t="s">
        <v>370</v>
      </c>
      <c r="M2326" s="53">
        <v>0.56000000000000005</v>
      </c>
      <c r="N2326" s="132">
        <f t="shared" si="124"/>
        <v>17612</v>
      </c>
      <c r="O2326" s="22">
        <f>N2326*[1]TC!C$6</f>
        <v>352240</v>
      </c>
      <c r="P2326" s="35">
        <v>10000</v>
      </c>
      <c r="Q2326" s="435">
        <v>5000</v>
      </c>
      <c r="R2326" s="133">
        <f t="shared" si="125"/>
        <v>13838</v>
      </c>
      <c r="S2326" s="48">
        <f>R2326*[1]TC!$C$6</f>
        <v>276760</v>
      </c>
      <c r="T2326" s="133">
        <f>[1]TC!$F$6</f>
        <v>1000</v>
      </c>
      <c r="U2326" s="26">
        <f>[1]TC!$G$6</f>
        <v>20000</v>
      </c>
      <c r="V2326" s="71" t="s">
        <v>3770</v>
      </c>
      <c r="W2326" s="142" t="s">
        <v>3908</v>
      </c>
      <c r="X2326" s="241"/>
    </row>
    <row r="2327" spans="1:24" ht="15" customHeight="1">
      <c r="A2327" s="14" t="s">
        <v>645</v>
      </c>
      <c r="B2327" s="76" t="s">
        <v>3768</v>
      </c>
      <c r="C2327" s="40" t="s">
        <v>3909</v>
      </c>
      <c r="D2327" s="14" t="s">
        <v>49</v>
      </c>
      <c r="E2327" s="14" t="s">
        <v>27</v>
      </c>
      <c r="F2327" s="14" t="s">
        <v>2563</v>
      </c>
      <c r="G2327" s="14" t="s">
        <v>83</v>
      </c>
      <c r="H2327" s="66" t="s">
        <v>296</v>
      </c>
      <c r="I2327" s="41" t="s">
        <v>171</v>
      </c>
      <c r="J2327" s="41"/>
      <c r="K2327" s="131">
        <v>31450</v>
      </c>
      <c r="L2327" s="19" t="s">
        <v>370</v>
      </c>
      <c r="M2327" s="53">
        <v>0.56000000000000005</v>
      </c>
      <c r="N2327" s="132">
        <f t="shared" si="124"/>
        <v>17612</v>
      </c>
      <c r="O2327" s="22">
        <f>N2327*[1]TC!C$6</f>
        <v>352240</v>
      </c>
      <c r="P2327" s="35">
        <v>10000</v>
      </c>
      <c r="Q2327" s="435">
        <v>5000</v>
      </c>
      <c r="R2327" s="133">
        <f t="shared" si="125"/>
        <v>13838</v>
      </c>
      <c r="S2327" s="48">
        <f>R2327*[1]TC!$C$6</f>
        <v>276760</v>
      </c>
      <c r="T2327" s="133">
        <f>[1]TC!$F$6</f>
        <v>1000</v>
      </c>
      <c r="U2327" s="26">
        <f>[1]TC!$G$6</f>
        <v>20000</v>
      </c>
      <c r="V2327" s="71" t="s">
        <v>3770</v>
      </c>
      <c r="W2327" s="142" t="s">
        <v>3910</v>
      </c>
      <c r="X2327" s="241"/>
    </row>
    <row r="2328" spans="1:24" ht="15" customHeight="1">
      <c r="A2328" s="14" t="s">
        <v>645</v>
      </c>
      <c r="B2328" s="76" t="s">
        <v>3768</v>
      </c>
      <c r="C2328" s="40" t="s">
        <v>3911</v>
      </c>
      <c r="D2328" s="14" t="s">
        <v>49</v>
      </c>
      <c r="E2328" s="14" t="s">
        <v>27</v>
      </c>
      <c r="F2328" s="14" t="s">
        <v>2563</v>
      </c>
      <c r="G2328" s="14" t="s">
        <v>62</v>
      </c>
      <c r="H2328" s="66" t="s">
        <v>296</v>
      </c>
      <c r="I2328" s="41" t="s">
        <v>171</v>
      </c>
      <c r="J2328" s="41"/>
      <c r="K2328" s="131">
        <v>31450</v>
      </c>
      <c r="L2328" s="19" t="s">
        <v>370</v>
      </c>
      <c r="M2328" s="53">
        <v>0.56000000000000005</v>
      </c>
      <c r="N2328" s="132">
        <f t="shared" si="124"/>
        <v>17612</v>
      </c>
      <c r="O2328" s="22">
        <f>N2328*[1]TC!C$6</f>
        <v>352240</v>
      </c>
      <c r="P2328" s="35">
        <v>10000</v>
      </c>
      <c r="Q2328" s="435">
        <v>5000</v>
      </c>
      <c r="R2328" s="133">
        <f t="shared" si="125"/>
        <v>13838</v>
      </c>
      <c r="S2328" s="48">
        <f>R2328*[1]TC!$C$6</f>
        <v>276760</v>
      </c>
      <c r="T2328" s="133">
        <f>[1]TC!$F$6</f>
        <v>1000</v>
      </c>
      <c r="U2328" s="26">
        <f>[1]TC!$G$6</f>
        <v>20000</v>
      </c>
      <c r="V2328" s="71" t="s">
        <v>3770</v>
      </c>
      <c r="W2328" s="142" t="s">
        <v>3912</v>
      </c>
      <c r="X2328" s="241"/>
    </row>
    <row r="2329" spans="1:24" ht="15" customHeight="1">
      <c r="A2329" s="14" t="s">
        <v>645</v>
      </c>
      <c r="B2329" s="76" t="s">
        <v>3768</v>
      </c>
      <c r="C2329" s="40" t="s">
        <v>3913</v>
      </c>
      <c r="D2329" s="14" t="s">
        <v>49</v>
      </c>
      <c r="E2329" s="14" t="s">
        <v>27</v>
      </c>
      <c r="F2329" s="14" t="s">
        <v>86</v>
      </c>
      <c r="G2329" s="14" t="s">
        <v>73</v>
      </c>
      <c r="H2329" s="66" t="s">
        <v>296</v>
      </c>
      <c r="I2329" s="41" t="s">
        <v>171</v>
      </c>
      <c r="J2329" s="41"/>
      <c r="K2329" s="131">
        <v>31450</v>
      </c>
      <c r="L2329" s="19" t="s">
        <v>370</v>
      </c>
      <c r="M2329" s="53">
        <v>0.56000000000000005</v>
      </c>
      <c r="N2329" s="132">
        <f t="shared" si="124"/>
        <v>17612</v>
      </c>
      <c r="O2329" s="22">
        <f>N2329*[1]TC!C$6</f>
        <v>352240</v>
      </c>
      <c r="P2329" s="35">
        <v>10000</v>
      </c>
      <c r="Q2329" s="435">
        <v>5000</v>
      </c>
      <c r="R2329" s="133">
        <f t="shared" si="125"/>
        <v>13838</v>
      </c>
      <c r="S2329" s="48">
        <f>R2329*[1]TC!$C$6</f>
        <v>276760</v>
      </c>
      <c r="T2329" s="133">
        <f>[1]TC!$F$6</f>
        <v>1000</v>
      </c>
      <c r="U2329" s="26">
        <f>[1]TC!$G$6</f>
        <v>20000</v>
      </c>
      <c r="V2329" s="71" t="s">
        <v>3770</v>
      </c>
      <c r="W2329" s="142" t="s">
        <v>3914</v>
      </c>
      <c r="X2329" s="241"/>
    </row>
    <row r="2330" spans="1:24" ht="15" customHeight="1">
      <c r="A2330" s="14" t="s">
        <v>645</v>
      </c>
      <c r="B2330" s="76" t="s">
        <v>3768</v>
      </c>
      <c r="C2330" s="40" t="s">
        <v>3915</v>
      </c>
      <c r="D2330" s="14" t="s">
        <v>49</v>
      </c>
      <c r="E2330" s="14" t="s">
        <v>27</v>
      </c>
      <c r="F2330" s="14" t="s">
        <v>402</v>
      </c>
      <c r="G2330" s="14" t="s">
        <v>170</v>
      </c>
      <c r="H2330" s="66" t="s">
        <v>296</v>
      </c>
      <c r="I2330" s="41" t="s">
        <v>171</v>
      </c>
      <c r="J2330" s="41"/>
      <c r="K2330" s="131">
        <v>31450</v>
      </c>
      <c r="L2330" s="19" t="s">
        <v>370</v>
      </c>
      <c r="M2330" s="53">
        <v>0.56000000000000005</v>
      </c>
      <c r="N2330" s="132">
        <f t="shared" si="124"/>
        <v>17612</v>
      </c>
      <c r="O2330" s="22">
        <f>N2330*[1]TC!C$6</f>
        <v>352240</v>
      </c>
      <c r="P2330" s="35">
        <v>10000</v>
      </c>
      <c r="Q2330" s="435">
        <v>5000</v>
      </c>
      <c r="R2330" s="133">
        <f t="shared" si="125"/>
        <v>13838</v>
      </c>
      <c r="S2330" s="48">
        <f>R2330*[1]TC!$C$6</f>
        <v>276760</v>
      </c>
      <c r="T2330" s="133">
        <f>[1]TC!$F$6</f>
        <v>1000</v>
      </c>
      <c r="U2330" s="26">
        <f>[1]TC!$G$6</f>
        <v>20000</v>
      </c>
      <c r="V2330" s="71" t="s">
        <v>3770</v>
      </c>
      <c r="W2330" s="142" t="s">
        <v>3916</v>
      </c>
      <c r="X2330" s="241"/>
    </row>
    <row r="2331" spans="1:24" ht="15" customHeight="1">
      <c r="A2331" s="14" t="s">
        <v>645</v>
      </c>
      <c r="B2331" s="76" t="s">
        <v>3768</v>
      </c>
      <c r="C2331" s="40" t="s">
        <v>3917</v>
      </c>
      <c r="D2331" s="14" t="s">
        <v>49</v>
      </c>
      <c r="E2331" s="14" t="s">
        <v>27</v>
      </c>
      <c r="F2331" s="14" t="s">
        <v>402</v>
      </c>
      <c r="G2331" s="14" t="s">
        <v>108</v>
      </c>
      <c r="H2331" s="66" t="s">
        <v>296</v>
      </c>
      <c r="I2331" s="41" t="s">
        <v>171</v>
      </c>
      <c r="J2331" s="41"/>
      <c r="K2331" s="131">
        <v>31450</v>
      </c>
      <c r="L2331" s="19" t="s">
        <v>370</v>
      </c>
      <c r="M2331" s="53">
        <v>0.56000000000000005</v>
      </c>
      <c r="N2331" s="132">
        <f t="shared" si="124"/>
        <v>17612</v>
      </c>
      <c r="O2331" s="22">
        <f>N2331*[1]TC!C$6</f>
        <v>352240</v>
      </c>
      <c r="P2331" s="35">
        <v>10000</v>
      </c>
      <c r="Q2331" s="435">
        <v>5000</v>
      </c>
      <c r="R2331" s="133">
        <f t="shared" si="125"/>
        <v>13838</v>
      </c>
      <c r="S2331" s="48">
        <f>R2331*[1]TC!$C$6</f>
        <v>276760</v>
      </c>
      <c r="T2331" s="133">
        <f>[1]TC!$F$6</f>
        <v>1000</v>
      </c>
      <c r="U2331" s="26">
        <f>[1]TC!$G$6</f>
        <v>20000</v>
      </c>
      <c r="V2331" s="71" t="s">
        <v>3770</v>
      </c>
      <c r="W2331" s="142" t="s">
        <v>3918</v>
      </c>
      <c r="X2331" s="241"/>
    </row>
    <row r="2332" spans="1:24" ht="15" customHeight="1">
      <c r="A2332" s="14" t="s">
        <v>645</v>
      </c>
      <c r="B2332" s="76" t="s">
        <v>3768</v>
      </c>
      <c r="C2332" s="40" t="s">
        <v>3919</v>
      </c>
      <c r="D2332" s="14" t="s">
        <v>49</v>
      </c>
      <c r="E2332" s="14" t="s">
        <v>27</v>
      </c>
      <c r="F2332" s="14" t="s">
        <v>402</v>
      </c>
      <c r="G2332" s="14" t="s">
        <v>2070</v>
      </c>
      <c r="H2332" s="66" t="s">
        <v>296</v>
      </c>
      <c r="I2332" s="41" t="s">
        <v>171</v>
      </c>
      <c r="J2332" s="41"/>
      <c r="K2332" s="131">
        <v>31450</v>
      </c>
      <c r="L2332" s="19" t="s">
        <v>370</v>
      </c>
      <c r="M2332" s="53">
        <v>0.56000000000000005</v>
      </c>
      <c r="N2332" s="132">
        <f t="shared" si="124"/>
        <v>17612</v>
      </c>
      <c r="O2332" s="22">
        <f>N2332*[1]TC!C$6</f>
        <v>352240</v>
      </c>
      <c r="P2332" s="35">
        <v>10000</v>
      </c>
      <c r="Q2332" s="435">
        <v>5000</v>
      </c>
      <c r="R2332" s="133">
        <f t="shared" si="125"/>
        <v>13838</v>
      </c>
      <c r="S2332" s="48">
        <f>R2332*[1]TC!$C$6</f>
        <v>276760</v>
      </c>
      <c r="T2332" s="133">
        <f>[1]TC!$F$6</f>
        <v>1000</v>
      </c>
      <c r="U2332" s="26">
        <f>[1]TC!$G$6</f>
        <v>20000</v>
      </c>
      <c r="V2332" s="71" t="s">
        <v>3770</v>
      </c>
      <c r="W2332" s="142" t="s">
        <v>3918</v>
      </c>
      <c r="X2332" s="241"/>
    </row>
    <row r="2333" spans="1:24" ht="15" customHeight="1">
      <c r="A2333" s="14" t="s">
        <v>645</v>
      </c>
      <c r="B2333" s="76" t="s">
        <v>3768</v>
      </c>
      <c r="C2333" s="40" t="s">
        <v>3920</v>
      </c>
      <c r="D2333" s="14" t="s">
        <v>49</v>
      </c>
      <c r="E2333" s="14" t="s">
        <v>27</v>
      </c>
      <c r="F2333" s="14" t="s">
        <v>83</v>
      </c>
      <c r="G2333" s="14" t="s">
        <v>62</v>
      </c>
      <c r="H2333" s="66" t="s">
        <v>296</v>
      </c>
      <c r="I2333" s="41" t="s">
        <v>171</v>
      </c>
      <c r="J2333" s="41"/>
      <c r="K2333" s="131">
        <v>31450</v>
      </c>
      <c r="L2333" s="19" t="s">
        <v>370</v>
      </c>
      <c r="M2333" s="53">
        <v>0.56000000000000005</v>
      </c>
      <c r="N2333" s="132">
        <f t="shared" ref="N2333:N2361" si="126">K2333*M2333</f>
        <v>17612</v>
      </c>
      <c r="O2333" s="22">
        <f>N2333*[1]TC!C$6</f>
        <v>352240</v>
      </c>
      <c r="P2333" s="35">
        <v>10000</v>
      </c>
      <c r="Q2333" s="435">
        <v>5000</v>
      </c>
      <c r="R2333" s="133">
        <f t="shared" ref="R2333:R2361" si="127">K2333-N2333</f>
        <v>13838</v>
      </c>
      <c r="S2333" s="48">
        <f>R2333*[1]TC!$C$6</f>
        <v>276760</v>
      </c>
      <c r="T2333" s="133">
        <f>[1]TC!$F$6</f>
        <v>1000</v>
      </c>
      <c r="U2333" s="26">
        <f>[1]TC!$G$6</f>
        <v>20000</v>
      </c>
      <c r="V2333" s="71" t="s">
        <v>3770</v>
      </c>
      <c r="W2333" s="142" t="s">
        <v>3921</v>
      </c>
      <c r="X2333" s="241"/>
    </row>
    <row r="2334" spans="1:24" ht="15" customHeight="1">
      <c r="A2334" s="14" t="s">
        <v>645</v>
      </c>
      <c r="B2334" s="76" t="s">
        <v>3768</v>
      </c>
      <c r="C2334" s="40" t="s">
        <v>3922</v>
      </c>
      <c r="D2334" s="14" t="s">
        <v>49</v>
      </c>
      <c r="E2334" s="14" t="s">
        <v>27</v>
      </c>
      <c r="F2334" s="14" t="s">
        <v>1509</v>
      </c>
      <c r="G2334" s="14" t="s">
        <v>153</v>
      </c>
      <c r="H2334" s="66" t="s">
        <v>296</v>
      </c>
      <c r="I2334" s="41" t="s">
        <v>171</v>
      </c>
      <c r="J2334" s="41"/>
      <c r="K2334" s="131">
        <v>31450</v>
      </c>
      <c r="L2334" s="19" t="s">
        <v>370</v>
      </c>
      <c r="M2334" s="53">
        <v>0.56000000000000005</v>
      </c>
      <c r="N2334" s="132">
        <f t="shared" si="126"/>
        <v>17612</v>
      </c>
      <c r="O2334" s="22">
        <f>N2334*[1]TC!C$6</f>
        <v>352240</v>
      </c>
      <c r="P2334" s="35">
        <v>10000</v>
      </c>
      <c r="Q2334" s="435">
        <v>5000</v>
      </c>
      <c r="R2334" s="133">
        <f t="shared" si="127"/>
        <v>13838</v>
      </c>
      <c r="S2334" s="48">
        <f>R2334*[1]TC!$C$6</f>
        <v>276760</v>
      </c>
      <c r="T2334" s="133">
        <f>[1]TC!$F$6</f>
        <v>1000</v>
      </c>
      <c r="U2334" s="26">
        <f>[1]TC!$G$6</f>
        <v>20000</v>
      </c>
      <c r="V2334" s="71" t="s">
        <v>3770</v>
      </c>
      <c r="W2334" s="142" t="s">
        <v>3923</v>
      </c>
      <c r="X2334" s="241"/>
    </row>
    <row r="2335" spans="1:24" ht="15" customHeight="1">
      <c r="A2335" s="14" t="s">
        <v>645</v>
      </c>
      <c r="B2335" s="76" t="s">
        <v>3768</v>
      </c>
      <c r="C2335" s="40" t="s">
        <v>3924</v>
      </c>
      <c r="D2335" s="14" t="s">
        <v>49</v>
      </c>
      <c r="E2335" s="14" t="s">
        <v>27</v>
      </c>
      <c r="F2335" s="14" t="s">
        <v>28</v>
      </c>
      <c r="G2335" s="14" t="s">
        <v>76</v>
      </c>
      <c r="H2335" s="66" t="s">
        <v>296</v>
      </c>
      <c r="I2335" s="41" t="s">
        <v>171</v>
      </c>
      <c r="J2335" s="41"/>
      <c r="K2335" s="131">
        <v>31450</v>
      </c>
      <c r="L2335" s="19" t="s">
        <v>370</v>
      </c>
      <c r="M2335" s="53">
        <v>0.56000000000000005</v>
      </c>
      <c r="N2335" s="132">
        <f t="shared" si="126"/>
        <v>17612</v>
      </c>
      <c r="O2335" s="22">
        <f>N2335*[1]TC!C$6</f>
        <v>352240</v>
      </c>
      <c r="P2335" s="35">
        <v>10000</v>
      </c>
      <c r="Q2335" s="435">
        <v>5000</v>
      </c>
      <c r="R2335" s="133">
        <f t="shared" si="127"/>
        <v>13838</v>
      </c>
      <c r="S2335" s="48">
        <f>R2335*[1]TC!$C$6</f>
        <v>276760</v>
      </c>
      <c r="T2335" s="133">
        <f>[1]TC!$F$6</f>
        <v>1000</v>
      </c>
      <c r="U2335" s="26">
        <f>[1]TC!$G$6</f>
        <v>20000</v>
      </c>
      <c r="V2335" s="71" t="s">
        <v>3770</v>
      </c>
      <c r="W2335" s="142" t="s">
        <v>3925</v>
      </c>
      <c r="X2335" s="241"/>
    </row>
    <row r="2336" spans="1:24" ht="15" customHeight="1">
      <c r="A2336" s="14" t="s">
        <v>645</v>
      </c>
      <c r="B2336" s="76" t="s">
        <v>3768</v>
      </c>
      <c r="C2336" s="40" t="s">
        <v>3926</v>
      </c>
      <c r="D2336" s="14" t="s">
        <v>49</v>
      </c>
      <c r="E2336" s="14" t="s">
        <v>27</v>
      </c>
      <c r="F2336" s="14" t="s">
        <v>29</v>
      </c>
      <c r="G2336" s="14" t="s">
        <v>56</v>
      </c>
      <c r="H2336" s="66" t="s">
        <v>296</v>
      </c>
      <c r="I2336" s="41" t="s">
        <v>171</v>
      </c>
      <c r="J2336" s="41"/>
      <c r="K2336" s="131">
        <v>31450</v>
      </c>
      <c r="L2336" s="19" t="s">
        <v>370</v>
      </c>
      <c r="M2336" s="53">
        <v>0.56000000000000005</v>
      </c>
      <c r="N2336" s="132">
        <f t="shared" si="126"/>
        <v>17612</v>
      </c>
      <c r="O2336" s="22">
        <f>N2336*[1]TC!C$6</f>
        <v>352240</v>
      </c>
      <c r="P2336" s="35">
        <v>10000</v>
      </c>
      <c r="Q2336" s="435">
        <v>5000</v>
      </c>
      <c r="R2336" s="133">
        <f t="shared" si="127"/>
        <v>13838</v>
      </c>
      <c r="S2336" s="48">
        <f>R2336*[1]TC!$C$6</f>
        <v>276760</v>
      </c>
      <c r="T2336" s="133">
        <f>[1]TC!$F$6</f>
        <v>1000</v>
      </c>
      <c r="U2336" s="26">
        <f>[1]TC!$G$6</f>
        <v>20000</v>
      </c>
      <c r="V2336" s="71" t="s">
        <v>3770</v>
      </c>
      <c r="W2336" s="142" t="s">
        <v>3927</v>
      </c>
      <c r="X2336" s="241"/>
    </row>
    <row r="2337" spans="1:24" ht="15" customHeight="1">
      <c r="A2337" s="14" t="s">
        <v>645</v>
      </c>
      <c r="B2337" s="76" t="s">
        <v>3768</v>
      </c>
      <c r="C2337" s="40" t="s">
        <v>3928</v>
      </c>
      <c r="D2337" s="14" t="s">
        <v>49</v>
      </c>
      <c r="E2337" s="14" t="s">
        <v>27</v>
      </c>
      <c r="F2337" s="14" t="s">
        <v>120</v>
      </c>
      <c r="G2337" s="14" t="s">
        <v>411</v>
      </c>
      <c r="H2337" s="66" t="s">
        <v>296</v>
      </c>
      <c r="I2337" s="41" t="s">
        <v>171</v>
      </c>
      <c r="J2337" s="41"/>
      <c r="K2337" s="131">
        <v>31450</v>
      </c>
      <c r="L2337" s="19" t="s">
        <v>370</v>
      </c>
      <c r="M2337" s="53">
        <v>0.56000000000000005</v>
      </c>
      <c r="N2337" s="132">
        <f t="shared" si="126"/>
        <v>17612</v>
      </c>
      <c r="O2337" s="22">
        <f>N2337*[1]TC!C$6</f>
        <v>352240</v>
      </c>
      <c r="P2337" s="35">
        <v>10000</v>
      </c>
      <c r="Q2337" s="435">
        <v>5000</v>
      </c>
      <c r="R2337" s="133">
        <f t="shared" si="127"/>
        <v>13838</v>
      </c>
      <c r="S2337" s="48">
        <f>R2337*[1]TC!$C$6</f>
        <v>276760</v>
      </c>
      <c r="T2337" s="133">
        <f>[1]TC!$F$6</f>
        <v>1000</v>
      </c>
      <c r="U2337" s="26">
        <f>[1]TC!$G$6</f>
        <v>20000</v>
      </c>
      <c r="V2337" s="71" t="s">
        <v>3770</v>
      </c>
      <c r="W2337" s="142" t="s">
        <v>3929</v>
      </c>
      <c r="X2337" s="241"/>
    </row>
    <row r="2338" spans="1:24" ht="15" customHeight="1">
      <c r="A2338" s="14" t="s">
        <v>645</v>
      </c>
      <c r="B2338" s="76" t="s">
        <v>3768</v>
      </c>
      <c r="C2338" s="40" t="s">
        <v>3930</v>
      </c>
      <c r="D2338" s="14" t="s">
        <v>49</v>
      </c>
      <c r="E2338" s="14" t="s">
        <v>27</v>
      </c>
      <c r="F2338" s="14" t="s">
        <v>411</v>
      </c>
      <c r="G2338" s="14" t="s">
        <v>120</v>
      </c>
      <c r="H2338" s="66" t="s">
        <v>296</v>
      </c>
      <c r="I2338" s="41" t="s">
        <v>171</v>
      </c>
      <c r="J2338" s="41"/>
      <c r="K2338" s="131">
        <v>31450</v>
      </c>
      <c r="L2338" s="19" t="s">
        <v>370</v>
      </c>
      <c r="M2338" s="53">
        <v>0.56000000000000005</v>
      </c>
      <c r="N2338" s="132">
        <f t="shared" si="126"/>
        <v>17612</v>
      </c>
      <c r="O2338" s="22">
        <f>N2338*[1]TC!C$6</f>
        <v>352240</v>
      </c>
      <c r="P2338" s="35">
        <v>10000</v>
      </c>
      <c r="Q2338" s="435">
        <v>5000</v>
      </c>
      <c r="R2338" s="133">
        <f t="shared" si="127"/>
        <v>13838</v>
      </c>
      <c r="S2338" s="48">
        <f>R2338*[1]TC!$C$6</f>
        <v>276760</v>
      </c>
      <c r="T2338" s="133">
        <f>[1]TC!$F$6</f>
        <v>1000</v>
      </c>
      <c r="U2338" s="26">
        <f>[1]TC!$G$6</f>
        <v>20000</v>
      </c>
      <c r="V2338" s="71" t="s">
        <v>3770</v>
      </c>
      <c r="W2338" s="142" t="s">
        <v>3931</v>
      </c>
      <c r="X2338" s="241"/>
    </row>
    <row r="2339" spans="1:24" ht="15" customHeight="1">
      <c r="A2339" s="14" t="s">
        <v>645</v>
      </c>
      <c r="B2339" s="76" t="s">
        <v>3768</v>
      </c>
      <c r="C2339" s="40" t="s">
        <v>3932</v>
      </c>
      <c r="D2339" s="14" t="s">
        <v>49</v>
      </c>
      <c r="E2339" s="14" t="s">
        <v>27</v>
      </c>
      <c r="F2339" s="14" t="s">
        <v>402</v>
      </c>
      <c r="G2339" s="14" t="s">
        <v>389</v>
      </c>
      <c r="H2339" s="66" t="s">
        <v>296</v>
      </c>
      <c r="I2339" s="41" t="s">
        <v>171</v>
      </c>
      <c r="J2339" s="41"/>
      <c r="K2339" s="131">
        <v>31450</v>
      </c>
      <c r="L2339" s="19" t="s">
        <v>370</v>
      </c>
      <c r="M2339" s="53">
        <v>0.56000000000000005</v>
      </c>
      <c r="N2339" s="132">
        <f t="shared" si="126"/>
        <v>17612</v>
      </c>
      <c r="O2339" s="22">
        <f>N2339*[1]TC!C$6</f>
        <v>352240</v>
      </c>
      <c r="P2339" s="35">
        <v>10000</v>
      </c>
      <c r="Q2339" s="435">
        <v>5000</v>
      </c>
      <c r="R2339" s="133">
        <f t="shared" si="127"/>
        <v>13838</v>
      </c>
      <c r="S2339" s="48">
        <f>R2339*[1]TC!$C$6</f>
        <v>276760</v>
      </c>
      <c r="T2339" s="133">
        <f>[1]TC!$F$6</f>
        <v>1000</v>
      </c>
      <c r="U2339" s="26">
        <f>[1]TC!$G$6</f>
        <v>20000</v>
      </c>
      <c r="V2339" s="71" t="s">
        <v>3770</v>
      </c>
      <c r="W2339" s="142" t="s">
        <v>3933</v>
      </c>
      <c r="X2339" s="241"/>
    </row>
    <row r="2340" spans="1:24" ht="15" customHeight="1">
      <c r="A2340" s="14" t="s">
        <v>645</v>
      </c>
      <c r="B2340" s="76" t="s">
        <v>3768</v>
      </c>
      <c r="C2340" s="40" t="s">
        <v>3934</v>
      </c>
      <c r="D2340" s="14" t="s">
        <v>49</v>
      </c>
      <c r="E2340" s="14" t="s">
        <v>27</v>
      </c>
      <c r="F2340" s="14" t="s">
        <v>402</v>
      </c>
      <c r="G2340" s="14" t="s">
        <v>170</v>
      </c>
      <c r="H2340" s="66" t="s">
        <v>296</v>
      </c>
      <c r="I2340" s="41" t="s">
        <v>171</v>
      </c>
      <c r="J2340" s="41"/>
      <c r="K2340" s="131">
        <v>31450</v>
      </c>
      <c r="L2340" s="19" t="s">
        <v>370</v>
      </c>
      <c r="M2340" s="53">
        <v>0.56000000000000005</v>
      </c>
      <c r="N2340" s="132">
        <f t="shared" si="126"/>
        <v>17612</v>
      </c>
      <c r="O2340" s="22">
        <f>N2340*[1]TC!C$6</f>
        <v>352240</v>
      </c>
      <c r="P2340" s="35">
        <v>10000</v>
      </c>
      <c r="Q2340" s="435">
        <v>5000</v>
      </c>
      <c r="R2340" s="133">
        <f t="shared" si="127"/>
        <v>13838</v>
      </c>
      <c r="S2340" s="48">
        <f>R2340*[1]TC!$C$6</f>
        <v>276760</v>
      </c>
      <c r="T2340" s="133">
        <f>[1]TC!$F$6</f>
        <v>1000</v>
      </c>
      <c r="U2340" s="26">
        <f>[1]TC!$G$6</f>
        <v>20000</v>
      </c>
      <c r="V2340" s="71" t="s">
        <v>3770</v>
      </c>
      <c r="W2340" s="142" t="s">
        <v>3916</v>
      </c>
      <c r="X2340" s="241"/>
    </row>
    <row r="2341" spans="1:24" ht="15" customHeight="1">
      <c r="A2341" s="14" t="s">
        <v>645</v>
      </c>
      <c r="B2341" s="76" t="s">
        <v>3768</v>
      </c>
      <c r="C2341" s="40" t="s">
        <v>3935</v>
      </c>
      <c r="D2341" s="14" t="s">
        <v>49</v>
      </c>
      <c r="E2341" s="14" t="s">
        <v>27</v>
      </c>
      <c r="F2341" s="14" t="s">
        <v>402</v>
      </c>
      <c r="G2341" s="14" t="s">
        <v>170</v>
      </c>
      <c r="H2341" s="66" t="s">
        <v>296</v>
      </c>
      <c r="I2341" s="41" t="s">
        <v>171</v>
      </c>
      <c r="J2341" s="41"/>
      <c r="K2341" s="131">
        <v>31450</v>
      </c>
      <c r="L2341" s="19" t="s">
        <v>370</v>
      </c>
      <c r="M2341" s="53">
        <v>0.56000000000000005</v>
      </c>
      <c r="N2341" s="132">
        <f t="shared" si="126"/>
        <v>17612</v>
      </c>
      <c r="O2341" s="22">
        <f>N2341*[1]TC!C$6</f>
        <v>352240</v>
      </c>
      <c r="P2341" s="35">
        <v>10000</v>
      </c>
      <c r="Q2341" s="435">
        <v>5000</v>
      </c>
      <c r="R2341" s="133">
        <f t="shared" si="127"/>
        <v>13838</v>
      </c>
      <c r="S2341" s="48">
        <f>R2341*[1]TC!$C$6</f>
        <v>276760</v>
      </c>
      <c r="T2341" s="133">
        <f>[1]TC!$F$6</f>
        <v>1000</v>
      </c>
      <c r="U2341" s="26">
        <f>[1]TC!$G$6</f>
        <v>20000</v>
      </c>
      <c r="V2341" s="71" t="s">
        <v>3770</v>
      </c>
      <c r="W2341" s="142" t="s">
        <v>3916</v>
      </c>
      <c r="X2341" s="241"/>
    </row>
    <row r="2342" spans="1:24" ht="15" customHeight="1">
      <c r="A2342" s="14" t="s">
        <v>645</v>
      </c>
      <c r="B2342" s="76" t="s">
        <v>3768</v>
      </c>
      <c r="C2342" s="40" t="s">
        <v>3936</v>
      </c>
      <c r="D2342" s="14" t="s">
        <v>49</v>
      </c>
      <c r="E2342" s="14" t="s">
        <v>27</v>
      </c>
      <c r="F2342" s="14" t="s">
        <v>402</v>
      </c>
      <c r="G2342" s="14" t="s">
        <v>170</v>
      </c>
      <c r="H2342" s="66" t="s">
        <v>296</v>
      </c>
      <c r="I2342" s="41" t="s">
        <v>171</v>
      </c>
      <c r="J2342" s="41"/>
      <c r="K2342" s="131">
        <v>31450</v>
      </c>
      <c r="L2342" s="19" t="s">
        <v>370</v>
      </c>
      <c r="M2342" s="53">
        <v>0.56000000000000005</v>
      </c>
      <c r="N2342" s="132">
        <f t="shared" si="126"/>
        <v>17612</v>
      </c>
      <c r="O2342" s="22">
        <f>N2342*[1]TC!C$6</f>
        <v>352240</v>
      </c>
      <c r="P2342" s="35">
        <v>10000</v>
      </c>
      <c r="Q2342" s="435">
        <v>5000</v>
      </c>
      <c r="R2342" s="133">
        <f t="shared" si="127"/>
        <v>13838</v>
      </c>
      <c r="S2342" s="48">
        <f>R2342*[1]TC!$C$6</f>
        <v>276760</v>
      </c>
      <c r="T2342" s="133">
        <f>[1]TC!$F$6</f>
        <v>1000</v>
      </c>
      <c r="U2342" s="26">
        <f>[1]TC!$G$6</f>
        <v>20000</v>
      </c>
      <c r="V2342" s="71" t="s">
        <v>3770</v>
      </c>
      <c r="W2342" s="142" t="s">
        <v>3916</v>
      </c>
      <c r="X2342" s="241"/>
    </row>
    <row r="2343" spans="1:24" ht="15" customHeight="1">
      <c r="A2343" s="14" t="s">
        <v>645</v>
      </c>
      <c r="B2343" s="76" t="s">
        <v>3768</v>
      </c>
      <c r="C2343" s="40" t="s">
        <v>3937</v>
      </c>
      <c r="D2343" s="14" t="s">
        <v>49</v>
      </c>
      <c r="E2343" s="14" t="s">
        <v>27</v>
      </c>
      <c r="F2343" s="14" t="s">
        <v>402</v>
      </c>
      <c r="G2343" s="14" t="s">
        <v>170</v>
      </c>
      <c r="H2343" s="66" t="s">
        <v>296</v>
      </c>
      <c r="I2343" s="41" t="s">
        <v>171</v>
      </c>
      <c r="J2343" s="41"/>
      <c r="K2343" s="131">
        <v>31450</v>
      </c>
      <c r="L2343" s="19" t="s">
        <v>370</v>
      </c>
      <c r="M2343" s="53">
        <v>0.56000000000000005</v>
      </c>
      <c r="N2343" s="132">
        <f t="shared" si="126"/>
        <v>17612</v>
      </c>
      <c r="O2343" s="22">
        <f>N2343*[1]TC!C$6</f>
        <v>352240</v>
      </c>
      <c r="P2343" s="35">
        <v>10000</v>
      </c>
      <c r="Q2343" s="435">
        <v>5000</v>
      </c>
      <c r="R2343" s="133">
        <f t="shared" si="127"/>
        <v>13838</v>
      </c>
      <c r="S2343" s="48">
        <f>R2343*[1]TC!$C$6</f>
        <v>276760</v>
      </c>
      <c r="T2343" s="133">
        <f>[1]TC!$F$6</f>
        <v>1000</v>
      </c>
      <c r="U2343" s="26">
        <f>[1]TC!$G$6</f>
        <v>20000</v>
      </c>
      <c r="V2343" s="71" t="s">
        <v>3770</v>
      </c>
      <c r="W2343" s="142" t="s">
        <v>3916</v>
      </c>
      <c r="X2343" s="241"/>
    </row>
    <row r="2344" spans="1:24" ht="15" customHeight="1">
      <c r="A2344" s="14" t="s">
        <v>645</v>
      </c>
      <c r="B2344" s="76" t="s">
        <v>3768</v>
      </c>
      <c r="C2344" s="40" t="s">
        <v>3938</v>
      </c>
      <c r="D2344" s="14" t="s">
        <v>49</v>
      </c>
      <c r="E2344" s="14" t="s">
        <v>27</v>
      </c>
      <c r="F2344" s="14" t="s">
        <v>402</v>
      </c>
      <c r="G2344" s="14" t="s">
        <v>170</v>
      </c>
      <c r="H2344" s="66" t="s">
        <v>296</v>
      </c>
      <c r="I2344" s="41" t="s">
        <v>171</v>
      </c>
      <c r="J2344" s="41"/>
      <c r="K2344" s="131">
        <v>31450</v>
      </c>
      <c r="L2344" s="19" t="s">
        <v>370</v>
      </c>
      <c r="M2344" s="53">
        <v>0.56000000000000005</v>
      </c>
      <c r="N2344" s="132">
        <f t="shared" si="126"/>
        <v>17612</v>
      </c>
      <c r="O2344" s="22">
        <f>N2344*[1]TC!C$6</f>
        <v>352240</v>
      </c>
      <c r="P2344" s="35">
        <v>10000</v>
      </c>
      <c r="Q2344" s="435">
        <v>5000</v>
      </c>
      <c r="R2344" s="133">
        <f t="shared" si="127"/>
        <v>13838</v>
      </c>
      <c r="S2344" s="48">
        <f>R2344*[1]TC!$C$6</f>
        <v>276760</v>
      </c>
      <c r="T2344" s="133">
        <f>[1]TC!$F$6</f>
        <v>1000</v>
      </c>
      <c r="U2344" s="26">
        <f>[1]TC!$G$6</f>
        <v>20000</v>
      </c>
      <c r="V2344" s="71" t="s">
        <v>3770</v>
      </c>
      <c r="W2344" s="142" t="s">
        <v>3918</v>
      </c>
      <c r="X2344" s="241"/>
    </row>
    <row r="2345" spans="1:24" ht="15" customHeight="1">
      <c r="A2345" s="14" t="s">
        <v>645</v>
      </c>
      <c r="B2345" s="437" t="s">
        <v>3768</v>
      </c>
      <c r="C2345" s="40" t="s">
        <v>3939</v>
      </c>
      <c r="D2345" s="14" t="s">
        <v>49</v>
      </c>
      <c r="E2345" s="14" t="s">
        <v>27</v>
      </c>
      <c r="F2345" s="14" t="s">
        <v>537</v>
      </c>
      <c r="G2345" s="14" t="s">
        <v>83</v>
      </c>
      <c r="H2345" s="66" t="s">
        <v>296</v>
      </c>
      <c r="I2345" s="41" t="s">
        <v>171</v>
      </c>
      <c r="J2345" s="41"/>
      <c r="K2345" s="131">
        <v>31450</v>
      </c>
      <c r="L2345" s="19" t="s">
        <v>370</v>
      </c>
      <c r="M2345" s="53">
        <v>0.56000000000000005</v>
      </c>
      <c r="N2345" s="132">
        <f t="shared" si="126"/>
        <v>17612</v>
      </c>
      <c r="O2345" s="22">
        <f>N2345*[1]TC!C$6</f>
        <v>352240</v>
      </c>
      <c r="P2345" s="35">
        <v>10000</v>
      </c>
      <c r="Q2345" s="435">
        <v>5000</v>
      </c>
      <c r="R2345" s="133">
        <f t="shared" si="127"/>
        <v>13838</v>
      </c>
      <c r="S2345" s="48">
        <f>R2345*[1]TC!$C$6</f>
        <v>276760</v>
      </c>
      <c r="T2345" s="133">
        <f>[1]TC!$F$6</f>
        <v>1000</v>
      </c>
      <c r="U2345" s="26">
        <f>[1]TC!$G$6</f>
        <v>20000</v>
      </c>
      <c r="V2345" s="71" t="s">
        <v>3770</v>
      </c>
      <c r="W2345" s="142" t="s">
        <v>3940</v>
      </c>
      <c r="X2345" s="241"/>
    </row>
    <row r="2346" spans="1:24" ht="15" customHeight="1">
      <c r="A2346" s="14" t="s">
        <v>645</v>
      </c>
      <c r="B2346" s="15" t="s">
        <v>3941</v>
      </c>
      <c r="C2346" s="16" t="s">
        <v>3942</v>
      </c>
      <c r="D2346" s="14" t="s">
        <v>26</v>
      </c>
      <c r="E2346" s="14" t="s">
        <v>27</v>
      </c>
      <c r="F2346" s="14" t="s">
        <v>158</v>
      </c>
      <c r="G2346" s="14" t="s">
        <v>29</v>
      </c>
      <c r="H2346" s="15" t="s">
        <v>113</v>
      </c>
      <c r="I2346" s="15" t="s">
        <v>32</v>
      </c>
      <c r="J2346" s="15" t="s">
        <v>649</v>
      </c>
      <c r="K2346" s="131">
        <v>28080</v>
      </c>
      <c r="L2346" s="19" t="s">
        <v>370</v>
      </c>
      <c r="M2346" s="20">
        <v>0.15</v>
      </c>
      <c r="N2346" s="132">
        <f t="shared" si="126"/>
        <v>4212</v>
      </c>
      <c r="O2346" s="22">
        <f>N2346*[1]TC!$C$6</f>
        <v>84240</v>
      </c>
      <c r="P2346" s="35">
        <v>10000</v>
      </c>
      <c r="Q2346" s="24" t="s">
        <v>34</v>
      </c>
      <c r="R2346" s="133">
        <f t="shared" si="127"/>
        <v>23868</v>
      </c>
      <c r="S2346" s="26">
        <f>R2346*[1]TC!$C$6</f>
        <v>477360</v>
      </c>
      <c r="T2346" s="133">
        <f>[1]TC!$F$6</f>
        <v>1000</v>
      </c>
      <c r="U2346" s="26">
        <f>T2346*[1]TC!$C$4</f>
        <v>20000</v>
      </c>
      <c r="V2346" s="15" t="s">
        <v>3943</v>
      </c>
      <c r="W2346" s="28" t="s">
        <v>36</v>
      </c>
      <c r="X2346" s="241"/>
    </row>
    <row r="2347" spans="1:24" ht="15" customHeight="1">
      <c r="A2347" s="14" t="s">
        <v>645</v>
      </c>
      <c r="B2347" s="15" t="s">
        <v>3941</v>
      </c>
      <c r="C2347" s="438" t="s">
        <v>3792</v>
      </c>
      <c r="D2347" s="14" t="s">
        <v>26</v>
      </c>
      <c r="E2347" s="14" t="s">
        <v>27</v>
      </c>
      <c r="F2347" s="14" t="s">
        <v>648</v>
      </c>
      <c r="G2347" s="14" t="s">
        <v>29</v>
      </c>
      <c r="H2347" s="15" t="s">
        <v>113</v>
      </c>
      <c r="I2347" s="15" t="s">
        <v>32</v>
      </c>
      <c r="J2347" s="15" t="s">
        <v>649</v>
      </c>
      <c r="K2347" s="131">
        <v>28080</v>
      </c>
      <c r="L2347" s="19" t="s">
        <v>370</v>
      </c>
      <c r="M2347" s="20">
        <v>0.15</v>
      </c>
      <c r="N2347" s="132">
        <f t="shared" si="126"/>
        <v>4212</v>
      </c>
      <c r="O2347" s="22">
        <f>N2347*[1]TC!$C$6</f>
        <v>84240</v>
      </c>
      <c r="P2347" s="35">
        <v>10000</v>
      </c>
      <c r="Q2347" s="24" t="s">
        <v>34</v>
      </c>
      <c r="R2347" s="133">
        <f t="shared" si="127"/>
        <v>23868</v>
      </c>
      <c r="S2347" s="26">
        <f>R2347*[1]TC!$C$6</f>
        <v>477360</v>
      </c>
      <c r="T2347" s="133">
        <f>[1]TC!$F$6</f>
        <v>1000</v>
      </c>
      <c r="U2347" s="26">
        <f>T2347*[1]TC!$C$4</f>
        <v>20000</v>
      </c>
      <c r="V2347" s="15" t="s">
        <v>3943</v>
      </c>
      <c r="W2347" s="28" t="s">
        <v>36</v>
      </c>
      <c r="X2347" s="241"/>
    </row>
    <row r="2348" spans="1:24" ht="15" customHeight="1">
      <c r="A2348" s="14" t="s">
        <v>645</v>
      </c>
      <c r="B2348" s="15" t="s">
        <v>3941</v>
      </c>
      <c r="C2348" s="16" t="s">
        <v>3820</v>
      </c>
      <c r="D2348" s="14" t="s">
        <v>26</v>
      </c>
      <c r="E2348" s="14" t="s">
        <v>27</v>
      </c>
      <c r="F2348" s="14" t="s">
        <v>38</v>
      </c>
      <c r="G2348" s="14" t="s">
        <v>29</v>
      </c>
      <c r="H2348" s="15" t="s">
        <v>113</v>
      </c>
      <c r="I2348" s="15" t="s">
        <v>32</v>
      </c>
      <c r="J2348" s="15" t="s">
        <v>649</v>
      </c>
      <c r="K2348" s="131">
        <v>28080</v>
      </c>
      <c r="L2348" s="19" t="s">
        <v>370</v>
      </c>
      <c r="M2348" s="20">
        <v>0.15</v>
      </c>
      <c r="N2348" s="132">
        <f t="shared" si="126"/>
        <v>4212</v>
      </c>
      <c r="O2348" s="22">
        <f>N2348*[1]TC!$C$6</f>
        <v>84240</v>
      </c>
      <c r="P2348" s="35">
        <v>10000</v>
      </c>
      <c r="Q2348" s="24" t="s">
        <v>34</v>
      </c>
      <c r="R2348" s="133">
        <f t="shared" si="127"/>
        <v>23868</v>
      </c>
      <c r="S2348" s="26">
        <f>R2348*[1]TC!$C$6</f>
        <v>477360</v>
      </c>
      <c r="T2348" s="133">
        <f>[1]TC!$F$6</f>
        <v>1000</v>
      </c>
      <c r="U2348" s="26">
        <f>T2348*[1]TC!$C$4</f>
        <v>20000</v>
      </c>
      <c r="V2348" s="15" t="s">
        <v>3943</v>
      </c>
      <c r="W2348" s="28" t="s">
        <v>36</v>
      </c>
      <c r="X2348" s="241"/>
    </row>
    <row r="2349" spans="1:24" ht="15" customHeight="1">
      <c r="A2349" s="14" t="s">
        <v>645</v>
      </c>
      <c r="B2349" s="15" t="s">
        <v>3941</v>
      </c>
      <c r="C2349" s="16" t="s">
        <v>3944</v>
      </c>
      <c r="D2349" s="14" t="s">
        <v>26</v>
      </c>
      <c r="E2349" s="14" t="s">
        <v>27</v>
      </c>
      <c r="F2349" s="14" t="s">
        <v>38</v>
      </c>
      <c r="G2349" s="14" t="s">
        <v>29</v>
      </c>
      <c r="H2349" s="15" t="s">
        <v>113</v>
      </c>
      <c r="I2349" s="15" t="s">
        <v>32</v>
      </c>
      <c r="J2349" s="15" t="s">
        <v>649</v>
      </c>
      <c r="K2349" s="131">
        <v>32760</v>
      </c>
      <c r="L2349" s="19" t="s">
        <v>370</v>
      </c>
      <c r="M2349" s="20">
        <v>0.15</v>
      </c>
      <c r="N2349" s="132">
        <f t="shared" si="126"/>
        <v>4914</v>
      </c>
      <c r="O2349" s="22">
        <f>N2349*[1]TC!$C$6</f>
        <v>98280</v>
      </c>
      <c r="P2349" s="35">
        <v>10000</v>
      </c>
      <c r="Q2349" s="24" t="s">
        <v>34</v>
      </c>
      <c r="R2349" s="133">
        <f t="shared" si="127"/>
        <v>27846</v>
      </c>
      <c r="S2349" s="26">
        <f>R2349*[1]TC!$C$6</f>
        <v>556920</v>
      </c>
      <c r="T2349" s="133">
        <f>[1]TC!$F$6</f>
        <v>1000</v>
      </c>
      <c r="U2349" s="26">
        <f>T2349*[1]TC!$C$4</f>
        <v>20000</v>
      </c>
      <c r="V2349" s="15" t="s">
        <v>3943</v>
      </c>
      <c r="W2349" s="28" t="s">
        <v>36</v>
      </c>
      <c r="X2349" s="241"/>
    </row>
    <row r="2350" spans="1:24" ht="15" customHeight="1">
      <c r="A2350" s="14" t="s">
        <v>645</v>
      </c>
      <c r="B2350" s="15" t="s">
        <v>3941</v>
      </c>
      <c r="C2350" s="16" t="s">
        <v>3945</v>
      </c>
      <c r="D2350" s="14" t="s">
        <v>26</v>
      </c>
      <c r="E2350" s="14" t="s">
        <v>27</v>
      </c>
      <c r="F2350" s="14" t="s">
        <v>38</v>
      </c>
      <c r="G2350" s="14" t="s">
        <v>29</v>
      </c>
      <c r="H2350" s="15" t="s">
        <v>113</v>
      </c>
      <c r="I2350" s="15" t="s">
        <v>32</v>
      </c>
      <c r="J2350" s="15" t="s">
        <v>649</v>
      </c>
      <c r="K2350" s="131">
        <v>39780</v>
      </c>
      <c r="L2350" s="19" t="s">
        <v>370</v>
      </c>
      <c r="M2350" s="20">
        <v>0.15</v>
      </c>
      <c r="N2350" s="132">
        <f t="shared" si="126"/>
        <v>5967</v>
      </c>
      <c r="O2350" s="22">
        <f>N2350*[1]TC!$C$6</f>
        <v>119340</v>
      </c>
      <c r="P2350" s="35">
        <v>10000</v>
      </c>
      <c r="Q2350" s="24" t="s">
        <v>34</v>
      </c>
      <c r="R2350" s="133">
        <f t="shared" si="127"/>
        <v>33813</v>
      </c>
      <c r="S2350" s="26">
        <f>R2350*[1]TC!$C$6</f>
        <v>676260</v>
      </c>
      <c r="T2350" s="133">
        <f>[1]TC!$F$6</f>
        <v>1000</v>
      </c>
      <c r="U2350" s="26">
        <f>T2350*[1]TC!$C$4</f>
        <v>20000</v>
      </c>
      <c r="V2350" s="15" t="s">
        <v>3943</v>
      </c>
      <c r="W2350" s="28" t="s">
        <v>36</v>
      </c>
      <c r="X2350" s="241"/>
    </row>
    <row r="2351" spans="1:24" ht="15" customHeight="1">
      <c r="A2351" s="14" t="s">
        <v>645</v>
      </c>
      <c r="B2351" s="15" t="s">
        <v>3941</v>
      </c>
      <c r="C2351" s="16" t="s">
        <v>3946</v>
      </c>
      <c r="D2351" s="14" t="s">
        <v>26</v>
      </c>
      <c r="E2351" s="14" t="s">
        <v>27</v>
      </c>
      <c r="F2351" s="14" t="s">
        <v>38</v>
      </c>
      <c r="G2351" s="14" t="s">
        <v>29</v>
      </c>
      <c r="H2351" s="15" t="s">
        <v>113</v>
      </c>
      <c r="I2351" s="15" t="s">
        <v>32</v>
      </c>
      <c r="J2351" s="15" t="s">
        <v>649</v>
      </c>
      <c r="K2351" s="131">
        <v>37440</v>
      </c>
      <c r="L2351" s="19" t="s">
        <v>370</v>
      </c>
      <c r="M2351" s="20">
        <v>0.15</v>
      </c>
      <c r="N2351" s="132">
        <f t="shared" si="126"/>
        <v>5616</v>
      </c>
      <c r="O2351" s="22">
        <f>N2351*[1]TC!$C$6</f>
        <v>112320</v>
      </c>
      <c r="P2351" s="35">
        <v>10000</v>
      </c>
      <c r="Q2351" s="24" t="s">
        <v>34</v>
      </c>
      <c r="R2351" s="133">
        <f t="shared" si="127"/>
        <v>31824</v>
      </c>
      <c r="S2351" s="26">
        <f>R2351*[1]TC!$C$6</f>
        <v>636480</v>
      </c>
      <c r="T2351" s="133">
        <f>[1]TC!$F$6</f>
        <v>1000</v>
      </c>
      <c r="U2351" s="26">
        <f>T2351*[1]TC!$C$4</f>
        <v>20000</v>
      </c>
      <c r="V2351" s="15" t="s">
        <v>3943</v>
      </c>
      <c r="W2351" s="28" t="s">
        <v>36</v>
      </c>
      <c r="X2351" s="241"/>
    </row>
    <row r="2352" spans="1:24" ht="15" customHeight="1">
      <c r="A2352" s="14" t="s">
        <v>645</v>
      </c>
      <c r="B2352" s="15" t="s">
        <v>3941</v>
      </c>
      <c r="C2352" s="16" t="s">
        <v>3947</v>
      </c>
      <c r="D2352" s="14" t="s">
        <v>26</v>
      </c>
      <c r="E2352" s="14" t="s">
        <v>27</v>
      </c>
      <c r="F2352" s="14" t="s">
        <v>411</v>
      </c>
      <c r="G2352" s="14" t="s">
        <v>998</v>
      </c>
      <c r="H2352" s="15" t="s">
        <v>113</v>
      </c>
      <c r="I2352" s="15" t="s">
        <v>32</v>
      </c>
      <c r="J2352" s="15" t="s">
        <v>649</v>
      </c>
      <c r="K2352" s="131">
        <v>30420</v>
      </c>
      <c r="L2352" s="19" t="s">
        <v>370</v>
      </c>
      <c r="M2352" s="20">
        <v>0.15</v>
      </c>
      <c r="N2352" s="132">
        <f t="shared" si="126"/>
        <v>4563</v>
      </c>
      <c r="O2352" s="22">
        <f>N2352*[1]TC!$C$6</f>
        <v>91260</v>
      </c>
      <c r="P2352" s="35">
        <v>10000</v>
      </c>
      <c r="Q2352" s="24" t="s">
        <v>34</v>
      </c>
      <c r="R2352" s="133">
        <f t="shared" si="127"/>
        <v>25857</v>
      </c>
      <c r="S2352" s="26">
        <f>R2352*[1]TC!$C$6</f>
        <v>517140</v>
      </c>
      <c r="T2352" s="133">
        <f>[1]TC!$F$6</f>
        <v>1000</v>
      </c>
      <c r="U2352" s="26">
        <f>T2352*[1]TC!$C$4</f>
        <v>20000</v>
      </c>
      <c r="V2352" s="15" t="s">
        <v>3943</v>
      </c>
      <c r="W2352" s="28" t="s">
        <v>36</v>
      </c>
      <c r="X2352" s="241"/>
    </row>
    <row r="2353" spans="1:24" ht="15" customHeight="1">
      <c r="A2353" s="14" t="s">
        <v>645</v>
      </c>
      <c r="B2353" s="15" t="s">
        <v>3941</v>
      </c>
      <c r="C2353" s="16" t="s">
        <v>3948</v>
      </c>
      <c r="D2353" s="14" t="s">
        <v>26</v>
      </c>
      <c r="E2353" s="14" t="s">
        <v>27</v>
      </c>
      <c r="F2353" s="14" t="s">
        <v>38</v>
      </c>
      <c r="G2353" s="14" t="s">
        <v>29</v>
      </c>
      <c r="H2353" s="15" t="s">
        <v>113</v>
      </c>
      <c r="I2353" s="15" t="s">
        <v>32</v>
      </c>
      <c r="J2353" s="15" t="s">
        <v>649</v>
      </c>
      <c r="K2353" s="131">
        <v>36840</v>
      </c>
      <c r="L2353" s="19" t="s">
        <v>370</v>
      </c>
      <c r="M2353" s="20">
        <v>0.15</v>
      </c>
      <c r="N2353" s="132">
        <f t="shared" si="126"/>
        <v>5526</v>
      </c>
      <c r="O2353" s="22">
        <f>N2353*[1]TC!$C$6</f>
        <v>110520</v>
      </c>
      <c r="P2353" s="35">
        <v>10000</v>
      </c>
      <c r="Q2353" s="24" t="s">
        <v>34</v>
      </c>
      <c r="R2353" s="133">
        <f t="shared" si="127"/>
        <v>31314</v>
      </c>
      <c r="S2353" s="26">
        <f>R2353*[1]TC!$C$6</f>
        <v>626280</v>
      </c>
      <c r="T2353" s="133">
        <f>[1]TC!$F$6</f>
        <v>1000</v>
      </c>
      <c r="U2353" s="26">
        <f>T2353*[1]TC!$C$4</f>
        <v>20000</v>
      </c>
      <c r="V2353" s="15" t="s">
        <v>3949</v>
      </c>
      <c r="W2353" s="28" t="s">
        <v>36</v>
      </c>
      <c r="X2353" s="241"/>
    </row>
    <row r="2354" spans="1:24" ht="15" customHeight="1">
      <c r="A2354" s="14" t="s">
        <v>645</v>
      </c>
      <c r="B2354" s="15" t="s">
        <v>3941</v>
      </c>
      <c r="C2354" s="16" t="s">
        <v>3950</v>
      </c>
      <c r="D2354" s="14" t="s">
        <v>26</v>
      </c>
      <c r="E2354" s="14" t="s">
        <v>27</v>
      </c>
      <c r="F2354" s="14" t="s">
        <v>38</v>
      </c>
      <c r="G2354" s="14" t="s">
        <v>29</v>
      </c>
      <c r="H2354" s="15" t="s">
        <v>113</v>
      </c>
      <c r="I2354" s="15" t="s">
        <v>32</v>
      </c>
      <c r="J2354" s="15" t="s">
        <v>649</v>
      </c>
      <c r="K2354" s="131">
        <v>41520</v>
      </c>
      <c r="L2354" s="19" t="s">
        <v>370</v>
      </c>
      <c r="M2354" s="20">
        <v>0.15</v>
      </c>
      <c r="N2354" s="132">
        <f t="shared" si="126"/>
        <v>6228</v>
      </c>
      <c r="O2354" s="22">
        <f>N2354*[1]TC!$C$6</f>
        <v>124560</v>
      </c>
      <c r="P2354" s="35">
        <v>10000</v>
      </c>
      <c r="Q2354" s="24" t="s">
        <v>34</v>
      </c>
      <c r="R2354" s="133">
        <f t="shared" si="127"/>
        <v>35292</v>
      </c>
      <c r="S2354" s="26">
        <f>R2354*[1]TC!$C$6</f>
        <v>705840</v>
      </c>
      <c r="T2354" s="133">
        <f>[1]TC!$F$6</f>
        <v>1000</v>
      </c>
      <c r="U2354" s="26">
        <f>T2354*[1]TC!$C$4</f>
        <v>20000</v>
      </c>
      <c r="V2354" s="15" t="s">
        <v>3949</v>
      </c>
      <c r="W2354" s="28" t="s">
        <v>36</v>
      </c>
      <c r="X2354" s="241"/>
    </row>
    <row r="2355" spans="1:24" ht="15" customHeight="1">
      <c r="A2355" s="14" t="s">
        <v>645</v>
      </c>
      <c r="B2355" s="15" t="s">
        <v>3941</v>
      </c>
      <c r="C2355" s="16" t="s">
        <v>3951</v>
      </c>
      <c r="D2355" s="14" t="s">
        <v>26</v>
      </c>
      <c r="E2355" s="14" t="s">
        <v>27</v>
      </c>
      <c r="F2355" s="14" t="s">
        <v>38</v>
      </c>
      <c r="G2355" s="14" t="s">
        <v>29</v>
      </c>
      <c r="H2355" s="15" t="s">
        <v>113</v>
      </c>
      <c r="I2355" s="15" t="s">
        <v>32</v>
      </c>
      <c r="J2355" s="15" t="s">
        <v>649</v>
      </c>
      <c r="K2355" s="131">
        <v>39180</v>
      </c>
      <c r="L2355" s="19" t="s">
        <v>370</v>
      </c>
      <c r="M2355" s="20">
        <v>0.15</v>
      </c>
      <c r="N2355" s="132">
        <f t="shared" si="126"/>
        <v>5877</v>
      </c>
      <c r="O2355" s="22">
        <f>N2355*[1]TC!$C$6</f>
        <v>117540</v>
      </c>
      <c r="P2355" s="35">
        <v>10000</v>
      </c>
      <c r="Q2355" s="24" t="s">
        <v>34</v>
      </c>
      <c r="R2355" s="133">
        <f t="shared" si="127"/>
        <v>33303</v>
      </c>
      <c r="S2355" s="26">
        <f>R2355*[1]TC!$C$6</f>
        <v>666060</v>
      </c>
      <c r="T2355" s="133">
        <f>[1]TC!$F$6</f>
        <v>1000</v>
      </c>
      <c r="U2355" s="26">
        <f>T2355*[1]TC!$C$4</f>
        <v>20000</v>
      </c>
      <c r="V2355" s="15" t="s">
        <v>3949</v>
      </c>
      <c r="W2355" s="28" t="s">
        <v>36</v>
      </c>
      <c r="X2355" s="241"/>
    </row>
    <row r="2356" spans="1:24" ht="15" customHeight="1">
      <c r="A2356" s="14" t="s">
        <v>645</v>
      </c>
      <c r="B2356" s="15" t="s">
        <v>3941</v>
      </c>
      <c r="C2356" s="16" t="s">
        <v>3952</v>
      </c>
      <c r="D2356" s="14" t="s">
        <v>26</v>
      </c>
      <c r="E2356" s="14" t="s">
        <v>27</v>
      </c>
      <c r="F2356" s="14" t="s">
        <v>38</v>
      </c>
      <c r="G2356" s="14" t="s">
        <v>29</v>
      </c>
      <c r="H2356" s="15" t="s">
        <v>113</v>
      </c>
      <c r="I2356" s="15" t="s">
        <v>32</v>
      </c>
      <c r="J2356" s="15" t="s">
        <v>649</v>
      </c>
      <c r="K2356" s="131">
        <v>39180</v>
      </c>
      <c r="L2356" s="19" t="s">
        <v>370</v>
      </c>
      <c r="M2356" s="20">
        <v>0.15</v>
      </c>
      <c r="N2356" s="132">
        <f t="shared" si="126"/>
        <v>5877</v>
      </c>
      <c r="O2356" s="22">
        <f>N2356*[1]TC!$C$6</f>
        <v>117540</v>
      </c>
      <c r="P2356" s="35">
        <v>10000</v>
      </c>
      <c r="Q2356" s="24" t="s">
        <v>34</v>
      </c>
      <c r="R2356" s="133">
        <f t="shared" si="127"/>
        <v>33303</v>
      </c>
      <c r="S2356" s="26">
        <f>R2356*[1]TC!$C$6</f>
        <v>666060</v>
      </c>
      <c r="T2356" s="133">
        <f>[1]TC!$F$6</f>
        <v>1000</v>
      </c>
      <c r="U2356" s="26">
        <f>T2356*[1]TC!$C$4</f>
        <v>20000</v>
      </c>
      <c r="V2356" s="15" t="s">
        <v>3949</v>
      </c>
      <c r="W2356" s="28" t="s">
        <v>36</v>
      </c>
      <c r="X2356" s="241"/>
    </row>
    <row r="2357" spans="1:24" ht="15" customHeight="1">
      <c r="A2357" s="14" t="s">
        <v>645</v>
      </c>
      <c r="B2357" s="15" t="s">
        <v>3941</v>
      </c>
      <c r="C2357" s="16" t="s">
        <v>3953</v>
      </c>
      <c r="D2357" s="14" t="s">
        <v>26</v>
      </c>
      <c r="E2357" s="14" t="s">
        <v>27</v>
      </c>
      <c r="F2357" s="14" t="s">
        <v>38</v>
      </c>
      <c r="G2357" s="14" t="s">
        <v>29</v>
      </c>
      <c r="H2357" s="15" t="s">
        <v>113</v>
      </c>
      <c r="I2357" s="15" t="s">
        <v>32</v>
      </c>
      <c r="J2357" s="15" t="s">
        <v>649</v>
      </c>
      <c r="K2357" s="131">
        <v>48540</v>
      </c>
      <c r="L2357" s="19" t="s">
        <v>370</v>
      </c>
      <c r="M2357" s="20">
        <v>0.15</v>
      </c>
      <c r="N2357" s="132">
        <f t="shared" si="126"/>
        <v>7281</v>
      </c>
      <c r="O2357" s="22">
        <f>N2357*[1]TC!$C$6</f>
        <v>145620</v>
      </c>
      <c r="P2357" s="35">
        <v>10000</v>
      </c>
      <c r="Q2357" s="24" t="s">
        <v>34</v>
      </c>
      <c r="R2357" s="133">
        <f t="shared" si="127"/>
        <v>41259</v>
      </c>
      <c r="S2357" s="26">
        <f>R2357*[1]TC!$C$6</f>
        <v>825180</v>
      </c>
      <c r="T2357" s="133">
        <f>[1]TC!$F$6</f>
        <v>1000</v>
      </c>
      <c r="U2357" s="26">
        <f>T2357*[1]TC!$C$4</f>
        <v>20000</v>
      </c>
      <c r="V2357" s="15" t="s">
        <v>3949</v>
      </c>
      <c r="W2357" s="28" t="s">
        <v>36</v>
      </c>
      <c r="X2357" s="241"/>
    </row>
    <row r="2358" spans="1:24" ht="15" customHeight="1">
      <c r="A2358" s="14" t="s">
        <v>645</v>
      </c>
      <c r="B2358" s="15" t="s">
        <v>3941</v>
      </c>
      <c r="C2358" s="16" t="s">
        <v>3954</v>
      </c>
      <c r="D2358" s="14" t="s">
        <v>26</v>
      </c>
      <c r="E2358" s="14" t="s">
        <v>27</v>
      </c>
      <c r="F2358" s="14" t="s">
        <v>38</v>
      </c>
      <c r="G2358" s="14" t="s">
        <v>29</v>
      </c>
      <c r="H2358" s="15" t="s">
        <v>113</v>
      </c>
      <c r="I2358" s="15" t="s">
        <v>32</v>
      </c>
      <c r="J2358" s="15" t="s">
        <v>649</v>
      </c>
      <c r="K2358" s="131">
        <v>43860</v>
      </c>
      <c r="L2358" s="19" t="s">
        <v>370</v>
      </c>
      <c r="M2358" s="20">
        <v>0.15</v>
      </c>
      <c r="N2358" s="132">
        <f t="shared" si="126"/>
        <v>6579</v>
      </c>
      <c r="O2358" s="22">
        <f>N2358*[1]TC!$C$6</f>
        <v>131580</v>
      </c>
      <c r="P2358" s="35">
        <v>10000</v>
      </c>
      <c r="Q2358" s="24" t="s">
        <v>34</v>
      </c>
      <c r="R2358" s="133">
        <f t="shared" si="127"/>
        <v>37281</v>
      </c>
      <c r="S2358" s="26">
        <f>R2358*[1]TC!$C$6</f>
        <v>745620</v>
      </c>
      <c r="T2358" s="133">
        <f>[1]TC!$F$6</f>
        <v>1000</v>
      </c>
      <c r="U2358" s="26">
        <f>T2358*[1]TC!$C$4</f>
        <v>20000</v>
      </c>
      <c r="V2358" s="15" t="s">
        <v>3949</v>
      </c>
      <c r="W2358" s="28" t="s">
        <v>36</v>
      </c>
      <c r="X2358" s="241"/>
    </row>
    <row r="2359" spans="1:24" ht="15" customHeight="1">
      <c r="A2359" s="14" t="s">
        <v>645</v>
      </c>
      <c r="B2359" s="15" t="s">
        <v>3941</v>
      </c>
      <c r="C2359" s="16" t="s">
        <v>3955</v>
      </c>
      <c r="D2359" s="14" t="s">
        <v>26</v>
      </c>
      <c r="E2359" s="14" t="s">
        <v>27</v>
      </c>
      <c r="F2359" s="14" t="s">
        <v>38</v>
      </c>
      <c r="G2359" s="14" t="s">
        <v>29</v>
      </c>
      <c r="H2359" s="15" t="s">
        <v>113</v>
      </c>
      <c r="I2359" s="15" t="s">
        <v>32</v>
      </c>
      <c r="J2359" s="15" t="s">
        <v>649</v>
      </c>
      <c r="K2359" s="131">
        <v>41520</v>
      </c>
      <c r="L2359" s="19" t="s">
        <v>370</v>
      </c>
      <c r="M2359" s="20">
        <v>0.15</v>
      </c>
      <c r="N2359" s="132">
        <f t="shared" si="126"/>
        <v>6228</v>
      </c>
      <c r="O2359" s="22">
        <f>N2359*[1]TC!$C$6</f>
        <v>124560</v>
      </c>
      <c r="P2359" s="35">
        <v>10000</v>
      </c>
      <c r="Q2359" s="24" t="s">
        <v>34</v>
      </c>
      <c r="R2359" s="133">
        <f t="shared" si="127"/>
        <v>35292</v>
      </c>
      <c r="S2359" s="26">
        <f>R2359*[1]TC!$C$6</f>
        <v>705840</v>
      </c>
      <c r="T2359" s="133">
        <f>[1]TC!$F$6</f>
        <v>1000</v>
      </c>
      <c r="U2359" s="26">
        <f>T2359*[1]TC!$C$4</f>
        <v>20000</v>
      </c>
      <c r="V2359" s="15" t="s">
        <v>3949</v>
      </c>
      <c r="W2359" s="28" t="s">
        <v>36</v>
      </c>
      <c r="X2359" s="241"/>
    </row>
    <row r="2360" spans="1:24" ht="15" customHeight="1">
      <c r="A2360" s="14" t="s">
        <v>645</v>
      </c>
      <c r="B2360" s="15" t="s">
        <v>3941</v>
      </c>
      <c r="C2360" s="16" t="s">
        <v>3956</v>
      </c>
      <c r="D2360" s="14" t="s">
        <v>26</v>
      </c>
      <c r="E2360" s="14" t="s">
        <v>27</v>
      </c>
      <c r="F2360" s="14" t="s">
        <v>38</v>
      </c>
      <c r="G2360" s="14" t="s">
        <v>29</v>
      </c>
      <c r="H2360" s="15" t="s">
        <v>113</v>
      </c>
      <c r="I2360" s="15" t="s">
        <v>32</v>
      </c>
      <c r="J2360" s="15" t="s">
        <v>649</v>
      </c>
      <c r="K2360" s="131">
        <v>39180</v>
      </c>
      <c r="L2360" s="19" t="s">
        <v>370</v>
      </c>
      <c r="M2360" s="20">
        <v>0.15</v>
      </c>
      <c r="N2360" s="132">
        <f t="shared" si="126"/>
        <v>5877</v>
      </c>
      <c r="O2360" s="22">
        <f>N2360*[1]TC!$C$6</f>
        <v>117540</v>
      </c>
      <c r="P2360" s="35">
        <v>10000</v>
      </c>
      <c r="Q2360" s="24" t="s">
        <v>34</v>
      </c>
      <c r="R2360" s="133">
        <f t="shared" si="127"/>
        <v>33303</v>
      </c>
      <c r="S2360" s="26">
        <f>R2360*[1]TC!$C$6</f>
        <v>666060</v>
      </c>
      <c r="T2360" s="133">
        <f>[1]TC!$F$6</f>
        <v>1000</v>
      </c>
      <c r="U2360" s="26">
        <f>T2360*[1]TC!$C$4</f>
        <v>20000</v>
      </c>
      <c r="V2360" s="15" t="s">
        <v>3949</v>
      </c>
      <c r="W2360" s="28" t="s">
        <v>36</v>
      </c>
      <c r="X2360" s="241"/>
    </row>
    <row r="2361" spans="1:24" ht="15" customHeight="1">
      <c r="A2361" s="111" t="s">
        <v>645</v>
      </c>
      <c r="B2361" s="282" t="s">
        <v>3941</v>
      </c>
      <c r="C2361" s="378" t="s">
        <v>3957</v>
      </c>
      <c r="D2361" s="14" t="s">
        <v>26</v>
      </c>
      <c r="E2361" s="97" t="s">
        <v>27</v>
      </c>
      <c r="F2361" s="62" t="s">
        <v>38</v>
      </c>
      <c r="G2361" s="439" t="s">
        <v>29</v>
      </c>
      <c r="H2361" s="282" t="s">
        <v>113</v>
      </c>
      <c r="I2361" s="282" t="s">
        <v>32</v>
      </c>
      <c r="J2361" s="282" t="s">
        <v>649</v>
      </c>
      <c r="K2361" s="440">
        <v>36840</v>
      </c>
      <c r="L2361" s="284" t="s">
        <v>370</v>
      </c>
      <c r="M2361" s="272">
        <v>0.15</v>
      </c>
      <c r="N2361" s="441">
        <f t="shared" si="126"/>
        <v>5526</v>
      </c>
      <c r="O2361" s="117">
        <f>N2361*[1]TC!$C$6</f>
        <v>110520</v>
      </c>
      <c r="P2361" s="376">
        <v>10000</v>
      </c>
      <c r="Q2361" s="287" t="s">
        <v>34</v>
      </c>
      <c r="R2361" s="442">
        <f t="shared" si="127"/>
        <v>31314</v>
      </c>
      <c r="S2361" s="289">
        <f>R2361*[1]TC!$C$6</f>
        <v>626280</v>
      </c>
      <c r="T2361" s="443">
        <f>[1]TC!$F$6</f>
        <v>1000</v>
      </c>
      <c r="U2361" s="289">
        <f>T2361*[1]TC!$C$4</f>
        <v>20000</v>
      </c>
      <c r="V2361" s="282" t="s">
        <v>3949</v>
      </c>
      <c r="W2361" s="377" t="s">
        <v>36</v>
      </c>
      <c r="X2361" s="241"/>
    </row>
    <row r="2362" spans="1:24" ht="15" customHeight="1">
      <c r="A2362" s="280" t="s">
        <v>3958</v>
      </c>
      <c r="B2362" s="282" t="s">
        <v>3959</v>
      </c>
      <c r="C2362" s="378" t="s">
        <v>3845</v>
      </c>
      <c r="D2362" s="15" t="s">
        <v>49</v>
      </c>
      <c r="E2362" s="282" t="s">
        <v>27</v>
      </c>
      <c r="F2362" s="62" t="s">
        <v>29</v>
      </c>
      <c r="G2362" s="439" t="s">
        <v>42</v>
      </c>
      <c r="H2362" s="282" t="s">
        <v>296</v>
      </c>
      <c r="I2362" s="282" t="s">
        <v>32</v>
      </c>
      <c r="J2362" s="282" t="s">
        <v>358</v>
      </c>
      <c r="K2362" s="444" t="s">
        <v>3960</v>
      </c>
      <c r="L2362" s="284" t="s">
        <v>3961</v>
      </c>
      <c r="M2362" s="272" t="s">
        <v>3962</v>
      </c>
      <c r="N2362" s="445"/>
      <c r="O2362" s="117"/>
      <c r="P2362" s="376">
        <v>10000</v>
      </c>
      <c r="Q2362" s="287" t="s">
        <v>1370</v>
      </c>
      <c r="R2362" s="282"/>
      <c r="S2362" s="289"/>
      <c r="T2362" s="269"/>
      <c r="U2362" s="289"/>
      <c r="V2362" s="282" t="s">
        <v>3963</v>
      </c>
      <c r="W2362" s="377"/>
      <c r="X2362" s="241"/>
    </row>
    <row r="2363" spans="1:24" ht="15" customHeight="1">
      <c r="A2363" s="280" t="s">
        <v>3958</v>
      </c>
      <c r="B2363" s="282" t="s">
        <v>3959</v>
      </c>
      <c r="C2363" s="378" t="s">
        <v>3964</v>
      </c>
      <c r="D2363" s="15" t="s">
        <v>49</v>
      </c>
      <c r="E2363" s="282" t="s">
        <v>27</v>
      </c>
      <c r="F2363" s="62" t="s">
        <v>42</v>
      </c>
      <c r="G2363" s="439" t="s">
        <v>29</v>
      </c>
      <c r="H2363" s="282" t="s">
        <v>296</v>
      </c>
      <c r="I2363" s="282" t="s">
        <v>32</v>
      </c>
      <c r="J2363" s="282" t="s">
        <v>358</v>
      </c>
      <c r="K2363" s="444" t="s">
        <v>3960</v>
      </c>
      <c r="L2363" s="284" t="s">
        <v>3961</v>
      </c>
      <c r="M2363" s="272" t="s">
        <v>3962</v>
      </c>
      <c r="N2363" s="445"/>
      <c r="O2363" s="117"/>
      <c r="P2363" s="376">
        <v>10000</v>
      </c>
      <c r="Q2363" s="287" t="s">
        <v>1370</v>
      </c>
      <c r="R2363" s="282"/>
      <c r="S2363" s="289"/>
      <c r="T2363" s="269"/>
      <c r="U2363" s="289"/>
      <c r="V2363" s="282" t="s">
        <v>3963</v>
      </c>
      <c r="W2363" s="377"/>
      <c r="X2363" s="241"/>
    </row>
    <row r="2364" spans="1:24" ht="15" customHeight="1">
      <c r="A2364" s="280" t="s">
        <v>3958</v>
      </c>
      <c r="B2364" s="282" t="s">
        <v>3959</v>
      </c>
      <c r="C2364" s="378" t="s">
        <v>3965</v>
      </c>
      <c r="D2364" s="15" t="s">
        <v>49</v>
      </c>
      <c r="E2364" s="15" t="s">
        <v>27</v>
      </c>
      <c r="F2364" s="62" t="s">
        <v>76</v>
      </c>
      <c r="G2364" s="439" t="s">
        <v>83</v>
      </c>
      <c r="H2364" s="282" t="s">
        <v>296</v>
      </c>
      <c r="I2364" s="282" t="s">
        <v>32</v>
      </c>
      <c r="J2364" s="282" t="s">
        <v>358</v>
      </c>
      <c r="K2364" s="444" t="s">
        <v>3960</v>
      </c>
      <c r="L2364" s="284" t="s">
        <v>3961</v>
      </c>
      <c r="M2364" s="272" t="s">
        <v>3962</v>
      </c>
      <c r="N2364" s="445"/>
      <c r="O2364" s="117"/>
      <c r="P2364" s="376">
        <v>10000</v>
      </c>
      <c r="Q2364" s="287" t="s">
        <v>34</v>
      </c>
      <c r="R2364" s="282"/>
      <c r="S2364" s="289"/>
      <c r="T2364" s="269"/>
      <c r="U2364" s="289"/>
      <c r="V2364" s="282" t="s">
        <v>3963</v>
      </c>
      <c r="W2364" s="377"/>
      <c r="X2364" s="241"/>
    </row>
    <row r="2365" spans="1:24" ht="15" customHeight="1">
      <c r="A2365" s="280" t="s">
        <v>3958</v>
      </c>
      <c r="B2365" s="282" t="s">
        <v>3959</v>
      </c>
      <c r="C2365" s="378" t="s">
        <v>3880</v>
      </c>
      <c r="D2365" s="15" t="s">
        <v>49</v>
      </c>
      <c r="E2365" s="15" t="s">
        <v>27</v>
      </c>
      <c r="F2365" s="62" t="s">
        <v>147</v>
      </c>
      <c r="G2365" s="439" t="s">
        <v>170</v>
      </c>
      <c r="H2365" s="282" t="s">
        <v>296</v>
      </c>
      <c r="I2365" s="282" t="s">
        <v>32</v>
      </c>
      <c r="J2365" s="282" t="s">
        <v>358</v>
      </c>
      <c r="K2365" s="444" t="s">
        <v>3960</v>
      </c>
      <c r="L2365" s="284" t="s">
        <v>3961</v>
      </c>
      <c r="M2365" s="272" t="s">
        <v>3962</v>
      </c>
      <c r="N2365" s="445"/>
      <c r="O2365" s="117"/>
      <c r="P2365" s="376">
        <v>10000</v>
      </c>
      <c r="Q2365" s="287" t="s">
        <v>34</v>
      </c>
      <c r="R2365" s="282"/>
      <c r="S2365" s="289"/>
      <c r="T2365" s="269"/>
      <c r="U2365" s="289"/>
      <c r="V2365" s="282" t="s">
        <v>3963</v>
      </c>
      <c r="W2365" s="377"/>
      <c r="X2365" s="241"/>
    </row>
    <row r="2366" spans="1:24" ht="15" customHeight="1">
      <c r="A2366" s="280" t="s">
        <v>3958</v>
      </c>
      <c r="B2366" s="282" t="s">
        <v>3959</v>
      </c>
      <c r="C2366" s="378" t="s">
        <v>3966</v>
      </c>
      <c r="D2366" s="15" t="s">
        <v>49</v>
      </c>
      <c r="E2366" s="15" t="s">
        <v>27</v>
      </c>
      <c r="F2366" s="62" t="s">
        <v>147</v>
      </c>
      <c r="G2366" s="439" t="s">
        <v>170</v>
      </c>
      <c r="H2366" s="282" t="s">
        <v>296</v>
      </c>
      <c r="I2366" s="282" t="s">
        <v>32</v>
      </c>
      <c r="J2366" s="282" t="s">
        <v>358</v>
      </c>
      <c r="K2366" s="444" t="s">
        <v>3960</v>
      </c>
      <c r="L2366" s="284" t="s">
        <v>3961</v>
      </c>
      <c r="M2366" s="272" t="s">
        <v>3962</v>
      </c>
      <c r="N2366" s="445"/>
      <c r="O2366" s="117"/>
      <c r="P2366" s="376">
        <v>10000</v>
      </c>
      <c r="Q2366" s="287" t="s">
        <v>34</v>
      </c>
      <c r="R2366" s="282"/>
      <c r="S2366" s="289"/>
      <c r="T2366" s="269"/>
      <c r="U2366" s="289"/>
      <c r="V2366" s="282" t="s">
        <v>3963</v>
      </c>
      <c r="W2366" s="29"/>
      <c r="X2366" s="241"/>
    </row>
    <row r="2367" spans="1:24" ht="15" customHeight="1">
      <c r="A2367" s="280" t="s">
        <v>3958</v>
      </c>
      <c r="B2367" s="282" t="s">
        <v>3959</v>
      </c>
      <c r="C2367" s="378" t="s">
        <v>3967</v>
      </c>
      <c r="D2367" s="15" t="s">
        <v>26</v>
      </c>
      <c r="E2367" s="15" t="s">
        <v>27</v>
      </c>
      <c r="F2367" s="62" t="s">
        <v>38</v>
      </c>
      <c r="G2367" s="439" t="s">
        <v>29</v>
      </c>
      <c r="H2367" s="282" t="s">
        <v>113</v>
      </c>
      <c r="I2367" s="282" t="s">
        <v>32</v>
      </c>
      <c r="J2367" s="282" t="s">
        <v>649</v>
      </c>
      <c r="K2367" s="444">
        <v>28800</v>
      </c>
      <c r="L2367" s="284" t="s">
        <v>189</v>
      </c>
      <c r="M2367" s="272">
        <v>0.15</v>
      </c>
      <c r="N2367" s="446"/>
      <c r="O2367" s="117"/>
      <c r="P2367" s="376">
        <v>10000</v>
      </c>
      <c r="Q2367" s="287" t="s">
        <v>1370</v>
      </c>
      <c r="R2367" s="282"/>
      <c r="S2367" s="289"/>
      <c r="T2367" s="269"/>
      <c r="U2367" s="289"/>
      <c r="V2367" s="282" t="s">
        <v>3963</v>
      </c>
      <c r="W2367" s="29" t="s">
        <v>36</v>
      </c>
      <c r="X2367" s="241"/>
    </row>
    <row r="2368" spans="1:24" ht="15" customHeight="1">
      <c r="A2368" s="280" t="s">
        <v>3958</v>
      </c>
      <c r="B2368" s="282" t="s">
        <v>3959</v>
      </c>
      <c r="C2368" s="378" t="s">
        <v>3944</v>
      </c>
      <c r="D2368" s="15" t="s">
        <v>26</v>
      </c>
      <c r="E2368" s="15" t="s">
        <v>27</v>
      </c>
      <c r="F2368" s="62" t="s">
        <v>38</v>
      </c>
      <c r="G2368" s="439" t="s">
        <v>29</v>
      </c>
      <c r="H2368" s="282" t="s">
        <v>113</v>
      </c>
      <c r="I2368" s="282" t="s">
        <v>32</v>
      </c>
      <c r="J2368" s="282" t="s">
        <v>649</v>
      </c>
      <c r="K2368" s="444">
        <v>28800</v>
      </c>
      <c r="L2368" s="284" t="s">
        <v>189</v>
      </c>
      <c r="M2368" s="272">
        <v>0.15</v>
      </c>
      <c r="N2368" s="446"/>
      <c r="O2368" s="117"/>
      <c r="P2368" s="376">
        <v>10000</v>
      </c>
      <c r="Q2368" s="287" t="s">
        <v>1370</v>
      </c>
      <c r="R2368" s="282"/>
      <c r="S2368" s="289"/>
      <c r="T2368" s="269"/>
      <c r="U2368" s="289"/>
      <c r="V2368" s="282" t="s">
        <v>3963</v>
      </c>
      <c r="W2368" s="29" t="s">
        <v>36</v>
      </c>
      <c r="X2368" s="241"/>
    </row>
    <row r="2369" spans="1:24" ht="15" customHeight="1">
      <c r="A2369" s="280" t="s">
        <v>3958</v>
      </c>
      <c r="B2369" s="282" t="s">
        <v>3959</v>
      </c>
      <c r="C2369" s="378" t="s">
        <v>3946</v>
      </c>
      <c r="D2369" s="15" t="s">
        <v>26</v>
      </c>
      <c r="E2369" s="15" t="s">
        <v>27</v>
      </c>
      <c r="F2369" s="62" t="s">
        <v>38</v>
      </c>
      <c r="G2369" s="439" t="s">
        <v>29</v>
      </c>
      <c r="H2369" s="282" t="s">
        <v>113</v>
      </c>
      <c r="I2369" s="282" t="s">
        <v>32</v>
      </c>
      <c r="J2369" s="282" t="s">
        <v>649</v>
      </c>
      <c r="K2369" s="444">
        <v>28800</v>
      </c>
      <c r="L2369" s="284" t="s">
        <v>189</v>
      </c>
      <c r="M2369" s="272">
        <v>0.15</v>
      </c>
      <c r="N2369" s="446"/>
      <c r="O2369" s="117"/>
      <c r="P2369" s="376">
        <v>10000</v>
      </c>
      <c r="Q2369" s="287" t="s">
        <v>1370</v>
      </c>
      <c r="R2369" s="282"/>
      <c r="S2369" s="289"/>
      <c r="T2369" s="269"/>
      <c r="U2369" s="289"/>
      <c r="V2369" s="282" t="s">
        <v>3963</v>
      </c>
      <c r="W2369" s="29" t="s">
        <v>36</v>
      </c>
      <c r="X2369" s="241"/>
    </row>
    <row r="2370" spans="1:24" ht="15" customHeight="1">
      <c r="A2370" s="280" t="s">
        <v>3958</v>
      </c>
      <c r="B2370" s="282" t="s">
        <v>3959</v>
      </c>
      <c r="C2370" s="378" t="s">
        <v>3805</v>
      </c>
      <c r="D2370" s="15" t="s">
        <v>26</v>
      </c>
      <c r="E2370" s="15" t="s">
        <v>27</v>
      </c>
      <c r="F2370" s="62" t="s">
        <v>164</v>
      </c>
      <c r="G2370" s="439" t="s">
        <v>42</v>
      </c>
      <c r="H2370" s="282" t="s">
        <v>113</v>
      </c>
      <c r="I2370" s="282" t="s">
        <v>32</v>
      </c>
      <c r="J2370" s="282" t="s">
        <v>649</v>
      </c>
      <c r="K2370" s="444">
        <v>21600</v>
      </c>
      <c r="L2370" s="284" t="s">
        <v>189</v>
      </c>
      <c r="M2370" s="272">
        <v>0.15</v>
      </c>
      <c r="N2370" s="446"/>
      <c r="O2370" s="117"/>
      <c r="P2370" s="376">
        <v>10000</v>
      </c>
      <c r="Q2370" s="287" t="s">
        <v>34</v>
      </c>
      <c r="R2370" s="282"/>
      <c r="S2370" s="289"/>
      <c r="T2370" s="269"/>
      <c r="U2370" s="289"/>
      <c r="V2370" s="282" t="s">
        <v>3963</v>
      </c>
      <c r="W2370" s="29" t="s">
        <v>36</v>
      </c>
      <c r="X2370" s="241"/>
    </row>
    <row r="2371" spans="1:24" ht="15" customHeight="1">
      <c r="A2371" s="280" t="s">
        <v>3958</v>
      </c>
      <c r="B2371" s="282" t="s">
        <v>3959</v>
      </c>
      <c r="C2371" s="378" t="s">
        <v>3792</v>
      </c>
      <c r="D2371" s="15" t="s">
        <v>26</v>
      </c>
      <c r="E2371" s="15" t="s">
        <v>27</v>
      </c>
      <c r="F2371" s="62" t="s">
        <v>29</v>
      </c>
      <c r="G2371" s="439" t="s">
        <v>648</v>
      </c>
      <c r="H2371" s="282" t="s">
        <v>113</v>
      </c>
      <c r="I2371" s="282" t="s">
        <v>32</v>
      </c>
      <c r="J2371" s="282" t="s">
        <v>649</v>
      </c>
      <c r="K2371" s="444">
        <v>21600</v>
      </c>
      <c r="L2371" s="284" t="s">
        <v>189</v>
      </c>
      <c r="M2371" s="272">
        <v>0.15</v>
      </c>
      <c r="N2371" s="446"/>
      <c r="O2371" s="117"/>
      <c r="P2371" s="376">
        <v>10000</v>
      </c>
      <c r="Q2371" s="287" t="s">
        <v>34</v>
      </c>
      <c r="R2371" s="282"/>
      <c r="S2371" s="289"/>
      <c r="T2371" s="269"/>
      <c r="U2371" s="289"/>
      <c r="V2371" s="282" t="s">
        <v>3963</v>
      </c>
      <c r="W2371" s="29" t="s">
        <v>36</v>
      </c>
      <c r="X2371" s="241"/>
    </row>
    <row r="2372" spans="1:24" ht="15" customHeight="1">
      <c r="A2372" s="280" t="s">
        <v>3958</v>
      </c>
      <c r="B2372" s="282" t="s">
        <v>3959</v>
      </c>
      <c r="C2372" s="378" t="s">
        <v>3968</v>
      </c>
      <c r="D2372" s="15" t="s">
        <v>26</v>
      </c>
      <c r="E2372" s="15" t="s">
        <v>27</v>
      </c>
      <c r="F2372" s="62" t="s">
        <v>147</v>
      </c>
      <c r="G2372" s="439" t="s">
        <v>170</v>
      </c>
      <c r="H2372" s="282" t="s">
        <v>113</v>
      </c>
      <c r="I2372" s="282" t="s">
        <v>32</v>
      </c>
      <c r="J2372" s="282" t="s">
        <v>649</v>
      </c>
      <c r="K2372" s="444">
        <v>30000</v>
      </c>
      <c r="L2372" s="284" t="s">
        <v>189</v>
      </c>
      <c r="M2372" s="272">
        <v>0.15</v>
      </c>
      <c r="N2372" s="446"/>
      <c r="O2372" s="117"/>
      <c r="P2372" s="376">
        <v>10000</v>
      </c>
      <c r="Q2372" s="287" t="s">
        <v>1370</v>
      </c>
      <c r="R2372" s="282"/>
      <c r="S2372" s="289"/>
      <c r="T2372" s="269"/>
      <c r="U2372" s="289"/>
      <c r="V2372" s="282" t="s">
        <v>3963</v>
      </c>
      <c r="W2372" s="29" t="s">
        <v>36</v>
      </c>
      <c r="X2372" s="241"/>
    </row>
    <row r="2373" spans="1:24" ht="15" customHeight="1">
      <c r="A2373" s="111" t="s">
        <v>645</v>
      </c>
      <c r="B2373" s="282" t="s">
        <v>3969</v>
      </c>
      <c r="C2373" s="378" t="s">
        <v>3970</v>
      </c>
      <c r="D2373" s="14" t="s">
        <v>26</v>
      </c>
      <c r="E2373" s="14" t="s">
        <v>27</v>
      </c>
      <c r="F2373" s="62" t="s">
        <v>38</v>
      </c>
      <c r="G2373" s="439" t="s">
        <v>116</v>
      </c>
      <c r="H2373" s="282" t="s">
        <v>113</v>
      </c>
      <c r="I2373" s="447" t="s">
        <v>32</v>
      </c>
      <c r="J2373" s="447" t="s">
        <v>649</v>
      </c>
      <c r="K2373" s="440">
        <v>30240</v>
      </c>
      <c r="L2373" s="284" t="s">
        <v>370</v>
      </c>
      <c r="M2373" s="272">
        <v>0.15</v>
      </c>
      <c r="N2373" s="441">
        <f t="shared" ref="N2373:N2428" si="128">K2373*M2373</f>
        <v>4536</v>
      </c>
      <c r="O2373" s="117">
        <f>N2373*[1]TC!$C$6</f>
        <v>90720</v>
      </c>
      <c r="P2373" s="376">
        <v>10000</v>
      </c>
      <c r="Q2373" s="287" t="s">
        <v>34</v>
      </c>
      <c r="R2373" s="442">
        <f t="shared" ref="R2373:R2428" si="129">K2373-N2373</f>
        <v>25704</v>
      </c>
      <c r="S2373" s="289">
        <f>R2373*[1]TC!$C$6</f>
        <v>514080</v>
      </c>
      <c r="T2373" s="443">
        <f>[1]TC!$F$6</f>
        <v>1000</v>
      </c>
      <c r="U2373" s="289">
        <f>T2373*[1]TC!$C$4</f>
        <v>20000</v>
      </c>
      <c r="V2373" s="282" t="s">
        <v>3943</v>
      </c>
      <c r="W2373" s="29" t="s">
        <v>36</v>
      </c>
      <c r="X2373" s="241"/>
    </row>
    <row r="2374" spans="1:24" ht="15.75" customHeight="1">
      <c r="A2374" s="14" t="s">
        <v>645</v>
      </c>
      <c r="B2374" s="15" t="s">
        <v>3969</v>
      </c>
      <c r="C2374" s="16" t="s">
        <v>3971</v>
      </c>
      <c r="D2374" s="14" t="s">
        <v>26</v>
      </c>
      <c r="E2374" s="14" t="s">
        <v>27</v>
      </c>
      <c r="F2374" s="14" t="s">
        <v>38</v>
      </c>
      <c r="G2374" s="14" t="s">
        <v>170</v>
      </c>
      <c r="H2374" s="15" t="s">
        <v>113</v>
      </c>
      <c r="I2374" s="15" t="s">
        <v>32</v>
      </c>
      <c r="J2374" s="15" t="s">
        <v>649</v>
      </c>
      <c r="K2374" s="131">
        <v>35910</v>
      </c>
      <c r="L2374" s="19" t="s">
        <v>370</v>
      </c>
      <c r="M2374" s="20">
        <v>0.15</v>
      </c>
      <c r="N2374" s="132">
        <f t="shared" si="128"/>
        <v>5386.5</v>
      </c>
      <c r="O2374" s="22">
        <f>N2374*[1]TC!$C$6</f>
        <v>107730</v>
      </c>
      <c r="P2374" s="35">
        <v>10000</v>
      </c>
      <c r="Q2374" s="24" t="s">
        <v>34</v>
      </c>
      <c r="R2374" s="133">
        <f t="shared" si="129"/>
        <v>30523.5</v>
      </c>
      <c r="S2374" s="26">
        <f>R2374*[1]TC!$C$6</f>
        <v>610470</v>
      </c>
      <c r="T2374" s="133">
        <f>[1]TC!$F$6</f>
        <v>1000</v>
      </c>
      <c r="U2374" s="26">
        <f>T2374*[1]TC!$C$4</f>
        <v>20000</v>
      </c>
      <c r="V2374" s="15" t="s">
        <v>3943</v>
      </c>
      <c r="W2374" s="28" t="s">
        <v>36</v>
      </c>
      <c r="X2374" s="124"/>
    </row>
    <row r="2375" spans="1:24" ht="15.75" customHeight="1">
      <c r="A2375" s="14" t="s">
        <v>645</v>
      </c>
      <c r="B2375" s="15" t="s">
        <v>3969</v>
      </c>
      <c r="C2375" s="16" t="s">
        <v>3972</v>
      </c>
      <c r="D2375" s="14" t="s">
        <v>26</v>
      </c>
      <c r="E2375" s="14" t="s">
        <v>27</v>
      </c>
      <c r="F2375" s="14" t="s">
        <v>147</v>
      </c>
      <c r="G2375" s="14" t="s">
        <v>170</v>
      </c>
      <c r="H2375" s="15" t="s">
        <v>113</v>
      </c>
      <c r="I2375" s="15" t="s">
        <v>32</v>
      </c>
      <c r="J2375" s="15" t="s">
        <v>649</v>
      </c>
      <c r="K2375" s="131">
        <v>37800</v>
      </c>
      <c r="L2375" s="19" t="s">
        <v>370</v>
      </c>
      <c r="M2375" s="20">
        <v>0.15</v>
      </c>
      <c r="N2375" s="132">
        <f t="shared" si="128"/>
        <v>5670</v>
      </c>
      <c r="O2375" s="22">
        <f>N2375*[1]TC!$C$6</f>
        <v>113400</v>
      </c>
      <c r="P2375" s="35">
        <v>10000</v>
      </c>
      <c r="Q2375" s="24" t="s">
        <v>34</v>
      </c>
      <c r="R2375" s="133">
        <f t="shared" si="129"/>
        <v>32130</v>
      </c>
      <c r="S2375" s="26">
        <f>R2375*[1]TC!$C$6</f>
        <v>642600</v>
      </c>
      <c r="T2375" s="133">
        <f>[1]TC!$F$6</f>
        <v>1000</v>
      </c>
      <c r="U2375" s="26">
        <f>T2375*[1]TC!$C$4</f>
        <v>20000</v>
      </c>
      <c r="V2375" s="15" t="s">
        <v>3943</v>
      </c>
      <c r="W2375" s="28" t="s">
        <v>36</v>
      </c>
      <c r="X2375" s="124"/>
    </row>
    <row r="2376" spans="1:24" ht="15.75" customHeight="1">
      <c r="A2376" s="14" t="s">
        <v>645</v>
      </c>
      <c r="B2376" s="15" t="s">
        <v>3969</v>
      </c>
      <c r="C2376" s="16" t="s">
        <v>3973</v>
      </c>
      <c r="D2376" s="14" t="s">
        <v>26</v>
      </c>
      <c r="E2376" s="14" t="s">
        <v>27</v>
      </c>
      <c r="F2376" s="14" t="s">
        <v>1205</v>
      </c>
      <c r="G2376" s="14" t="s">
        <v>147</v>
      </c>
      <c r="H2376" s="15" t="s">
        <v>113</v>
      </c>
      <c r="I2376" s="15" t="s">
        <v>32</v>
      </c>
      <c r="J2376" s="15" t="s">
        <v>649</v>
      </c>
      <c r="K2376" s="131">
        <v>37800</v>
      </c>
      <c r="L2376" s="19" t="s">
        <v>370</v>
      </c>
      <c r="M2376" s="20">
        <v>0.15</v>
      </c>
      <c r="N2376" s="132">
        <f t="shared" si="128"/>
        <v>5670</v>
      </c>
      <c r="O2376" s="22">
        <f>N2376*[1]TC!$C$6</f>
        <v>113400</v>
      </c>
      <c r="P2376" s="35">
        <v>10000</v>
      </c>
      <c r="Q2376" s="24" t="s">
        <v>34</v>
      </c>
      <c r="R2376" s="133">
        <f t="shared" si="129"/>
        <v>32130</v>
      </c>
      <c r="S2376" s="26">
        <f>R2376*[1]TC!$C$6</f>
        <v>642600</v>
      </c>
      <c r="T2376" s="133">
        <f>[1]TC!$F$6</f>
        <v>1000</v>
      </c>
      <c r="U2376" s="26">
        <f>T2376*[1]TC!$C$4</f>
        <v>20000</v>
      </c>
      <c r="V2376" s="15" t="s">
        <v>3943</v>
      </c>
      <c r="W2376" s="28" t="s">
        <v>36</v>
      </c>
      <c r="X2376" s="124"/>
    </row>
    <row r="2377" spans="1:24" ht="15" customHeight="1">
      <c r="A2377" s="14" t="s">
        <v>645</v>
      </c>
      <c r="B2377" s="15" t="s">
        <v>3969</v>
      </c>
      <c r="C2377" s="432" t="s">
        <v>3942</v>
      </c>
      <c r="D2377" s="14" t="s">
        <v>26</v>
      </c>
      <c r="E2377" s="14" t="s">
        <v>27</v>
      </c>
      <c r="F2377" s="62" t="s">
        <v>158</v>
      </c>
      <c r="G2377" s="62" t="s">
        <v>29</v>
      </c>
      <c r="H2377" s="15" t="s">
        <v>113</v>
      </c>
      <c r="I2377" s="431" t="s">
        <v>32</v>
      </c>
      <c r="J2377" s="431" t="s">
        <v>649</v>
      </c>
      <c r="K2377" s="131">
        <v>22680</v>
      </c>
      <c r="L2377" s="19" t="s">
        <v>370</v>
      </c>
      <c r="M2377" s="20">
        <v>0.15</v>
      </c>
      <c r="N2377" s="132">
        <f t="shared" si="128"/>
        <v>3402</v>
      </c>
      <c r="O2377" s="22">
        <f>N2377*[1]TC!$C$6</f>
        <v>68040</v>
      </c>
      <c r="P2377" s="35">
        <v>10000</v>
      </c>
      <c r="Q2377" s="24" t="s">
        <v>34</v>
      </c>
      <c r="R2377" s="133">
        <f t="shared" si="129"/>
        <v>19278</v>
      </c>
      <c r="S2377" s="26">
        <f>R2377*[1]TC!$C$6</f>
        <v>385560</v>
      </c>
      <c r="T2377" s="133">
        <f>[1]TC!$F$6</f>
        <v>1000</v>
      </c>
      <c r="U2377" s="26">
        <f>T2377*[1]TC!$C$4</f>
        <v>20000</v>
      </c>
      <c r="V2377" s="15" t="s">
        <v>3943</v>
      </c>
      <c r="W2377" s="29" t="s">
        <v>36</v>
      </c>
      <c r="X2377" s="241"/>
    </row>
    <row r="2378" spans="1:24" ht="15" customHeight="1">
      <c r="A2378" s="14" t="s">
        <v>645</v>
      </c>
      <c r="B2378" s="15" t="s">
        <v>3969</v>
      </c>
      <c r="C2378" s="16" t="s">
        <v>3974</v>
      </c>
      <c r="D2378" s="14" t="s">
        <v>26</v>
      </c>
      <c r="E2378" s="14" t="s">
        <v>27</v>
      </c>
      <c r="F2378" s="14" t="s">
        <v>158</v>
      </c>
      <c r="G2378" s="14" t="s">
        <v>29</v>
      </c>
      <c r="H2378" s="15" t="s">
        <v>113</v>
      </c>
      <c r="I2378" s="15" t="s">
        <v>32</v>
      </c>
      <c r="J2378" s="15" t="s">
        <v>649</v>
      </c>
      <c r="K2378" s="131">
        <v>22680</v>
      </c>
      <c r="L2378" s="19" t="s">
        <v>370</v>
      </c>
      <c r="M2378" s="20">
        <v>0.15</v>
      </c>
      <c r="N2378" s="132">
        <f t="shared" si="128"/>
        <v>3402</v>
      </c>
      <c r="O2378" s="22">
        <f>N2378*[1]TC!$C$6</f>
        <v>68040</v>
      </c>
      <c r="P2378" s="35">
        <v>10000</v>
      </c>
      <c r="Q2378" s="24" t="s">
        <v>34</v>
      </c>
      <c r="R2378" s="133">
        <f t="shared" si="129"/>
        <v>19278</v>
      </c>
      <c r="S2378" s="26">
        <f>R2378*[1]TC!$C$6</f>
        <v>385560</v>
      </c>
      <c r="T2378" s="133">
        <f>[1]TC!$F$6</f>
        <v>1000</v>
      </c>
      <c r="U2378" s="26">
        <f>T2378*[1]TC!$C$4</f>
        <v>20000</v>
      </c>
      <c r="V2378" s="15" t="s">
        <v>3943</v>
      </c>
      <c r="W2378" s="28" t="s">
        <v>36</v>
      </c>
    </row>
    <row r="2379" spans="1:24" ht="15" customHeight="1">
      <c r="A2379" s="14" t="s">
        <v>645</v>
      </c>
      <c r="B2379" s="15" t="s">
        <v>3969</v>
      </c>
      <c r="C2379" s="16" t="s">
        <v>3975</v>
      </c>
      <c r="D2379" s="14" t="s">
        <v>26</v>
      </c>
      <c r="E2379" s="14" t="s">
        <v>27</v>
      </c>
      <c r="F2379" s="14" t="s">
        <v>204</v>
      </c>
      <c r="G2379" s="14" t="s">
        <v>120</v>
      </c>
      <c r="H2379" s="15" t="s">
        <v>113</v>
      </c>
      <c r="I2379" s="15" t="s">
        <v>32</v>
      </c>
      <c r="J2379" s="15" t="s">
        <v>649</v>
      </c>
      <c r="K2379" s="131">
        <v>22680</v>
      </c>
      <c r="L2379" s="19" t="s">
        <v>370</v>
      </c>
      <c r="M2379" s="20">
        <v>0.15</v>
      </c>
      <c r="N2379" s="132">
        <f t="shared" si="128"/>
        <v>3402</v>
      </c>
      <c r="O2379" s="22">
        <f>N2379*[1]TC!$C$6</f>
        <v>68040</v>
      </c>
      <c r="P2379" s="35">
        <v>10000</v>
      </c>
      <c r="Q2379" s="24" t="s">
        <v>34</v>
      </c>
      <c r="R2379" s="133">
        <f t="shared" si="129"/>
        <v>19278</v>
      </c>
      <c r="S2379" s="26">
        <f>R2379*[1]TC!$C$6</f>
        <v>385560</v>
      </c>
      <c r="T2379" s="133">
        <f>[1]TC!$F$6</f>
        <v>1000</v>
      </c>
      <c r="U2379" s="26">
        <f>T2379*[1]TC!$C$4</f>
        <v>20000</v>
      </c>
      <c r="V2379" s="15" t="s">
        <v>3943</v>
      </c>
      <c r="W2379" s="28" t="s">
        <v>36</v>
      </c>
    </row>
    <row r="2380" spans="1:24" ht="15" customHeight="1">
      <c r="A2380" s="14" t="s">
        <v>645</v>
      </c>
      <c r="B2380" s="15" t="s">
        <v>3969</v>
      </c>
      <c r="C2380" s="16" t="s">
        <v>3792</v>
      </c>
      <c r="D2380" s="14" t="s">
        <v>26</v>
      </c>
      <c r="E2380" s="14" t="s">
        <v>27</v>
      </c>
      <c r="F2380" s="14" t="s">
        <v>29</v>
      </c>
      <c r="G2380" s="14" t="s">
        <v>648</v>
      </c>
      <c r="H2380" s="15" t="s">
        <v>113</v>
      </c>
      <c r="I2380" s="15" t="s">
        <v>32</v>
      </c>
      <c r="J2380" s="15" t="s">
        <v>649</v>
      </c>
      <c r="K2380" s="131">
        <v>22680</v>
      </c>
      <c r="L2380" s="19" t="s">
        <v>370</v>
      </c>
      <c r="M2380" s="20">
        <v>0.15</v>
      </c>
      <c r="N2380" s="132">
        <f t="shared" si="128"/>
        <v>3402</v>
      </c>
      <c r="O2380" s="22">
        <f>N2380*[1]TC!$C$6</f>
        <v>68040</v>
      </c>
      <c r="P2380" s="35">
        <v>10000</v>
      </c>
      <c r="Q2380" s="24" t="s">
        <v>34</v>
      </c>
      <c r="R2380" s="133">
        <f t="shared" si="129"/>
        <v>19278</v>
      </c>
      <c r="S2380" s="26">
        <f>R2380*[1]TC!$C$6</f>
        <v>385560</v>
      </c>
      <c r="T2380" s="133">
        <f>[1]TC!$F$6</f>
        <v>1000</v>
      </c>
      <c r="U2380" s="26">
        <f>T2380*[1]TC!$C$4</f>
        <v>20000</v>
      </c>
      <c r="V2380" s="15" t="s">
        <v>3943</v>
      </c>
      <c r="W2380" s="28" t="s">
        <v>36</v>
      </c>
    </row>
    <row r="2381" spans="1:24" ht="15" customHeight="1">
      <c r="A2381" s="14" t="s">
        <v>645</v>
      </c>
      <c r="B2381" s="15" t="s">
        <v>3969</v>
      </c>
      <c r="C2381" s="16" t="s">
        <v>3820</v>
      </c>
      <c r="D2381" s="14" t="s">
        <v>26</v>
      </c>
      <c r="E2381" s="14" t="s">
        <v>27</v>
      </c>
      <c r="F2381" s="14" t="s">
        <v>38</v>
      </c>
      <c r="G2381" s="14" t="s">
        <v>29</v>
      </c>
      <c r="H2381" s="15" t="s">
        <v>113</v>
      </c>
      <c r="I2381" s="15" t="s">
        <v>32</v>
      </c>
      <c r="J2381" s="15" t="s">
        <v>649</v>
      </c>
      <c r="K2381" s="131">
        <v>22680</v>
      </c>
      <c r="L2381" s="19" t="s">
        <v>370</v>
      </c>
      <c r="M2381" s="20">
        <v>0.15</v>
      </c>
      <c r="N2381" s="132">
        <f t="shared" si="128"/>
        <v>3402</v>
      </c>
      <c r="O2381" s="22">
        <f>N2381*[1]TC!$C$6</f>
        <v>68040</v>
      </c>
      <c r="P2381" s="35">
        <v>10000</v>
      </c>
      <c r="Q2381" s="24" t="s">
        <v>34</v>
      </c>
      <c r="R2381" s="133">
        <f t="shared" si="129"/>
        <v>19278</v>
      </c>
      <c r="S2381" s="26">
        <f>R2381*[1]TC!$C$6</f>
        <v>385560</v>
      </c>
      <c r="T2381" s="133">
        <f>[1]TC!$F$6</f>
        <v>1000</v>
      </c>
      <c r="U2381" s="26">
        <f>T2381*[1]TC!$C$4</f>
        <v>20000</v>
      </c>
      <c r="V2381" s="15" t="s">
        <v>3943</v>
      </c>
      <c r="W2381" s="28" t="s">
        <v>36</v>
      </c>
    </row>
    <row r="2382" spans="1:24" ht="15" customHeight="1">
      <c r="A2382" s="14" t="s">
        <v>645</v>
      </c>
      <c r="B2382" s="15" t="s">
        <v>3969</v>
      </c>
      <c r="C2382" s="16" t="s">
        <v>3944</v>
      </c>
      <c r="D2382" s="14" t="s">
        <v>26</v>
      </c>
      <c r="E2382" s="14" t="s">
        <v>27</v>
      </c>
      <c r="F2382" s="14" t="s">
        <v>38</v>
      </c>
      <c r="G2382" s="14" t="s">
        <v>29</v>
      </c>
      <c r="H2382" s="15" t="s">
        <v>113</v>
      </c>
      <c r="I2382" s="15" t="s">
        <v>32</v>
      </c>
      <c r="J2382" s="15" t="s">
        <v>649</v>
      </c>
      <c r="K2382" s="131">
        <v>26460</v>
      </c>
      <c r="L2382" s="19" t="s">
        <v>370</v>
      </c>
      <c r="M2382" s="20">
        <v>0.15</v>
      </c>
      <c r="N2382" s="132">
        <f t="shared" si="128"/>
        <v>3969</v>
      </c>
      <c r="O2382" s="22">
        <f>N2382*[1]TC!$C$6</f>
        <v>79380</v>
      </c>
      <c r="P2382" s="35">
        <v>10000</v>
      </c>
      <c r="Q2382" s="24" t="s">
        <v>34</v>
      </c>
      <c r="R2382" s="133">
        <f t="shared" si="129"/>
        <v>22491</v>
      </c>
      <c r="S2382" s="26">
        <f>R2382*[1]TC!$C$6</f>
        <v>449820</v>
      </c>
      <c r="T2382" s="133">
        <f>[1]TC!$F$6</f>
        <v>1000</v>
      </c>
      <c r="U2382" s="26">
        <f>T2382*[1]TC!$C$4</f>
        <v>20000</v>
      </c>
      <c r="V2382" s="15" t="s">
        <v>3943</v>
      </c>
      <c r="W2382" s="28" t="s">
        <v>36</v>
      </c>
    </row>
    <row r="2383" spans="1:24" ht="15" customHeight="1">
      <c r="A2383" s="14" t="s">
        <v>645</v>
      </c>
      <c r="B2383" s="15" t="s">
        <v>3969</v>
      </c>
      <c r="C2383" s="16" t="s">
        <v>3976</v>
      </c>
      <c r="D2383" s="14" t="s">
        <v>26</v>
      </c>
      <c r="E2383" s="14" t="s">
        <v>27</v>
      </c>
      <c r="F2383" s="14" t="s">
        <v>38</v>
      </c>
      <c r="G2383" s="14" t="s">
        <v>29</v>
      </c>
      <c r="H2383" s="15" t="s">
        <v>113</v>
      </c>
      <c r="I2383" s="15" t="s">
        <v>32</v>
      </c>
      <c r="J2383" s="15" t="s">
        <v>649</v>
      </c>
      <c r="K2383" s="131">
        <v>24570</v>
      </c>
      <c r="L2383" s="19" t="s">
        <v>370</v>
      </c>
      <c r="M2383" s="20">
        <v>0.15</v>
      </c>
      <c r="N2383" s="132">
        <f t="shared" si="128"/>
        <v>3685.5</v>
      </c>
      <c r="O2383" s="22">
        <f>N2383*[1]TC!$C$6</f>
        <v>73710</v>
      </c>
      <c r="P2383" s="35">
        <v>10000</v>
      </c>
      <c r="Q2383" s="24" t="s">
        <v>34</v>
      </c>
      <c r="R2383" s="133">
        <f t="shared" si="129"/>
        <v>20884.5</v>
      </c>
      <c r="S2383" s="26">
        <f>R2383*[1]TC!$C$6</f>
        <v>417690</v>
      </c>
      <c r="T2383" s="133">
        <f>[1]TC!$F$6</f>
        <v>1000</v>
      </c>
      <c r="U2383" s="26">
        <f>T2383*[1]TC!$C$4</f>
        <v>20000</v>
      </c>
      <c r="V2383" s="15" t="s">
        <v>3943</v>
      </c>
      <c r="W2383" s="28" t="s">
        <v>36</v>
      </c>
    </row>
    <row r="2384" spans="1:24" ht="15" customHeight="1">
      <c r="A2384" s="14" t="s">
        <v>645</v>
      </c>
      <c r="B2384" s="15" t="s">
        <v>3969</v>
      </c>
      <c r="C2384" s="16" t="s">
        <v>3945</v>
      </c>
      <c r="D2384" s="14" t="s">
        <v>26</v>
      </c>
      <c r="E2384" s="14" t="s">
        <v>27</v>
      </c>
      <c r="F2384" s="14" t="s">
        <v>38</v>
      </c>
      <c r="G2384" s="14" t="s">
        <v>29</v>
      </c>
      <c r="H2384" s="15" t="s">
        <v>113</v>
      </c>
      <c r="I2384" s="15" t="s">
        <v>32</v>
      </c>
      <c r="J2384" s="15" t="s">
        <v>649</v>
      </c>
      <c r="K2384" s="131">
        <v>32130</v>
      </c>
      <c r="L2384" s="19" t="s">
        <v>370</v>
      </c>
      <c r="M2384" s="20">
        <v>0.15</v>
      </c>
      <c r="N2384" s="132">
        <f t="shared" si="128"/>
        <v>4819.5</v>
      </c>
      <c r="O2384" s="22">
        <f>N2384*[1]TC!$C$6</f>
        <v>96390</v>
      </c>
      <c r="P2384" s="35">
        <v>10000</v>
      </c>
      <c r="Q2384" s="24" t="s">
        <v>34</v>
      </c>
      <c r="R2384" s="133">
        <f t="shared" si="129"/>
        <v>27310.5</v>
      </c>
      <c r="S2384" s="26">
        <f>R2384*[1]TC!$C$6</f>
        <v>546210</v>
      </c>
      <c r="T2384" s="133">
        <f>[1]TC!$F$6</f>
        <v>1000</v>
      </c>
      <c r="U2384" s="26">
        <f>T2384*[1]TC!$C$4</f>
        <v>20000</v>
      </c>
      <c r="V2384" s="15" t="s">
        <v>3943</v>
      </c>
      <c r="W2384" s="28" t="s">
        <v>36</v>
      </c>
    </row>
    <row r="2385" spans="1:24" ht="15" customHeight="1">
      <c r="A2385" s="14" t="s">
        <v>645</v>
      </c>
      <c r="B2385" s="15" t="s">
        <v>3969</v>
      </c>
      <c r="C2385" s="16" t="s">
        <v>3952</v>
      </c>
      <c r="D2385" s="14" t="s">
        <v>26</v>
      </c>
      <c r="E2385" s="14" t="s">
        <v>27</v>
      </c>
      <c r="F2385" s="14" t="s">
        <v>38</v>
      </c>
      <c r="G2385" s="14" t="s">
        <v>29</v>
      </c>
      <c r="H2385" s="15" t="s">
        <v>113</v>
      </c>
      <c r="I2385" s="15" t="s">
        <v>32</v>
      </c>
      <c r="J2385" s="15" t="s">
        <v>649</v>
      </c>
      <c r="K2385" s="131">
        <v>32130</v>
      </c>
      <c r="L2385" s="19" t="s">
        <v>370</v>
      </c>
      <c r="M2385" s="20">
        <v>0.15</v>
      </c>
      <c r="N2385" s="132">
        <f t="shared" si="128"/>
        <v>4819.5</v>
      </c>
      <c r="O2385" s="22">
        <f>N2385*[1]TC!$C$6</f>
        <v>96390</v>
      </c>
      <c r="P2385" s="35">
        <v>10000</v>
      </c>
      <c r="Q2385" s="24" t="s">
        <v>34</v>
      </c>
      <c r="R2385" s="133">
        <f t="shared" si="129"/>
        <v>27310.5</v>
      </c>
      <c r="S2385" s="26">
        <f>R2385*[1]TC!$C$6</f>
        <v>546210</v>
      </c>
      <c r="T2385" s="133">
        <f>[1]TC!$F$6</f>
        <v>1000</v>
      </c>
      <c r="U2385" s="26">
        <f>T2385*[1]TC!$C$4</f>
        <v>20000</v>
      </c>
      <c r="V2385" s="15" t="s">
        <v>3943</v>
      </c>
      <c r="W2385" s="28" t="s">
        <v>36</v>
      </c>
      <c r="X2385" s="241"/>
    </row>
    <row r="2386" spans="1:24" ht="15" customHeight="1">
      <c r="A2386" s="14" t="s">
        <v>645</v>
      </c>
      <c r="B2386" s="15" t="s">
        <v>3969</v>
      </c>
      <c r="C2386" s="16" t="s">
        <v>3946</v>
      </c>
      <c r="D2386" s="14" t="s">
        <v>26</v>
      </c>
      <c r="E2386" s="14" t="s">
        <v>27</v>
      </c>
      <c r="F2386" s="14" t="s">
        <v>38</v>
      </c>
      <c r="G2386" s="14" t="s">
        <v>29</v>
      </c>
      <c r="H2386" s="15" t="s">
        <v>113</v>
      </c>
      <c r="I2386" s="15" t="s">
        <v>32</v>
      </c>
      <c r="J2386" s="15" t="s">
        <v>649</v>
      </c>
      <c r="K2386" s="131">
        <v>30240</v>
      </c>
      <c r="L2386" s="19" t="s">
        <v>370</v>
      </c>
      <c r="M2386" s="20">
        <v>0.15</v>
      </c>
      <c r="N2386" s="132">
        <f t="shared" si="128"/>
        <v>4536</v>
      </c>
      <c r="O2386" s="22">
        <f>N2386*[1]TC!$C$6</f>
        <v>90720</v>
      </c>
      <c r="P2386" s="35">
        <v>10000</v>
      </c>
      <c r="Q2386" s="24" t="s">
        <v>34</v>
      </c>
      <c r="R2386" s="133">
        <f t="shared" si="129"/>
        <v>25704</v>
      </c>
      <c r="S2386" s="26">
        <f>R2386*[1]TC!$C$6</f>
        <v>514080</v>
      </c>
      <c r="T2386" s="133">
        <f>[1]TC!$F$6</f>
        <v>1000</v>
      </c>
      <c r="U2386" s="26">
        <f>T2386*[1]TC!$C$4</f>
        <v>20000</v>
      </c>
      <c r="V2386" s="15" t="s">
        <v>3943</v>
      </c>
      <c r="W2386" s="28" t="s">
        <v>36</v>
      </c>
      <c r="X2386" s="241"/>
    </row>
    <row r="2387" spans="1:24" ht="15" customHeight="1">
      <c r="A2387" s="14" t="s">
        <v>645</v>
      </c>
      <c r="B2387" s="15" t="s">
        <v>3969</v>
      </c>
      <c r="C2387" s="16" t="s">
        <v>3977</v>
      </c>
      <c r="D2387" s="14" t="s">
        <v>26</v>
      </c>
      <c r="E2387" s="14" t="s">
        <v>27</v>
      </c>
      <c r="F2387" s="14" t="s">
        <v>170</v>
      </c>
      <c r="G2387" s="14" t="s">
        <v>29</v>
      </c>
      <c r="H2387" s="15" t="s">
        <v>113</v>
      </c>
      <c r="I2387" s="15" t="s">
        <v>32</v>
      </c>
      <c r="J2387" s="15" t="s">
        <v>649</v>
      </c>
      <c r="K2387" s="31">
        <v>22680</v>
      </c>
      <c r="L2387" s="19" t="s">
        <v>370</v>
      </c>
      <c r="M2387" s="20">
        <v>0.15</v>
      </c>
      <c r="N2387" s="132">
        <f t="shared" si="128"/>
        <v>3402</v>
      </c>
      <c r="O2387" s="22">
        <f>N2387*[1]TC!$C$6</f>
        <v>68040</v>
      </c>
      <c r="P2387" s="35">
        <v>10000</v>
      </c>
      <c r="Q2387" s="24" t="s">
        <v>34</v>
      </c>
      <c r="R2387" s="133">
        <f t="shared" si="129"/>
        <v>19278</v>
      </c>
      <c r="S2387" s="26">
        <f>R2387*[1]TC!$C$6</f>
        <v>385560</v>
      </c>
      <c r="T2387" s="133">
        <f>[1]TC!$F$6</f>
        <v>1000</v>
      </c>
      <c r="U2387" s="26">
        <f>T2387*[1]TC!$C$4</f>
        <v>20000</v>
      </c>
      <c r="V2387" s="15" t="s">
        <v>3943</v>
      </c>
      <c r="W2387" s="28" t="s">
        <v>36</v>
      </c>
      <c r="X2387" s="241"/>
    </row>
    <row r="2388" spans="1:24" ht="15" customHeight="1">
      <c r="A2388" s="14" t="s">
        <v>645</v>
      </c>
      <c r="B2388" s="15" t="s">
        <v>3969</v>
      </c>
      <c r="C2388" s="16" t="s">
        <v>3947</v>
      </c>
      <c r="D2388" s="14" t="s">
        <v>26</v>
      </c>
      <c r="E2388" s="14" t="s">
        <v>27</v>
      </c>
      <c r="F2388" s="14" t="s">
        <v>411</v>
      </c>
      <c r="G2388" s="14" t="s">
        <v>998</v>
      </c>
      <c r="H2388" s="15" t="s">
        <v>113</v>
      </c>
      <c r="I2388" s="15" t="s">
        <v>32</v>
      </c>
      <c r="J2388" s="15" t="s">
        <v>649</v>
      </c>
      <c r="K2388" s="131">
        <v>24570</v>
      </c>
      <c r="L2388" s="19" t="s">
        <v>370</v>
      </c>
      <c r="M2388" s="20">
        <v>0.15</v>
      </c>
      <c r="N2388" s="132">
        <f t="shared" si="128"/>
        <v>3685.5</v>
      </c>
      <c r="O2388" s="22">
        <f>N2388*[1]TC!$C$6</f>
        <v>73710</v>
      </c>
      <c r="P2388" s="35">
        <v>10000</v>
      </c>
      <c r="Q2388" s="24" t="s">
        <v>34</v>
      </c>
      <c r="R2388" s="133">
        <f t="shared" si="129"/>
        <v>20884.5</v>
      </c>
      <c r="S2388" s="26">
        <f>R2388*[1]TC!$C$6</f>
        <v>417690</v>
      </c>
      <c r="T2388" s="133">
        <f>[1]TC!$F$6</f>
        <v>1000</v>
      </c>
      <c r="U2388" s="26">
        <f>T2388*[1]TC!$C$4</f>
        <v>20000</v>
      </c>
      <c r="V2388" s="15" t="s">
        <v>3943</v>
      </c>
      <c r="W2388" s="28" t="s">
        <v>36</v>
      </c>
      <c r="X2388" s="241"/>
    </row>
    <row r="2389" spans="1:24" ht="15" customHeight="1">
      <c r="A2389" s="14" t="s">
        <v>645</v>
      </c>
      <c r="B2389" s="15" t="s">
        <v>3969</v>
      </c>
      <c r="C2389" s="16" t="s">
        <v>3978</v>
      </c>
      <c r="D2389" s="14" t="s">
        <v>26</v>
      </c>
      <c r="E2389" s="14" t="s">
        <v>27</v>
      </c>
      <c r="F2389" s="14" t="s">
        <v>116</v>
      </c>
      <c r="G2389" s="14" t="s">
        <v>117</v>
      </c>
      <c r="H2389" s="15" t="s">
        <v>113</v>
      </c>
      <c r="I2389" s="15" t="s">
        <v>32</v>
      </c>
      <c r="J2389" s="15" t="s">
        <v>649</v>
      </c>
      <c r="K2389" s="131">
        <v>22680</v>
      </c>
      <c r="L2389" s="19" t="s">
        <v>370</v>
      </c>
      <c r="M2389" s="20">
        <v>0.15</v>
      </c>
      <c r="N2389" s="132">
        <f t="shared" si="128"/>
        <v>3402</v>
      </c>
      <c r="O2389" s="22">
        <f>N2389*[1]TC!$C$6</f>
        <v>68040</v>
      </c>
      <c r="P2389" s="35">
        <v>10000</v>
      </c>
      <c r="Q2389" s="24" t="s">
        <v>34</v>
      </c>
      <c r="R2389" s="133">
        <f t="shared" si="129"/>
        <v>19278</v>
      </c>
      <c r="S2389" s="26">
        <f>R2389*[1]TC!$C$6</f>
        <v>385560</v>
      </c>
      <c r="T2389" s="133">
        <f>[1]TC!$F$6</f>
        <v>1000</v>
      </c>
      <c r="U2389" s="26">
        <f>T2389*[1]TC!$C$4</f>
        <v>20000</v>
      </c>
      <c r="V2389" s="15" t="s">
        <v>3943</v>
      </c>
      <c r="W2389" s="28" t="s">
        <v>36</v>
      </c>
      <c r="X2389" s="241"/>
    </row>
    <row r="2390" spans="1:24" ht="15" customHeight="1">
      <c r="A2390" s="14" t="s">
        <v>645</v>
      </c>
      <c r="B2390" s="15" t="s">
        <v>3969</v>
      </c>
      <c r="C2390" s="51" t="s">
        <v>3957</v>
      </c>
      <c r="D2390" s="14" t="s">
        <v>26</v>
      </c>
      <c r="E2390" s="14" t="s">
        <v>27</v>
      </c>
      <c r="F2390" s="14" t="s">
        <v>38</v>
      </c>
      <c r="G2390" s="14" t="s">
        <v>29</v>
      </c>
      <c r="H2390" s="15" t="s">
        <v>113</v>
      </c>
      <c r="I2390" s="15" t="s">
        <v>32</v>
      </c>
      <c r="J2390" s="15" t="s">
        <v>649</v>
      </c>
      <c r="K2390" s="131">
        <v>32490</v>
      </c>
      <c r="L2390" s="19" t="s">
        <v>370</v>
      </c>
      <c r="M2390" s="20">
        <v>0.15</v>
      </c>
      <c r="N2390" s="132">
        <f t="shared" si="128"/>
        <v>4873.5</v>
      </c>
      <c r="O2390" s="22">
        <f>N2390*[1]TC!$C$6</f>
        <v>97470</v>
      </c>
      <c r="P2390" s="35">
        <v>10000</v>
      </c>
      <c r="Q2390" s="24" t="s">
        <v>34</v>
      </c>
      <c r="R2390" s="133">
        <f t="shared" si="129"/>
        <v>27616.5</v>
      </c>
      <c r="S2390" s="26">
        <f>R2390*[1]TC!$C$6</f>
        <v>552330</v>
      </c>
      <c r="T2390" s="133">
        <f>[1]TC!$F$6</f>
        <v>1000</v>
      </c>
      <c r="U2390" s="26">
        <f>T2390*[1]TC!$C$4</f>
        <v>20000</v>
      </c>
      <c r="V2390" s="15" t="s">
        <v>3979</v>
      </c>
      <c r="W2390" s="28" t="s">
        <v>36</v>
      </c>
      <c r="X2390" s="241"/>
    </row>
    <row r="2391" spans="1:24" ht="15" customHeight="1">
      <c r="A2391" s="14" t="s">
        <v>645</v>
      </c>
      <c r="B2391" s="15" t="s">
        <v>3969</v>
      </c>
      <c r="C2391" s="51" t="s">
        <v>3951</v>
      </c>
      <c r="D2391" s="14" t="s">
        <v>26</v>
      </c>
      <c r="E2391" s="14" t="s">
        <v>27</v>
      </c>
      <c r="F2391" s="14" t="s">
        <v>38</v>
      </c>
      <c r="G2391" s="14" t="s">
        <v>29</v>
      </c>
      <c r="H2391" s="15" t="s">
        <v>113</v>
      </c>
      <c r="I2391" s="15" t="s">
        <v>32</v>
      </c>
      <c r="J2391" s="15" t="s">
        <v>649</v>
      </c>
      <c r="K2391" s="131">
        <v>34830</v>
      </c>
      <c r="L2391" s="19" t="s">
        <v>370</v>
      </c>
      <c r="M2391" s="20">
        <v>0.15</v>
      </c>
      <c r="N2391" s="132">
        <f t="shared" si="128"/>
        <v>5224.5</v>
      </c>
      <c r="O2391" s="22">
        <f>N2391*[1]TC!$C$6</f>
        <v>104490</v>
      </c>
      <c r="P2391" s="35">
        <v>10000</v>
      </c>
      <c r="Q2391" s="24" t="s">
        <v>34</v>
      </c>
      <c r="R2391" s="133">
        <f t="shared" si="129"/>
        <v>29605.5</v>
      </c>
      <c r="S2391" s="26">
        <f>R2391*[1]TC!$C$6</f>
        <v>592110</v>
      </c>
      <c r="T2391" s="133">
        <f>[1]TC!$F$6</f>
        <v>1000</v>
      </c>
      <c r="U2391" s="26">
        <f>T2391*[1]TC!$C$4</f>
        <v>20000</v>
      </c>
      <c r="V2391" s="15" t="s">
        <v>3979</v>
      </c>
      <c r="W2391" s="28" t="s">
        <v>36</v>
      </c>
      <c r="X2391" s="241"/>
    </row>
    <row r="2392" spans="1:24" ht="15" customHeight="1">
      <c r="A2392" s="14" t="s">
        <v>645</v>
      </c>
      <c r="B2392" s="15" t="s">
        <v>3969</v>
      </c>
      <c r="C2392" s="51" t="s">
        <v>3956</v>
      </c>
      <c r="D2392" s="14" t="s">
        <v>26</v>
      </c>
      <c r="E2392" s="14" t="s">
        <v>27</v>
      </c>
      <c r="F2392" s="14" t="s">
        <v>38</v>
      </c>
      <c r="G2392" s="14" t="s">
        <v>29</v>
      </c>
      <c r="H2392" s="15" t="s">
        <v>113</v>
      </c>
      <c r="I2392" s="15" t="s">
        <v>32</v>
      </c>
      <c r="J2392" s="15" t="s">
        <v>649</v>
      </c>
      <c r="K2392" s="131">
        <v>34830</v>
      </c>
      <c r="L2392" s="19" t="s">
        <v>370</v>
      </c>
      <c r="M2392" s="20">
        <v>0.15</v>
      </c>
      <c r="N2392" s="132">
        <f t="shared" si="128"/>
        <v>5224.5</v>
      </c>
      <c r="O2392" s="22">
        <f>N2392*[1]TC!$C$6</f>
        <v>104490</v>
      </c>
      <c r="P2392" s="35">
        <v>10000</v>
      </c>
      <c r="Q2392" s="24" t="s">
        <v>34</v>
      </c>
      <c r="R2392" s="133">
        <f t="shared" si="129"/>
        <v>29605.5</v>
      </c>
      <c r="S2392" s="26">
        <f>R2392*[1]TC!$C$6</f>
        <v>592110</v>
      </c>
      <c r="T2392" s="133">
        <f>[1]TC!$F$6</f>
        <v>1000</v>
      </c>
      <c r="U2392" s="26">
        <f>T2392*[1]TC!$C$4</f>
        <v>20000</v>
      </c>
      <c r="V2392" s="15" t="s">
        <v>3979</v>
      </c>
      <c r="W2392" s="28" t="s">
        <v>36</v>
      </c>
      <c r="X2392" s="241"/>
    </row>
    <row r="2393" spans="1:24" ht="15" customHeight="1">
      <c r="A2393" s="14" t="s">
        <v>645</v>
      </c>
      <c r="B2393" s="15" t="s">
        <v>3969</v>
      </c>
      <c r="C2393" s="51" t="s">
        <v>3948</v>
      </c>
      <c r="D2393" s="14" t="s">
        <v>26</v>
      </c>
      <c r="E2393" s="14" t="s">
        <v>27</v>
      </c>
      <c r="F2393" s="14" t="s">
        <v>38</v>
      </c>
      <c r="G2393" s="14" t="s">
        <v>29</v>
      </c>
      <c r="H2393" s="15" t="s">
        <v>113</v>
      </c>
      <c r="I2393" s="15" t="s">
        <v>32</v>
      </c>
      <c r="J2393" s="15" t="s">
        <v>649</v>
      </c>
      <c r="K2393" s="131">
        <v>32490</v>
      </c>
      <c r="L2393" s="19" t="s">
        <v>370</v>
      </c>
      <c r="M2393" s="20">
        <v>0.15</v>
      </c>
      <c r="N2393" s="132">
        <f t="shared" si="128"/>
        <v>4873.5</v>
      </c>
      <c r="O2393" s="22">
        <f>N2393*[1]TC!$C$6</f>
        <v>97470</v>
      </c>
      <c r="P2393" s="35">
        <v>10000</v>
      </c>
      <c r="Q2393" s="24" t="s">
        <v>34</v>
      </c>
      <c r="R2393" s="133">
        <f t="shared" si="129"/>
        <v>27616.5</v>
      </c>
      <c r="S2393" s="26">
        <f>R2393*[1]TC!$C$6</f>
        <v>552330</v>
      </c>
      <c r="T2393" s="133">
        <f>[1]TC!$F$6</f>
        <v>1000</v>
      </c>
      <c r="U2393" s="26">
        <f>T2393*[1]TC!$C$4</f>
        <v>20000</v>
      </c>
      <c r="V2393" s="15" t="s">
        <v>3979</v>
      </c>
      <c r="W2393" s="28" t="s">
        <v>36</v>
      </c>
      <c r="X2393" s="241"/>
    </row>
    <row r="2394" spans="1:24" ht="15" customHeight="1">
      <c r="A2394" s="14" t="s">
        <v>645</v>
      </c>
      <c r="B2394" s="15" t="s">
        <v>3969</v>
      </c>
      <c r="C2394" s="51" t="s">
        <v>3954</v>
      </c>
      <c r="D2394" s="14" t="s">
        <v>26</v>
      </c>
      <c r="E2394" s="14" t="s">
        <v>27</v>
      </c>
      <c r="F2394" s="14" t="s">
        <v>38</v>
      </c>
      <c r="G2394" s="14" t="s">
        <v>29</v>
      </c>
      <c r="H2394" s="15" t="s">
        <v>113</v>
      </c>
      <c r="I2394" s="15" t="s">
        <v>32</v>
      </c>
      <c r="J2394" s="15" t="s">
        <v>649</v>
      </c>
      <c r="K2394" s="131">
        <v>39510</v>
      </c>
      <c r="L2394" s="19" t="s">
        <v>370</v>
      </c>
      <c r="M2394" s="20">
        <v>0.15</v>
      </c>
      <c r="N2394" s="132">
        <f t="shared" si="128"/>
        <v>5926.5</v>
      </c>
      <c r="O2394" s="22">
        <f>N2394*[1]TC!$C$6</f>
        <v>118530</v>
      </c>
      <c r="P2394" s="35">
        <v>10000</v>
      </c>
      <c r="Q2394" s="24" t="s">
        <v>34</v>
      </c>
      <c r="R2394" s="133">
        <f t="shared" si="129"/>
        <v>33583.5</v>
      </c>
      <c r="S2394" s="26">
        <f>R2394*[1]TC!$C$6</f>
        <v>671670</v>
      </c>
      <c r="T2394" s="133">
        <f>[1]TC!$F$6</f>
        <v>1000</v>
      </c>
      <c r="U2394" s="26">
        <f>T2394*[1]TC!$C$4</f>
        <v>20000</v>
      </c>
      <c r="V2394" s="15" t="s">
        <v>3979</v>
      </c>
      <c r="W2394" s="28" t="s">
        <v>36</v>
      </c>
      <c r="X2394" s="241"/>
    </row>
    <row r="2395" spans="1:24" ht="15" customHeight="1">
      <c r="A2395" s="14" t="s">
        <v>645</v>
      </c>
      <c r="B2395" s="15" t="s">
        <v>3969</v>
      </c>
      <c r="C2395" s="51" t="s">
        <v>3953</v>
      </c>
      <c r="D2395" s="14" t="s">
        <v>26</v>
      </c>
      <c r="E2395" s="14" t="s">
        <v>27</v>
      </c>
      <c r="F2395" s="14" t="s">
        <v>38</v>
      </c>
      <c r="G2395" s="14" t="s">
        <v>29</v>
      </c>
      <c r="H2395" s="15" t="s">
        <v>113</v>
      </c>
      <c r="I2395" s="15" t="s">
        <v>32</v>
      </c>
      <c r="J2395" s="15" t="s">
        <v>649</v>
      </c>
      <c r="K2395" s="131">
        <v>45750</v>
      </c>
      <c r="L2395" s="19" t="s">
        <v>370</v>
      </c>
      <c r="M2395" s="20">
        <v>0.15</v>
      </c>
      <c r="N2395" s="132">
        <f t="shared" si="128"/>
        <v>6862.5</v>
      </c>
      <c r="O2395" s="22">
        <f>N2395*[1]TC!$C$6</f>
        <v>137250</v>
      </c>
      <c r="P2395" s="35">
        <v>10000</v>
      </c>
      <c r="Q2395" s="24" t="s">
        <v>34</v>
      </c>
      <c r="R2395" s="133">
        <f t="shared" si="129"/>
        <v>38887.5</v>
      </c>
      <c r="S2395" s="26">
        <f>R2395*[1]TC!$C$6</f>
        <v>777750</v>
      </c>
      <c r="T2395" s="133">
        <f>[1]TC!$F$6</f>
        <v>1000</v>
      </c>
      <c r="U2395" s="26">
        <f>T2395*[1]TC!$C$4</f>
        <v>20000</v>
      </c>
      <c r="V2395" s="15" t="s">
        <v>3979</v>
      </c>
      <c r="W2395" s="28" t="s">
        <v>36</v>
      </c>
      <c r="X2395" s="241"/>
    </row>
    <row r="2396" spans="1:24" ht="15" customHeight="1">
      <c r="A2396" s="14" t="s">
        <v>645</v>
      </c>
      <c r="B2396" s="15" t="s">
        <v>3969</v>
      </c>
      <c r="C2396" s="51" t="s">
        <v>3980</v>
      </c>
      <c r="D2396" s="14" t="s">
        <v>26</v>
      </c>
      <c r="E2396" s="14" t="s">
        <v>27</v>
      </c>
      <c r="F2396" s="14" t="s">
        <v>38</v>
      </c>
      <c r="G2396" s="14" t="s">
        <v>29</v>
      </c>
      <c r="H2396" s="15" t="s">
        <v>113</v>
      </c>
      <c r="I2396" s="15" t="s">
        <v>32</v>
      </c>
      <c r="J2396" s="15" t="s">
        <v>649</v>
      </c>
      <c r="K2396" s="131">
        <v>37170</v>
      </c>
      <c r="L2396" s="19" t="s">
        <v>370</v>
      </c>
      <c r="M2396" s="20">
        <v>0.15</v>
      </c>
      <c r="N2396" s="132">
        <f t="shared" si="128"/>
        <v>5575.5</v>
      </c>
      <c r="O2396" s="22">
        <f>N2396*[1]TC!$C$6</f>
        <v>111510</v>
      </c>
      <c r="P2396" s="35">
        <v>10000</v>
      </c>
      <c r="Q2396" s="24" t="s">
        <v>34</v>
      </c>
      <c r="R2396" s="133">
        <f t="shared" si="129"/>
        <v>31594.5</v>
      </c>
      <c r="S2396" s="26">
        <f>R2396*[1]TC!$C$6</f>
        <v>631890</v>
      </c>
      <c r="T2396" s="133">
        <f>[1]TC!$F$6</f>
        <v>1000</v>
      </c>
      <c r="U2396" s="26">
        <f>T2396*[1]TC!$C$4</f>
        <v>20000</v>
      </c>
      <c r="V2396" s="15" t="s">
        <v>3979</v>
      </c>
      <c r="W2396" s="28" t="s">
        <v>36</v>
      </c>
      <c r="X2396" s="241"/>
    </row>
    <row r="2397" spans="1:24" ht="15" customHeight="1">
      <c r="A2397" s="14" t="s">
        <v>645</v>
      </c>
      <c r="B2397" s="15" t="s">
        <v>3969</v>
      </c>
      <c r="C2397" s="51" t="s">
        <v>3950</v>
      </c>
      <c r="D2397" s="14" t="s">
        <v>26</v>
      </c>
      <c r="E2397" s="14" t="s">
        <v>27</v>
      </c>
      <c r="F2397" s="14" t="s">
        <v>38</v>
      </c>
      <c r="G2397" s="14" t="s">
        <v>29</v>
      </c>
      <c r="H2397" s="15" t="s">
        <v>113</v>
      </c>
      <c r="I2397" s="15" t="s">
        <v>32</v>
      </c>
      <c r="J2397" s="15" t="s">
        <v>649</v>
      </c>
      <c r="K2397" s="131">
        <v>37170</v>
      </c>
      <c r="L2397" s="19" t="s">
        <v>370</v>
      </c>
      <c r="M2397" s="20">
        <v>0.15</v>
      </c>
      <c r="N2397" s="132">
        <f t="shared" si="128"/>
        <v>5575.5</v>
      </c>
      <c r="O2397" s="22">
        <f>N2397*[1]TC!$C$6</f>
        <v>111510</v>
      </c>
      <c r="P2397" s="35">
        <v>10000</v>
      </c>
      <c r="Q2397" s="24" t="s">
        <v>34</v>
      </c>
      <c r="R2397" s="133">
        <f t="shared" si="129"/>
        <v>31594.5</v>
      </c>
      <c r="S2397" s="26">
        <f>R2397*[1]TC!$C$6</f>
        <v>631890</v>
      </c>
      <c r="T2397" s="133">
        <f>[1]TC!$F$6</f>
        <v>1000</v>
      </c>
      <c r="U2397" s="26">
        <f>T2397*[1]TC!$C$4</f>
        <v>20000</v>
      </c>
      <c r="V2397" s="15" t="s">
        <v>3979</v>
      </c>
      <c r="W2397" s="28" t="s">
        <v>36</v>
      </c>
      <c r="X2397" s="241"/>
    </row>
    <row r="2398" spans="1:24" ht="15" customHeight="1">
      <c r="A2398" s="14" t="s">
        <v>645</v>
      </c>
      <c r="B2398" s="15" t="s">
        <v>3969</v>
      </c>
      <c r="C2398" s="51" t="s">
        <v>3955</v>
      </c>
      <c r="D2398" s="14" t="s">
        <v>26</v>
      </c>
      <c r="E2398" s="14" t="s">
        <v>27</v>
      </c>
      <c r="F2398" s="14" t="s">
        <v>38</v>
      </c>
      <c r="G2398" s="14" t="s">
        <v>29</v>
      </c>
      <c r="H2398" s="15" t="s">
        <v>113</v>
      </c>
      <c r="I2398" s="15" t="s">
        <v>32</v>
      </c>
      <c r="J2398" s="15" t="s">
        <v>649</v>
      </c>
      <c r="K2398" s="131">
        <v>37170</v>
      </c>
      <c r="L2398" s="19" t="s">
        <v>370</v>
      </c>
      <c r="M2398" s="20">
        <v>0.15</v>
      </c>
      <c r="N2398" s="132">
        <f t="shared" si="128"/>
        <v>5575.5</v>
      </c>
      <c r="O2398" s="22">
        <f>N2398*[1]TC!$C$6</f>
        <v>111510</v>
      </c>
      <c r="P2398" s="35">
        <v>10000</v>
      </c>
      <c r="Q2398" s="24" t="s">
        <v>34</v>
      </c>
      <c r="R2398" s="133">
        <f t="shared" si="129"/>
        <v>31594.5</v>
      </c>
      <c r="S2398" s="26">
        <f>R2398*[1]TC!$C$6</f>
        <v>631890</v>
      </c>
      <c r="T2398" s="133">
        <f>[1]TC!$F$6</f>
        <v>1000</v>
      </c>
      <c r="U2398" s="26">
        <f>T2398*[1]TC!$C$4</f>
        <v>20000</v>
      </c>
      <c r="V2398" s="15" t="s">
        <v>3979</v>
      </c>
      <c r="W2398" s="28" t="s">
        <v>36</v>
      </c>
      <c r="X2398" s="241"/>
    </row>
    <row r="2399" spans="1:24" ht="15" customHeight="1">
      <c r="A2399" s="14" t="s">
        <v>645</v>
      </c>
      <c r="B2399" s="76" t="s">
        <v>3981</v>
      </c>
      <c r="C2399" s="76" t="s">
        <v>3809</v>
      </c>
      <c r="D2399" s="14" t="s">
        <v>26</v>
      </c>
      <c r="E2399" s="14" t="s">
        <v>27</v>
      </c>
      <c r="F2399" s="14" t="s">
        <v>38</v>
      </c>
      <c r="G2399" s="14" t="s">
        <v>56</v>
      </c>
      <c r="H2399" s="15" t="s">
        <v>113</v>
      </c>
      <c r="I2399" s="15" t="s">
        <v>498</v>
      </c>
      <c r="J2399" s="15" t="s">
        <v>32</v>
      </c>
      <c r="K2399" s="434">
        <v>27072</v>
      </c>
      <c r="L2399" s="19" t="s">
        <v>370</v>
      </c>
      <c r="M2399" s="20">
        <v>0.28999999999999998</v>
      </c>
      <c r="N2399" s="132">
        <f t="shared" si="128"/>
        <v>7850.8799999999992</v>
      </c>
      <c r="O2399" s="22">
        <f>N2399*[1]TC!$C$6</f>
        <v>157017.59999999998</v>
      </c>
      <c r="P2399" s="35">
        <v>10000</v>
      </c>
      <c r="Q2399" s="435">
        <v>5000</v>
      </c>
      <c r="R2399" s="133">
        <f t="shared" si="129"/>
        <v>19221.120000000003</v>
      </c>
      <c r="S2399" s="26">
        <f>R2399*[1]TC!$C$6</f>
        <v>384422.40000000002</v>
      </c>
      <c r="T2399" s="133">
        <f>[1]TC!$F$6</f>
        <v>1000</v>
      </c>
      <c r="U2399" s="26">
        <f>T2399*[1]TC!$C$6</f>
        <v>20000</v>
      </c>
      <c r="V2399" s="71" t="s">
        <v>3770</v>
      </c>
      <c r="W2399" s="142" t="s">
        <v>3771</v>
      </c>
      <c r="X2399" s="241"/>
    </row>
    <row r="2400" spans="1:24" ht="15" customHeight="1">
      <c r="A2400" s="14" t="s">
        <v>645</v>
      </c>
      <c r="B2400" s="76" t="s">
        <v>3981</v>
      </c>
      <c r="C2400" s="76" t="s">
        <v>3812</v>
      </c>
      <c r="D2400" s="14" t="s">
        <v>26</v>
      </c>
      <c r="E2400" s="14" t="s">
        <v>27</v>
      </c>
      <c r="F2400" s="14" t="s">
        <v>38</v>
      </c>
      <c r="G2400" s="14" t="s">
        <v>42</v>
      </c>
      <c r="H2400" s="15" t="s">
        <v>113</v>
      </c>
      <c r="I2400" s="15" t="s">
        <v>498</v>
      </c>
      <c r="J2400" s="15" t="s">
        <v>649</v>
      </c>
      <c r="K2400" s="434">
        <v>27072</v>
      </c>
      <c r="L2400" s="19" t="s">
        <v>370</v>
      </c>
      <c r="M2400" s="20">
        <v>0.28999999999999998</v>
      </c>
      <c r="N2400" s="132">
        <f t="shared" si="128"/>
        <v>7850.8799999999992</v>
      </c>
      <c r="O2400" s="22">
        <f>N2400*[1]TC!$C$6</f>
        <v>157017.59999999998</v>
      </c>
      <c r="P2400" s="35">
        <v>10000</v>
      </c>
      <c r="Q2400" s="435">
        <v>5000</v>
      </c>
      <c r="R2400" s="133">
        <f t="shared" si="129"/>
        <v>19221.120000000003</v>
      </c>
      <c r="S2400" s="26">
        <f>R2400*[1]TC!$C$6</f>
        <v>384422.40000000002</v>
      </c>
      <c r="T2400" s="133">
        <f>[1]TC!$F$6</f>
        <v>1000</v>
      </c>
      <c r="U2400" s="26">
        <f>T2400*[1]TC!$C$6</f>
        <v>20000</v>
      </c>
      <c r="V2400" s="71" t="s">
        <v>3770</v>
      </c>
      <c r="W2400" s="142" t="s">
        <v>3771</v>
      </c>
      <c r="X2400" s="241"/>
    </row>
    <row r="2401" spans="1:24" ht="15" customHeight="1">
      <c r="A2401" s="14" t="s">
        <v>645</v>
      </c>
      <c r="B2401" s="76" t="s">
        <v>3981</v>
      </c>
      <c r="C2401" s="76" t="s">
        <v>3813</v>
      </c>
      <c r="D2401" s="14" t="s">
        <v>26</v>
      </c>
      <c r="E2401" s="14" t="s">
        <v>27</v>
      </c>
      <c r="F2401" s="14" t="s">
        <v>38</v>
      </c>
      <c r="G2401" s="14" t="s">
        <v>170</v>
      </c>
      <c r="H2401" s="15" t="s">
        <v>113</v>
      </c>
      <c r="I2401" s="15" t="s">
        <v>498</v>
      </c>
      <c r="J2401" s="15" t="s">
        <v>649</v>
      </c>
      <c r="K2401" s="434">
        <v>27072</v>
      </c>
      <c r="L2401" s="19" t="s">
        <v>370</v>
      </c>
      <c r="M2401" s="20">
        <v>0.28999999999999998</v>
      </c>
      <c r="N2401" s="132">
        <f t="shared" si="128"/>
        <v>7850.8799999999992</v>
      </c>
      <c r="O2401" s="22">
        <f>N2401*[1]TC!$C$6</f>
        <v>157017.59999999998</v>
      </c>
      <c r="P2401" s="35">
        <v>10000</v>
      </c>
      <c r="Q2401" s="435">
        <v>5000</v>
      </c>
      <c r="R2401" s="133">
        <f t="shared" si="129"/>
        <v>19221.120000000003</v>
      </c>
      <c r="S2401" s="26">
        <f>R2401*[1]TC!$C$6</f>
        <v>384422.40000000002</v>
      </c>
      <c r="T2401" s="133">
        <f>[1]TC!$F$6</f>
        <v>1000</v>
      </c>
      <c r="U2401" s="26">
        <f>T2401*[1]TC!$C$6</f>
        <v>20000</v>
      </c>
      <c r="V2401" s="71" t="s">
        <v>3770</v>
      </c>
      <c r="W2401" s="142" t="s">
        <v>3771</v>
      </c>
      <c r="X2401" s="241"/>
    </row>
    <row r="2402" spans="1:24" ht="15" customHeight="1">
      <c r="A2402" s="14" t="s">
        <v>645</v>
      </c>
      <c r="B2402" s="76" t="s">
        <v>3981</v>
      </c>
      <c r="C2402" s="76" t="s">
        <v>3814</v>
      </c>
      <c r="D2402" s="14" t="s">
        <v>26</v>
      </c>
      <c r="E2402" s="14" t="s">
        <v>27</v>
      </c>
      <c r="F2402" s="14" t="s">
        <v>38</v>
      </c>
      <c r="G2402" s="14" t="s">
        <v>295</v>
      </c>
      <c r="H2402" s="15" t="s">
        <v>113</v>
      </c>
      <c r="I2402" s="15" t="s">
        <v>498</v>
      </c>
      <c r="J2402" s="15" t="s">
        <v>649</v>
      </c>
      <c r="K2402" s="434">
        <v>27072</v>
      </c>
      <c r="L2402" s="19" t="s">
        <v>370</v>
      </c>
      <c r="M2402" s="20">
        <v>0.28999999999999998</v>
      </c>
      <c r="N2402" s="132">
        <f t="shared" si="128"/>
        <v>7850.8799999999992</v>
      </c>
      <c r="O2402" s="22">
        <f>N2402*[1]TC!$C$6</f>
        <v>157017.59999999998</v>
      </c>
      <c r="P2402" s="35">
        <v>10000</v>
      </c>
      <c r="Q2402" s="435">
        <v>5000</v>
      </c>
      <c r="R2402" s="133">
        <f t="shared" si="129"/>
        <v>19221.120000000003</v>
      </c>
      <c r="S2402" s="26">
        <f>R2402*[1]TC!$C$6</f>
        <v>384422.40000000002</v>
      </c>
      <c r="T2402" s="133">
        <f>[1]TC!$F$6</f>
        <v>1000</v>
      </c>
      <c r="U2402" s="26">
        <f>T2402*[1]TC!$C$6</f>
        <v>20000</v>
      </c>
      <c r="V2402" s="71" t="s">
        <v>3770</v>
      </c>
      <c r="W2402" s="142" t="s">
        <v>3771</v>
      </c>
      <c r="X2402" s="241"/>
    </row>
    <row r="2403" spans="1:24" ht="15" customHeight="1">
      <c r="A2403" s="14" t="s">
        <v>645</v>
      </c>
      <c r="B2403" s="76" t="s">
        <v>3981</v>
      </c>
      <c r="C2403" s="76" t="s">
        <v>3815</v>
      </c>
      <c r="D2403" s="14" t="s">
        <v>26</v>
      </c>
      <c r="E2403" s="14" t="s">
        <v>27</v>
      </c>
      <c r="F2403" s="14" t="s">
        <v>38</v>
      </c>
      <c r="G2403" s="14" t="s">
        <v>28</v>
      </c>
      <c r="H2403" s="15" t="s">
        <v>113</v>
      </c>
      <c r="I2403" s="15" t="s">
        <v>498</v>
      </c>
      <c r="J2403" s="15" t="s">
        <v>649</v>
      </c>
      <c r="K2403" s="434">
        <v>27072</v>
      </c>
      <c r="L2403" s="19" t="s">
        <v>370</v>
      </c>
      <c r="M2403" s="20">
        <v>0.28999999999999998</v>
      </c>
      <c r="N2403" s="132">
        <f t="shared" si="128"/>
        <v>7850.8799999999992</v>
      </c>
      <c r="O2403" s="22">
        <f>N2403*[1]TC!$C$6</f>
        <v>157017.59999999998</v>
      </c>
      <c r="P2403" s="35">
        <v>10000</v>
      </c>
      <c r="Q2403" s="435">
        <v>5000</v>
      </c>
      <c r="R2403" s="133">
        <f t="shared" si="129"/>
        <v>19221.120000000003</v>
      </c>
      <c r="S2403" s="26">
        <f>R2403*[1]TC!$C$6</f>
        <v>384422.40000000002</v>
      </c>
      <c r="T2403" s="133">
        <f>[1]TC!$F$6</f>
        <v>1000</v>
      </c>
      <c r="U2403" s="26">
        <f>T2403*[1]TC!$C$6</f>
        <v>20000</v>
      </c>
      <c r="V2403" s="71" t="s">
        <v>3770</v>
      </c>
      <c r="W2403" s="142" t="s">
        <v>3771</v>
      </c>
      <c r="X2403" s="241"/>
    </row>
    <row r="2404" spans="1:24" ht="15" customHeight="1">
      <c r="A2404" s="14" t="s">
        <v>645</v>
      </c>
      <c r="B2404" s="76" t="s">
        <v>3981</v>
      </c>
      <c r="C2404" s="76" t="s">
        <v>3816</v>
      </c>
      <c r="D2404" s="14" t="s">
        <v>26</v>
      </c>
      <c r="E2404" s="14" t="s">
        <v>27</v>
      </c>
      <c r="F2404" s="14" t="s">
        <v>38</v>
      </c>
      <c r="G2404" s="14" t="s">
        <v>411</v>
      </c>
      <c r="H2404" s="15" t="s">
        <v>113</v>
      </c>
      <c r="I2404" s="15" t="s">
        <v>498</v>
      </c>
      <c r="J2404" s="15" t="s">
        <v>649</v>
      </c>
      <c r="K2404" s="434">
        <v>27072</v>
      </c>
      <c r="L2404" s="19" t="s">
        <v>370</v>
      </c>
      <c r="M2404" s="20">
        <v>0.28999999999999998</v>
      </c>
      <c r="N2404" s="132">
        <f t="shared" si="128"/>
        <v>7850.8799999999992</v>
      </c>
      <c r="O2404" s="22">
        <f>N2404*[1]TC!$C$6</f>
        <v>157017.59999999998</v>
      </c>
      <c r="P2404" s="35">
        <v>10000</v>
      </c>
      <c r="Q2404" s="435">
        <v>5000</v>
      </c>
      <c r="R2404" s="133">
        <f t="shared" si="129"/>
        <v>19221.120000000003</v>
      </c>
      <c r="S2404" s="26">
        <f>R2404*[1]TC!$C$6</f>
        <v>384422.40000000002</v>
      </c>
      <c r="T2404" s="133">
        <f>[1]TC!$F$6</f>
        <v>1000</v>
      </c>
      <c r="U2404" s="26">
        <f>T2404*[1]TC!$C$6</f>
        <v>20000</v>
      </c>
      <c r="V2404" s="71" t="s">
        <v>3770</v>
      </c>
      <c r="W2404" s="142" t="s">
        <v>3771</v>
      </c>
      <c r="X2404" s="241"/>
    </row>
    <row r="2405" spans="1:24" ht="15" customHeight="1">
      <c r="A2405" s="14" t="s">
        <v>645</v>
      </c>
      <c r="B2405" s="76" t="s">
        <v>3981</v>
      </c>
      <c r="C2405" s="76" t="s">
        <v>3817</v>
      </c>
      <c r="D2405" s="14" t="s">
        <v>26</v>
      </c>
      <c r="E2405" s="14" t="s">
        <v>27</v>
      </c>
      <c r="F2405" s="14" t="s">
        <v>38</v>
      </c>
      <c r="G2405" s="14" t="s">
        <v>116</v>
      </c>
      <c r="H2405" s="15" t="s">
        <v>113</v>
      </c>
      <c r="I2405" s="15" t="s">
        <v>498</v>
      </c>
      <c r="J2405" s="15" t="s">
        <v>649</v>
      </c>
      <c r="K2405" s="434">
        <v>27072</v>
      </c>
      <c r="L2405" s="19" t="s">
        <v>370</v>
      </c>
      <c r="M2405" s="20">
        <v>0.28999999999999998</v>
      </c>
      <c r="N2405" s="132">
        <f t="shared" si="128"/>
        <v>7850.8799999999992</v>
      </c>
      <c r="O2405" s="22">
        <f>N2405*[1]TC!$C$6</f>
        <v>157017.59999999998</v>
      </c>
      <c r="P2405" s="35">
        <v>10000</v>
      </c>
      <c r="Q2405" s="435">
        <v>5000</v>
      </c>
      <c r="R2405" s="133">
        <f t="shared" si="129"/>
        <v>19221.120000000003</v>
      </c>
      <c r="S2405" s="26">
        <f>R2405*[1]TC!$C$6</f>
        <v>384422.40000000002</v>
      </c>
      <c r="T2405" s="133">
        <f>[1]TC!$F$6</f>
        <v>1000</v>
      </c>
      <c r="U2405" s="26">
        <f>T2405*[1]TC!$C$6</f>
        <v>20000</v>
      </c>
      <c r="V2405" s="71" t="s">
        <v>3770</v>
      </c>
      <c r="W2405" s="142" t="s">
        <v>3771</v>
      </c>
      <c r="X2405" s="241"/>
    </row>
    <row r="2406" spans="1:24" ht="15" customHeight="1">
      <c r="A2406" s="14" t="s">
        <v>645</v>
      </c>
      <c r="B2406" s="76" t="s">
        <v>3981</v>
      </c>
      <c r="C2406" s="76" t="s">
        <v>3818</v>
      </c>
      <c r="D2406" s="14" t="s">
        <v>26</v>
      </c>
      <c r="E2406" s="14" t="s">
        <v>27</v>
      </c>
      <c r="F2406" s="14" t="s">
        <v>38</v>
      </c>
      <c r="G2406" s="14" t="s">
        <v>28</v>
      </c>
      <c r="H2406" s="15" t="s">
        <v>113</v>
      </c>
      <c r="I2406" s="15" t="s">
        <v>498</v>
      </c>
      <c r="J2406" s="15" t="s">
        <v>649</v>
      </c>
      <c r="K2406" s="434">
        <v>27072</v>
      </c>
      <c r="L2406" s="19" t="s">
        <v>370</v>
      </c>
      <c r="M2406" s="20">
        <v>0.28999999999999998</v>
      </c>
      <c r="N2406" s="132">
        <f t="shared" si="128"/>
        <v>7850.8799999999992</v>
      </c>
      <c r="O2406" s="22">
        <f>N2406*[1]TC!$C$6</f>
        <v>157017.59999999998</v>
      </c>
      <c r="P2406" s="35">
        <v>10000</v>
      </c>
      <c r="Q2406" s="435">
        <v>5000</v>
      </c>
      <c r="R2406" s="133">
        <f t="shared" si="129"/>
        <v>19221.120000000003</v>
      </c>
      <c r="S2406" s="26">
        <f>R2406*[1]TC!$C$6</f>
        <v>384422.40000000002</v>
      </c>
      <c r="T2406" s="133">
        <f>[1]TC!$F$6</f>
        <v>1000</v>
      </c>
      <c r="U2406" s="26">
        <f>T2406*[1]TC!$C$6</f>
        <v>20000</v>
      </c>
      <c r="V2406" s="71" t="s">
        <v>3770</v>
      </c>
      <c r="W2406" s="142" t="s">
        <v>3771</v>
      </c>
      <c r="X2406" s="241"/>
    </row>
    <row r="2407" spans="1:24" ht="15" customHeight="1">
      <c r="A2407" s="14" t="s">
        <v>645</v>
      </c>
      <c r="B2407" s="76" t="s">
        <v>3981</v>
      </c>
      <c r="C2407" s="76" t="s">
        <v>3778</v>
      </c>
      <c r="D2407" s="14" t="s">
        <v>26</v>
      </c>
      <c r="E2407" s="14" t="s">
        <v>27</v>
      </c>
      <c r="F2407" s="14" t="s">
        <v>38</v>
      </c>
      <c r="G2407" s="14" t="s">
        <v>76</v>
      </c>
      <c r="H2407" s="15" t="s">
        <v>113</v>
      </c>
      <c r="I2407" s="15" t="s">
        <v>498</v>
      </c>
      <c r="J2407" s="15" t="s">
        <v>649</v>
      </c>
      <c r="K2407" s="434">
        <v>27072</v>
      </c>
      <c r="L2407" s="19" t="s">
        <v>370</v>
      </c>
      <c r="M2407" s="20">
        <v>0.28999999999999998</v>
      </c>
      <c r="N2407" s="132">
        <f t="shared" si="128"/>
        <v>7850.8799999999992</v>
      </c>
      <c r="O2407" s="22">
        <f>N2407*[1]TC!$C$6</f>
        <v>157017.59999999998</v>
      </c>
      <c r="P2407" s="35">
        <v>10000</v>
      </c>
      <c r="Q2407" s="435">
        <v>5000</v>
      </c>
      <c r="R2407" s="133">
        <f t="shared" si="129"/>
        <v>19221.120000000003</v>
      </c>
      <c r="S2407" s="26">
        <f>R2407*[1]TC!$C$6</f>
        <v>384422.40000000002</v>
      </c>
      <c r="T2407" s="133">
        <f>[1]TC!$F$6</f>
        <v>1000</v>
      </c>
      <c r="U2407" s="26">
        <f>T2407*[1]TC!$C$6</f>
        <v>20000</v>
      </c>
      <c r="V2407" s="71" t="s">
        <v>3770</v>
      </c>
      <c r="W2407" s="142" t="s">
        <v>3771</v>
      </c>
      <c r="X2407" s="241"/>
    </row>
    <row r="2408" spans="1:24" ht="15" customHeight="1">
      <c r="A2408" s="14" t="s">
        <v>645</v>
      </c>
      <c r="B2408" s="76" t="s">
        <v>3981</v>
      </c>
      <c r="C2408" s="76" t="s">
        <v>3779</v>
      </c>
      <c r="D2408" s="14" t="s">
        <v>26</v>
      </c>
      <c r="E2408" s="14" t="s">
        <v>27</v>
      </c>
      <c r="F2408" s="14" t="s">
        <v>38</v>
      </c>
      <c r="G2408" s="14" t="s">
        <v>29</v>
      </c>
      <c r="H2408" s="15" t="s">
        <v>113</v>
      </c>
      <c r="I2408" s="15" t="s">
        <v>498</v>
      </c>
      <c r="J2408" s="15" t="s">
        <v>649</v>
      </c>
      <c r="K2408" s="434">
        <v>27072</v>
      </c>
      <c r="L2408" s="19" t="s">
        <v>370</v>
      </c>
      <c r="M2408" s="20">
        <v>0.28999999999999998</v>
      </c>
      <c r="N2408" s="132">
        <f t="shared" si="128"/>
        <v>7850.8799999999992</v>
      </c>
      <c r="O2408" s="22">
        <f>N2408*[1]TC!$C$6</f>
        <v>157017.59999999998</v>
      </c>
      <c r="P2408" s="35">
        <v>10000</v>
      </c>
      <c r="Q2408" s="435">
        <v>5000</v>
      </c>
      <c r="R2408" s="133">
        <f t="shared" si="129"/>
        <v>19221.120000000003</v>
      </c>
      <c r="S2408" s="26">
        <f>R2408*[1]TC!$C$6</f>
        <v>384422.40000000002</v>
      </c>
      <c r="T2408" s="133">
        <f>[1]TC!$F$6</f>
        <v>1000</v>
      </c>
      <c r="U2408" s="26">
        <f>T2408*[1]TC!$C$6</f>
        <v>20000</v>
      </c>
      <c r="V2408" s="71" t="s">
        <v>3770</v>
      </c>
      <c r="W2408" s="142" t="s">
        <v>3771</v>
      </c>
      <c r="X2408" s="241"/>
    </row>
    <row r="2409" spans="1:24" ht="15" customHeight="1">
      <c r="A2409" s="14" t="s">
        <v>645</v>
      </c>
      <c r="B2409" s="76" t="s">
        <v>3981</v>
      </c>
      <c r="C2409" s="76" t="s">
        <v>3786</v>
      </c>
      <c r="D2409" s="14" t="s">
        <v>26</v>
      </c>
      <c r="E2409" s="14" t="s">
        <v>27</v>
      </c>
      <c r="F2409" s="14" t="s">
        <v>38</v>
      </c>
      <c r="G2409" s="14" t="s">
        <v>76</v>
      </c>
      <c r="H2409" s="15" t="s">
        <v>113</v>
      </c>
      <c r="I2409" s="15" t="s">
        <v>498</v>
      </c>
      <c r="J2409" s="15" t="s">
        <v>649</v>
      </c>
      <c r="K2409" s="434">
        <v>27072</v>
      </c>
      <c r="L2409" s="19" t="s">
        <v>370</v>
      </c>
      <c r="M2409" s="20">
        <v>0.28999999999999998</v>
      </c>
      <c r="N2409" s="132">
        <f t="shared" si="128"/>
        <v>7850.8799999999992</v>
      </c>
      <c r="O2409" s="22">
        <f>N2409*[1]TC!$C$6</f>
        <v>157017.59999999998</v>
      </c>
      <c r="P2409" s="35">
        <v>10000</v>
      </c>
      <c r="Q2409" s="435">
        <v>5000</v>
      </c>
      <c r="R2409" s="133">
        <f t="shared" si="129"/>
        <v>19221.120000000003</v>
      </c>
      <c r="S2409" s="26">
        <f>R2409*[1]TC!$C$6</f>
        <v>384422.40000000002</v>
      </c>
      <c r="T2409" s="133">
        <f>[1]TC!$F$6</f>
        <v>1000</v>
      </c>
      <c r="U2409" s="26">
        <f>T2409*[1]TC!$C$6</f>
        <v>20000</v>
      </c>
      <c r="V2409" s="71" t="s">
        <v>3770</v>
      </c>
      <c r="W2409" s="142" t="s">
        <v>3771</v>
      </c>
      <c r="X2409" s="241"/>
    </row>
    <row r="2410" spans="1:24" ht="15" customHeight="1">
      <c r="A2410" s="14" t="s">
        <v>645</v>
      </c>
      <c r="B2410" s="76" t="s">
        <v>3981</v>
      </c>
      <c r="C2410" s="76" t="s">
        <v>3819</v>
      </c>
      <c r="D2410" s="14" t="s">
        <v>26</v>
      </c>
      <c r="E2410" s="14" t="s">
        <v>27</v>
      </c>
      <c r="F2410" s="14" t="s">
        <v>38</v>
      </c>
      <c r="G2410" s="14" t="s">
        <v>28</v>
      </c>
      <c r="H2410" s="15" t="s">
        <v>113</v>
      </c>
      <c r="I2410" s="15" t="s">
        <v>498</v>
      </c>
      <c r="J2410" s="15" t="s">
        <v>649</v>
      </c>
      <c r="K2410" s="434">
        <v>27072</v>
      </c>
      <c r="L2410" s="19" t="s">
        <v>370</v>
      </c>
      <c r="M2410" s="20">
        <v>0.28999999999999998</v>
      </c>
      <c r="N2410" s="132">
        <f t="shared" si="128"/>
        <v>7850.8799999999992</v>
      </c>
      <c r="O2410" s="22">
        <f>N2410*[1]TC!$C$6</f>
        <v>157017.59999999998</v>
      </c>
      <c r="P2410" s="35">
        <v>10000</v>
      </c>
      <c r="Q2410" s="435">
        <v>5000</v>
      </c>
      <c r="R2410" s="133">
        <f t="shared" si="129"/>
        <v>19221.120000000003</v>
      </c>
      <c r="S2410" s="26">
        <f>R2410*[1]TC!$C$6</f>
        <v>384422.40000000002</v>
      </c>
      <c r="T2410" s="133">
        <f>[1]TC!$F$6</f>
        <v>1000</v>
      </c>
      <c r="U2410" s="26">
        <f>T2410*[1]TC!$C$6</f>
        <v>20000</v>
      </c>
      <c r="V2410" s="71" t="s">
        <v>3770</v>
      </c>
      <c r="W2410" s="142" t="s">
        <v>3771</v>
      </c>
      <c r="X2410" s="241"/>
    </row>
    <row r="2411" spans="1:24" ht="15" customHeight="1">
      <c r="A2411" s="14" t="s">
        <v>645</v>
      </c>
      <c r="B2411" s="76" t="s">
        <v>3981</v>
      </c>
      <c r="C2411" s="76" t="s">
        <v>3820</v>
      </c>
      <c r="D2411" s="14" t="s">
        <v>26</v>
      </c>
      <c r="E2411" s="14" t="s">
        <v>27</v>
      </c>
      <c r="F2411" s="14" t="s">
        <v>38</v>
      </c>
      <c r="G2411" s="14" t="s">
        <v>29</v>
      </c>
      <c r="H2411" s="15" t="s">
        <v>113</v>
      </c>
      <c r="I2411" s="15" t="s">
        <v>498</v>
      </c>
      <c r="J2411" s="15" t="s">
        <v>649</v>
      </c>
      <c r="K2411" s="434">
        <v>27072</v>
      </c>
      <c r="L2411" s="19" t="s">
        <v>370</v>
      </c>
      <c r="M2411" s="20">
        <v>0.28999999999999998</v>
      </c>
      <c r="N2411" s="132">
        <f t="shared" si="128"/>
        <v>7850.8799999999992</v>
      </c>
      <c r="O2411" s="22">
        <f>N2411*[1]TC!$C$6</f>
        <v>157017.59999999998</v>
      </c>
      <c r="P2411" s="35">
        <v>10000</v>
      </c>
      <c r="Q2411" s="435">
        <v>5000</v>
      </c>
      <c r="R2411" s="133">
        <f t="shared" si="129"/>
        <v>19221.120000000003</v>
      </c>
      <c r="S2411" s="26">
        <f>R2411*[1]TC!$C$6</f>
        <v>384422.40000000002</v>
      </c>
      <c r="T2411" s="133">
        <f>[1]TC!$F$6</f>
        <v>1000</v>
      </c>
      <c r="U2411" s="26">
        <f>T2411*[1]TC!$C$6</f>
        <v>20000</v>
      </c>
      <c r="V2411" s="71" t="s">
        <v>3770</v>
      </c>
      <c r="W2411" s="142" t="s">
        <v>3771</v>
      </c>
      <c r="X2411" s="241"/>
    </row>
    <row r="2412" spans="1:24" ht="15" customHeight="1">
      <c r="A2412" s="14" t="s">
        <v>645</v>
      </c>
      <c r="B2412" s="76" t="s">
        <v>3981</v>
      </c>
      <c r="C2412" s="76" t="s">
        <v>3799</v>
      </c>
      <c r="D2412" s="14" t="s">
        <v>26</v>
      </c>
      <c r="E2412" s="14" t="s">
        <v>27</v>
      </c>
      <c r="F2412" s="14" t="s">
        <v>38</v>
      </c>
      <c r="G2412" s="14" t="s">
        <v>411</v>
      </c>
      <c r="H2412" s="15" t="s">
        <v>113</v>
      </c>
      <c r="I2412" s="15" t="s">
        <v>498</v>
      </c>
      <c r="J2412" s="15" t="s">
        <v>649</v>
      </c>
      <c r="K2412" s="434">
        <v>27072</v>
      </c>
      <c r="L2412" s="19" t="s">
        <v>370</v>
      </c>
      <c r="M2412" s="20">
        <v>0.28999999999999998</v>
      </c>
      <c r="N2412" s="132">
        <f t="shared" si="128"/>
        <v>7850.8799999999992</v>
      </c>
      <c r="O2412" s="22">
        <f>N2412*[1]TC!$C$6</f>
        <v>157017.59999999998</v>
      </c>
      <c r="P2412" s="35">
        <v>10000</v>
      </c>
      <c r="Q2412" s="435">
        <v>5000</v>
      </c>
      <c r="R2412" s="133">
        <f t="shared" si="129"/>
        <v>19221.120000000003</v>
      </c>
      <c r="S2412" s="26">
        <f>R2412*[1]TC!$C$6</f>
        <v>384422.40000000002</v>
      </c>
      <c r="T2412" s="133">
        <f>[1]TC!$F$6</f>
        <v>1000</v>
      </c>
      <c r="U2412" s="26">
        <f>T2412*[1]TC!$C$6</f>
        <v>20000</v>
      </c>
      <c r="V2412" s="71" t="s">
        <v>3770</v>
      </c>
      <c r="W2412" s="142" t="s">
        <v>3800</v>
      </c>
      <c r="X2412" s="241"/>
    </row>
    <row r="2413" spans="1:24" ht="15" customHeight="1">
      <c r="A2413" s="14" t="s">
        <v>645</v>
      </c>
      <c r="B2413" s="76" t="s">
        <v>3981</v>
      </c>
      <c r="C2413" s="76" t="s">
        <v>3801</v>
      </c>
      <c r="D2413" s="14" t="s">
        <v>26</v>
      </c>
      <c r="E2413" s="14" t="s">
        <v>27</v>
      </c>
      <c r="F2413" s="14" t="s">
        <v>38</v>
      </c>
      <c r="G2413" s="14" t="s">
        <v>411</v>
      </c>
      <c r="H2413" s="15" t="s">
        <v>113</v>
      </c>
      <c r="I2413" s="15" t="s">
        <v>498</v>
      </c>
      <c r="J2413" s="15" t="s">
        <v>649</v>
      </c>
      <c r="K2413" s="434">
        <v>27072</v>
      </c>
      <c r="L2413" s="19" t="s">
        <v>370</v>
      </c>
      <c r="M2413" s="20">
        <v>0.28999999999999998</v>
      </c>
      <c r="N2413" s="132">
        <f t="shared" si="128"/>
        <v>7850.8799999999992</v>
      </c>
      <c r="O2413" s="22">
        <f>N2413*[1]TC!$C$6</f>
        <v>157017.59999999998</v>
      </c>
      <c r="P2413" s="35">
        <v>10000</v>
      </c>
      <c r="Q2413" s="435">
        <v>5000</v>
      </c>
      <c r="R2413" s="133">
        <f t="shared" si="129"/>
        <v>19221.120000000003</v>
      </c>
      <c r="S2413" s="26">
        <f>R2413*[1]TC!$C$6</f>
        <v>384422.40000000002</v>
      </c>
      <c r="T2413" s="133">
        <f>[1]TC!$F$6</f>
        <v>1000</v>
      </c>
      <c r="U2413" s="26">
        <f>T2413*[1]TC!$C$6</f>
        <v>20000</v>
      </c>
      <c r="V2413" s="71" t="s">
        <v>3770</v>
      </c>
      <c r="W2413" s="142" t="s">
        <v>3802</v>
      </c>
      <c r="X2413" s="241"/>
    </row>
    <row r="2414" spans="1:24" ht="15" customHeight="1">
      <c r="A2414" s="14" t="s">
        <v>645</v>
      </c>
      <c r="B2414" s="76" t="s">
        <v>3981</v>
      </c>
      <c r="C2414" s="76" t="s">
        <v>3803</v>
      </c>
      <c r="D2414" s="14" t="s">
        <v>26</v>
      </c>
      <c r="E2414" s="14" t="s">
        <v>27</v>
      </c>
      <c r="F2414" s="14" t="s">
        <v>38</v>
      </c>
      <c r="G2414" s="14" t="s">
        <v>411</v>
      </c>
      <c r="H2414" s="15" t="s">
        <v>113</v>
      </c>
      <c r="I2414" s="15" t="s">
        <v>498</v>
      </c>
      <c r="J2414" s="15" t="s">
        <v>649</v>
      </c>
      <c r="K2414" s="434">
        <v>27072</v>
      </c>
      <c r="L2414" s="19" t="s">
        <v>370</v>
      </c>
      <c r="M2414" s="20">
        <v>0.28999999999999998</v>
      </c>
      <c r="N2414" s="132">
        <f t="shared" si="128"/>
        <v>7850.8799999999992</v>
      </c>
      <c r="O2414" s="22">
        <f>N2414*[1]TC!$C$6</f>
        <v>157017.59999999998</v>
      </c>
      <c r="P2414" s="35">
        <v>10000</v>
      </c>
      <c r="Q2414" s="435">
        <v>5000</v>
      </c>
      <c r="R2414" s="133">
        <f t="shared" si="129"/>
        <v>19221.120000000003</v>
      </c>
      <c r="S2414" s="26">
        <f>R2414*[1]TC!$C$6</f>
        <v>384422.40000000002</v>
      </c>
      <c r="T2414" s="133">
        <f>[1]TC!$F$6</f>
        <v>1000</v>
      </c>
      <c r="U2414" s="26">
        <f>T2414*[1]TC!$C$6</f>
        <v>20000</v>
      </c>
      <c r="V2414" s="71" t="s">
        <v>3770</v>
      </c>
      <c r="W2414" s="142" t="s">
        <v>3804</v>
      </c>
      <c r="X2414" s="241"/>
    </row>
    <row r="2415" spans="1:24" ht="15" customHeight="1">
      <c r="A2415" s="14" t="s">
        <v>645</v>
      </c>
      <c r="B2415" s="76" t="s">
        <v>3981</v>
      </c>
      <c r="C2415" s="76" t="s">
        <v>3807</v>
      </c>
      <c r="D2415" s="14" t="s">
        <v>26</v>
      </c>
      <c r="E2415" s="14" t="s">
        <v>27</v>
      </c>
      <c r="F2415" s="14" t="s">
        <v>38</v>
      </c>
      <c r="G2415" s="14" t="s">
        <v>411</v>
      </c>
      <c r="H2415" s="15" t="s">
        <v>113</v>
      </c>
      <c r="I2415" s="15" t="s">
        <v>498</v>
      </c>
      <c r="J2415" s="15" t="s">
        <v>649</v>
      </c>
      <c r="K2415" s="434">
        <v>27072</v>
      </c>
      <c r="L2415" s="19" t="s">
        <v>370</v>
      </c>
      <c r="M2415" s="20">
        <v>0.28999999999999998</v>
      </c>
      <c r="N2415" s="132">
        <f t="shared" si="128"/>
        <v>7850.8799999999992</v>
      </c>
      <c r="O2415" s="22">
        <f>N2415*[1]TC!$C$6</f>
        <v>157017.59999999998</v>
      </c>
      <c r="P2415" s="35">
        <v>10000</v>
      </c>
      <c r="Q2415" s="435">
        <v>5000</v>
      </c>
      <c r="R2415" s="133">
        <f t="shared" si="129"/>
        <v>19221.120000000003</v>
      </c>
      <c r="S2415" s="26">
        <f>R2415*[1]TC!$C$6</f>
        <v>384422.40000000002</v>
      </c>
      <c r="T2415" s="133">
        <f>[1]TC!$F$6</f>
        <v>1000</v>
      </c>
      <c r="U2415" s="26">
        <f>T2415*[1]TC!$C$6</f>
        <v>20000</v>
      </c>
      <c r="V2415" s="71" t="s">
        <v>3770</v>
      </c>
      <c r="W2415" s="142" t="s">
        <v>3808</v>
      </c>
      <c r="X2415" s="241"/>
    </row>
    <row r="2416" spans="1:24" ht="15" customHeight="1">
      <c r="A2416" s="32" t="s">
        <v>645</v>
      </c>
      <c r="B2416" s="32" t="s">
        <v>3982</v>
      </c>
      <c r="C2416" s="16" t="s">
        <v>3983</v>
      </c>
      <c r="D2416" s="33" t="s">
        <v>26</v>
      </c>
      <c r="E2416" s="33" t="s">
        <v>232</v>
      </c>
      <c r="F2416" s="33" t="s">
        <v>38</v>
      </c>
      <c r="G2416" s="33" t="s">
        <v>29</v>
      </c>
      <c r="H2416" s="32" t="s">
        <v>3984</v>
      </c>
      <c r="I2416" s="33" t="s">
        <v>3985</v>
      </c>
      <c r="J2416" s="33" t="s">
        <v>3986</v>
      </c>
      <c r="K2416" s="55">
        <v>15000</v>
      </c>
      <c r="L2416" s="43" t="s">
        <v>370</v>
      </c>
      <c r="M2416" s="20">
        <v>0.3</v>
      </c>
      <c r="N2416" s="67">
        <f t="shared" si="128"/>
        <v>4500</v>
      </c>
      <c r="O2416" s="22">
        <f>N2416*[1]TC!C6</f>
        <v>90000</v>
      </c>
      <c r="P2416" s="24" t="s">
        <v>34</v>
      </c>
      <c r="Q2416" s="24" t="s">
        <v>34</v>
      </c>
      <c r="R2416" s="70">
        <f t="shared" si="129"/>
        <v>10500</v>
      </c>
      <c r="S2416" s="48">
        <f>R2416*[1]TC!C6</f>
        <v>210000</v>
      </c>
      <c r="T2416" s="41">
        <v>0</v>
      </c>
      <c r="U2416" s="48">
        <v>0</v>
      </c>
      <c r="V2416" s="184" t="s">
        <v>3987</v>
      </c>
      <c r="W2416" s="299" t="s">
        <v>3988</v>
      </c>
      <c r="X2416" s="241"/>
    </row>
    <row r="2417" spans="1:24" ht="15" customHeight="1">
      <c r="A2417" s="40" t="s">
        <v>645</v>
      </c>
      <c r="B2417" s="40" t="s">
        <v>3982</v>
      </c>
      <c r="C2417" s="51" t="s">
        <v>3989</v>
      </c>
      <c r="D2417" s="41" t="s">
        <v>26</v>
      </c>
      <c r="E2417" s="41" t="s">
        <v>232</v>
      </c>
      <c r="F2417" s="14" t="s">
        <v>38</v>
      </c>
      <c r="G2417" s="14" t="s">
        <v>29</v>
      </c>
      <c r="H2417" s="40" t="s">
        <v>3984</v>
      </c>
      <c r="I2417" s="41" t="s">
        <v>3985</v>
      </c>
      <c r="J2417" s="41" t="s">
        <v>3986</v>
      </c>
      <c r="K2417" s="55">
        <v>18000</v>
      </c>
      <c r="L2417" s="43" t="s">
        <v>370</v>
      </c>
      <c r="M2417" s="20">
        <v>0.3</v>
      </c>
      <c r="N2417" s="67">
        <f t="shared" si="128"/>
        <v>5400</v>
      </c>
      <c r="O2417" s="22">
        <f>N2417*[1]TC!C6</f>
        <v>108000</v>
      </c>
      <c r="P2417" s="46" t="s">
        <v>34</v>
      </c>
      <c r="Q2417" s="46" t="s">
        <v>34</v>
      </c>
      <c r="R2417" s="70">
        <f t="shared" si="129"/>
        <v>12600</v>
      </c>
      <c r="S2417" s="48">
        <f>R2417*[1]TC!C6</f>
        <v>252000</v>
      </c>
      <c r="T2417" s="41">
        <v>0</v>
      </c>
      <c r="U2417" s="48">
        <v>0</v>
      </c>
      <c r="V2417" s="184" t="s">
        <v>3990</v>
      </c>
      <c r="W2417" s="299" t="s">
        <v>3988</v>
      </c>
      <c r="X2417" s="241"/>
    </row>
    <row r="2418" spans="1:24" ht="15" customHeight="1">
      <c r="A2418" s="14" t="s">
        <v>3991</v>
      </c>
      <c r="B2418" s="14" t="s">
        <v>3992</v>
      </c>
      <c r="C2418" s="51" t="s">
        <v>3993</v>
      </c>
      <c r="D2418" s="14" t="s">
        <v>1171</v>
      </c>
      <c r="E2418" s="14" t="s">
        <v>27</v>
      </c>
      <c r="F2418" s="14" t="s">
        <v>108</v>
      </c>
      <c r="G2418" s="14" t="s">
        <v>147</v>
      </c>
      <c r="H2418" s="15" t="s">
        <v>3994</v>
      </c>
      <c r="I2418" s="15" t="s">
        <v>358</v>
      </c>
      <c r="J2418" s="15" t="s">
        <v>649</v>
      </c>
      <c r="K2418" s="150">
        <v>1400</v>
      </c>
      <c r="L2418" s="19" t="s">
        <v>3995</v>
      </c>
      <c r="M2418" s="53">
        <v>0.2</v>
      </c>
      <c r="N2418" s="54">
        <f t="shared" si="128"/>
        <v>280</v>
      </c>
      <c r="O2418" s="22">
        <f>N2418*[1]TC!$C$4</f>
        <v>5600</v>
      </c>
      <c r="P2418" s="24" t="s">
        <v>34</v>
      </c>
      <c r="Q2418" s="24" t="s">
        <v>1370</v>
      </c>
      <c r="R2418" s="57">
        <f t="shared" si="129"/>
        <v>1120</v>
      </c>
      <c r="S2418" s="26">
        <f>R2418*[1]TC!$C$4</f>
        <v>22400</v>
      </c>
      <c r="T2418" s="36">
        <f>[1]TC!$F$4</f>
        <v>1100</v>
      </c>
      <c r="U2418" s="26">
        <f>T2418*[1]TC!$C$4</f>
        <v>22000</v>
      </c>
      <c r="V2418" s="15"/>
      <c r="W2418" s="28"/>
      <c r="X2418" s="241"/>
    </row>
    <row r="2419" spans="1:24" ht="15" customHeight="1">
      <c r="A2419" s="14" t="s">
        <v>3991</v>
      </c>
      <c r="B2419" s="14" t="s">
        <v>3992</v>
      </c>
      <c r="C2419" s="51" t="s">
        <v>3996</v>
      </c>
      <c r="D2419" s="14" t="s">
        <v>1171</v>
      </c>
      <c r="E2419" s="14" t="s">
        <v>27</v>
      </c>
      <c r="F2419" s="14" t="s">
        <v>653</v>
      </c>
      <c r="G2419" s="14" t="s">
        <v>42</v>
      </c>
      <c r="H2419" s="15" t="s">
        <v>3997</v>
      </c>
      <c r="I2419" s="15" t="s">
        <v>1009</v>
      </c>
      <c r="J2419" s="15" t="s">
        <v>1009</v>
      </c>
      <c r="K2419" s="150">
        <v>1400</v>
      </c>
      <c r="L2419" s="19" t="s">
        <v>3995</v>
      </c>
      <c r="M2419" s="53">
        <v>0.2</v>
      </c>
      <c r="N2419" s="54">
        <f t="shared" si="128"/>
        <v>280</v>
      </c>
      <c r="O2419" s="22">
        <f>N2419*[1]TC!$C$4</f>
        <v>5600</v>
      </c>
      <c r="P2419" s="24" t="s">
        <v>34</v>
      </c>
      <c r="Q2419" s="24" t="s">
        <v>1370</v>
      </c>
      <c r="R2419" s="57">
        <f t="shared" si="129"/>
        <v>1120</v>
      </c>
      <c r="S2419" s="26">
        <f>R2419*[1]TC!$C$4</f>
        <v>22400</v>
      </c>
      <c r="T2419" s="36">
        <f>[1]TC!$F$4</f>
        <v>1100</v>
      </c>
      <c r="U2419" s="26">
        <f>T2419*[1]TC!$C$4</f>
        <v>22000</v>
      </c>
      <c r="V2419" s="15"/>
      <c r="W2419" s="28"/>
      <c r="X2419" s="241"/>
    </row>
    <row r="2420" spans="1:24" ht="15" customHeight="1">
      <c r="A2420" s="14" t="s">
        <v>3991</v>
      </c>
      <c r="B2420" s="14" t="s">
        <v>3992</v>
      </c>
      <c r="C2420" s="51" t="s">
        <v>3998</v>
      </c>
      <c r="D2420" s="14" t="s">
        <v>26</v>
      </c>
      <c r="E2420" s="14" t="s">
        <v>27</v>
      </c>
      <c r="F2420" s="14" t="s">
        <v>38</v>
      </c>
      <c r="G2420" s="14" t="s">
        <v>29</v>
      </c>
      <c r="H2420" s="15" t="s">
        <v>30</v>
      </c>
      <c r="I2420" s="15" t="s">
        <v>31</v>
      </c>
      <c r="J2420" s="15" t="s">
        <v>32</v>
      </c>
      <c r="K2420" s="39">
        <v>11400</v>
      </c>
      <c r="L2420" s="19" t="s">
        <v>189</v>
      </c>
      <c r="M2420" s="20">
        <v>0.1</v>
      </c>
      <c r="N2420" s="54">
        <f t="shared" si="128"/>
        <v>1140</v>
      </c>
      <c r="O2420" s="22">
        <f>N2420*[1]TC!$C$4</f>
        <v>22800</v>
      </c>
      <c r="P2420" s="24" t="s">
        <v>1670</v>
      </c>
      <c r="Q2420" s="24" t="s">
        <v>34</v>
      </c>
      <c r="R2420" s="57">
        <f t="shared" si="129"/>
        <v>10260</v>
      </c>
      <c r="S2420" s="26">
        <f>R2420*[1]TC!$C$4</f>
        <v>205200</v>
      </c>
      <c r="T2420" s="36">
        <f>[1]TC!$F$4</f>
        <v>1100</v>
      </c>
      <c r="U2420" s="26">
        <f>T2420*[1]TC!$C$4</f>
        <v>22000</v>
      </c>
      <c r="V2420" s="15" t="s">
        <v>3999</v>
      </c>
      <c r="W2420" s="28" t="s">
        <v>36</v>
      </c>
      <c r="X2420" s="241"/>
    </row>
    <row r="2421" spans="1:24" ht="15" customHeight="1">
      <c r="A2421" s="14" t="s">
        <v>3991</v>
      </c>
      <c r="B2421" s="14" t="s">
        <v>3992</v>
      </c>
      <c r="C2421" s="51" t="s">
        <v>4000</v>
      </c>
      <c r="D2421" s="14" t="s">
        <v>26</v>
      </c>
      <c r="E2421" s="14" t="s">
        <v>27</v>
      </c>
      <c r="F2421" s="14" t="s">
        <v>38</v>
      </c>
      <c r="G2421" s="14" t="s">
        <v>45</v>
      </c>
      <c r="H2421" s="15" t="s">
        <v>30</v>
      </c>
      <c r="I2421" s="15" t="s">
        <v>31</v>
      </c>
      <c r="J2421" s="15" t="s">
        <v>32</v>
      </c>
      <c r="K2421" s="39">
        <v>10400</v>
      </c>
      <c r="L2421" s="19" t="s">
        <v>189</v>
      </c>
      <c r="M2421" s="20">
        <v>0.1</v>
      </c>
      <c r="N2421" s="54">
        <f t="shared" si="128"/>
        <v>1040</v>
      </c>
      <c r="O2421" s="22">
        <f>N2421*[1]TC!$C$4</f>
        <v>20800</v>
      </c>
      <c r="P2421" s="24" t="s">
        <v>1670</v>
      </c>
      <c r="Q2421" s="24" t="s">
        <v>34</v>
      </c>
      <c r="R2421" s="57">
        <f t="shared" si="129"/>
        <v>9360</v>
      </c>
      <c r="S2421" s="26">
        <f>R2421*[1]TC!$C$4</f>
        <v>187200</v>
      </c>
      <c r="T2421" s="36">
        <f>[1]TC!$F$4</f>
        <v>1100</v>
      </c>
      <c r="U2421" s="26">
        <f>T2421*[1]TC!$C$4</f>
        <v>22000</v>
      </c>
      <c r="V2421" s="15" t="s">
        <v>3999</v>
      </c>
      <c r="W2421" s="28" t="s">
        <v>36</v>
      </c>
      <c r="X2421" s="241"/>
    </row>
    <row r="2422" spans="1:24" ht="15" customHeight="1">
      <c r="A2422" s="14" t="s">
        <v>3991</v>
      </c>
      <c r="B2422" s="14" t="s">
        <v>3992</v>
      </c>
      <c r="C2422" s="51" t="s">
        <v>4001</v>
      </c>
      <c r="D2422" s="14" t="s">
        <v>26</v>
      </c>
      <c r="E2422" s="14" t="s">
        <v>27</v>
      </c>
      <c r="F2422" s="14" t="s">
        <v>38</v>
      </c>
      <c r="G2422" s="14" t="s">
        <v>117</v>
      </c>
      <c r="H2422" s="15" t="s">
        <v>30</v>
      </c>
      <c r="I2422" s="15" t="s">
        <v>31</v>
      </c>
      <c r="J2422" s="15" t="s">
        <v>32</v>
      </c>
      <c r="K2422" s="39">
        <v>10400</v>
      </c>
      <c r="L2422" s="19" t="s">
        <v>189</v>
      </c>
      <c r="M2422" s="20">
        <v>0.1</v>
      </c>
      <c r="N2422" s="54">
        <f t="shared" si="128"/>
        <v>1040</v>
      </c>
      <c r="O2422" s="22">
        <f>N2422*[1]TC!$C$4</f>
        <v>20800</v>
      </c>
      <c r="P2422" s="24" t="s">
        <v>1670</v>
      </c>
      <c r="Q2422" s="24" t="s">
        <v>34</v>
      </c>
      <c r="R2422" s="57">
        <f t="shared" si="129"/>
        <v>9360</v>
      </c>
      <c r="S2422" s="26">
        <f>R2422*[1]TC!$C$4</f>
        <v>187200</v>
      </c>
      <c r="T2422" s="36">
        <f>[1]TC!$F$4</f>
        <v>1100</v>
      </c>
      <c r="U2422" s="26">
        <f>T2422*[1]TC!$C$4</f>
        <v>22000</v>
      </c>
      <c r="V2422" s="15" t="s">
        <v>3999</v>
      </c>
      <c r="W2422" s="28" t="s">
        <v>36</v>
      </c>
      <c r="X2422" s="241"/>
    </row>
    <row r="2423" spans="1:24" ht="15" customHeight="1">
      <c r="A2423" s="14" t="s">
        <v>3991</v>
      </c>
      <c r="B2423" s="14" t="s">
        <v>3992</v>
      </c>
      <c r="C2423" s="16" t="s">
        <v>4002</v>
      </c>
      <c r="D2423" s="14" t="s">
        <v>26</v>
      </c>
      <c r="E2423" s="14" t="s">
        <v>27</v>
      </c>
      <c r="F2423" s="14" t="s">
        <v>38</v>
      </c>
      <c r="G2423" s="14" t="s">
        <v>116</v>
      </c>
      <c r="H2423" s="15" t="s">
        <v>30</v>
      </c>
      <c r="I2423" s="15" t="s">
        <v>31</v>
      </c>
      <c r="J2423" s="15" t="s">
        <v>32</v>
      </c>
      <c r="K2423" s="39">
        <v>10400</v>
      </c>
      <c r="L2423" s="19" t="s">
        <v>189</v>
      </c>
      <c r="M2423" s="20">
        <v>0.1</v>
      </c>
      <c r="N2423" s="54">
        <f t="shared" si="128"/>
        <v>1040</v>
      </c>
      <c r="O2423" s="22">
        <f>N2423*[1]TC!$C$4</f>
        <v>20800</v>
      </c>
      <c r="P2423" s="24" t="s">
        <v>1670</v>
      </c>
      <c r="Q2423" s="24" t="s">
        <v>34</v>
      </c>
      <c r="R2423" s="57">
        <f t="shared" si="129"/>
        <v>9360</v>
      </c>
      <c r="S2423" s="26">
        <f>R2423*[1]TC!$C$4</f>
        <v>187200</v>
      </c>
      <c r="T2423" s="36">
        <f>[1]TC!$F$4</f>
        <v>1100</v>
      </c>
      <c r="U2423" s="26">
        <f>T2423*[1]TC!$C$4</f>
        <v>22000</v>
      </c>
      <c r="V2423" s="15" t="s">
        <v>3999</v>
      </c>
      <c r="W2423" s="28" t="s">
        <v>36</v>
      </c>
      <c r="X2423" s="241"/>
    </row>
    <row r="2424" spans="1:24" ht="15" customHeight="1">
      <c r="A2424" s="14" t="s">
        <v>3991</v>
      </c>
      <c r="B2424" s="14" t="s">
        <v>3992</v>
      </c>
      <c r="C2424" s="16" t="s">
        <v>4003</v>
      </c>
      <c r="D2424" s="14" t="s">
        <v>26</v>
      </c>
      <c r="E2424" s="14" t="s">
        <v>27</v>
      </c>
      <c r="F2424" s="14" t="s">
        <v>38</v>
      </c>
      <c r="G2424" s="14" t="s">
        <v>116</v>
      </c>
      <c r="H2424" s="15" t="s">
        <v>30</v>
      </c>
      <c r="I2424" s="15" t="s">
        <v>31</v>
      </c>
      <c r="J2424" s="15" t="s">
        <v>32</v>
      </c>
      <c r="K2424" s="39">
        <v>10400</v>
      </c>
      <c r="L2424" s="19" t="s">
        <v>189</v>
      </c>
      <c r="M2424" s="20">
        <v>0.1</v>
      </c>
      <c r="N2424" s="54">
        <f t="shared" si="128"/>
        <v>1040</v>
      </c>
      <c r="O2424" s="22">
        <f>N2424*[1]TC!$C$4</f>
        <v>20800</v>
      </c>
      <c r="P2424" s="24" t="s">
        <v>1670</v>
      </c>
      <c r="Q2424" s="24" t="s">
        <v>34</v>
      </c>
      <c r="R2424" s="57">
        <f t="shared" si="129"/>
        <v>9360</v>
      </c>
      <c r="S2424" s="26">
        <f>R2424*[1]TC!$C$4</f>
        <v>187200</v>
      </c>
      <c r="T2424" s="36">
        <f>[1]TC!$F$4</f>
        <v>1100</v>
      </c>
      <c r="U2424" s="26">
        <f>T2424*[1]TC!$C$4</f>
        <v>22000</v>
      </c>
      <c r="V2424" s="15" t="s">
        <v>3999</v>
      </c>
      <c r="W2424" s="28" t="s">
        <v>36</v>
      </c>
      <c r="X2424" s="241"/>
    </row>
    <row r="2425" spans="1:24" ht="15" customHeight="1">
      <c r="A2425" s="14" t="s">
        <v>3991</v>
      </c>
      <c r="B2425" s="14" t="s">
        <v>3992</v>
      </c>
      <c r="C2425" s="51" t="s">
        <v>4004</v>
      </c>
      <c r="D2425" s="14" t="s">
        <v>26</v>
      </c>
      <c r="E2425" s="14" t="s">
        <v>27</v>
      </c>
      <c r="F2425" s="14" t="s">
        <v>38</v>
      </c>
      <c r="G2425" s="14" t="s">
        <v>116</v>
      </c>
      <c r="H2425" s="15" t="s">
        <v>30</v>
      </c>
      <c r="I2425" s="15" t="s">
        <v>31</v>
      </c>
      <c r="J2425" s="15" t="s">
        <v>32</v>
      </c>
      <c r="K2425" s="39">
        <v>10400</v>
      </c>
      <c r="L2425" s="19" t="s">
        <v>189</v>
      </c>
      <c r="M2425" s="20">
        <v>0.1</v>
      </c>
      <c r="N2425" s="54">
        <f t="shared" si="128"/>
        <v>1040</v>
      </c>
      <c r="O2425" s="22">
        <f>N2425*[1]TC!$C$4</f>
        <v>20800</v>
      </c>
      <c r="P2425" s="24" t="s">
        <v>1670</v>
      </c>
      <c r="Q2425" s="24" t="s">
        <v>34</v>
      </c>
      <c r="R2425" s="57">
        <f t="shared" si="129"/>
        <v>9360</v>
      </c>
      <c r="S2425" s="26">
        <f>R2425*[1]TC!$C$4</f>
        <v>187200</v>
      </c>
      <c r="T2425" s="36">
        <f>[1]TC!$F$4</f>
        <v>1100</v>
      </c>
      <c r="U2425" s="26">
        <f>T2425*[1]TC!$C$4</f>
        <v>22000</v>
      </c>
      <c r="V2425" s="15" t="s">
        <v>3999</v>
      </c>
      <c r="W2425" s="28" t="s">
        <v>36</v>
      </c>
      <c r="X2425" s="241"/>
    </row>
    <row r="2426" spans="1:24" ht="15" customHeight="1">
      <c r="A2426" s="14" t="s">
        <v>3991</v>
      </c>
      <c r="B2426" s="14" t="s">
        <v>3992</v>
      </c>
      <c r="C2426" s="16" t="s">
        <v>4005</v>
      </c>
      <c r="D2426" s="14" t="s">
        <v>26</v>
      </c>
      <c r="E2426" s="14" t="s">
        <v>27</v>
      </c>
      <c r="F2426" s="14" t="s">
        <v>38</v>
      </c>
      <c r="G2426" s="14" t="s">
        <v>116</v>
      </c>
      <c r="H2426" s="15" t="s">
        <v>30</v>
      </c>
      <c r="I2426" s="15" t="s">
        <v>31</v>
      </c>
      <c r="J2426" s="15" t="s">
        <v>32</v>
      </c>
      <c r="K2426" s="39">
        <v>10400</v>
      </c>
      <c r="L2426" s="19" t="s">
        <v>189</v>
      </c>
      <c r="M2426" s="20">
        <v>0.1</v>
      </c>
      <c r="N2426" s="54">
        <f t="shared" si="128"/>
        <v>1040</v>
      </c>
      <c r="O2426" s="22">
        <f>N2426*[1]TC!$C$4</f>
        <v>20800</v>
      </c>
      <c r="P2426" s="24" t="s">
        <v>1670</v>
      </c>
      <c r="Q2426" s="24" t="s">
        <v>34</v>
      </c>
      <c r="R2426" s="57">
        <f t="shared" si="129"/>
        <v>9360</v>
      </c>
      <c r="S2426" s="26">
        <f>R2426*[1]TC!$C$4</f>
        <v>187200</v>
      </c>
      <c r="T2426" s="36">
        <f>[1]TC!$F$4</f>
        <v>1100</v>
      </c>
      <c r="U2426" s="26">
        <f>T2426*[1]TC!$C$4</f>
        <v>22000</v>
      </c>
      <c r="V2426" s="15" t="s">
        <v>3999</v>
      </c>
      <c r="W2426" s="28" t="s">
        <v>36</v>
      </c>
      <c r="X2426" s="241"/>
    </row>
    <row r="2427" spans="1:24" ht="15" customHeight="1">
      <c r="A2427" s="14" t="s">
        <v>3991</v>
      </c>
      <c r="B2427" s="14" t="s">
        <v>3992</v>
      </c>
      <c r="C2427" s="51" t="s">
        <v>4006</v>
      </c>
      <c r="D2427" s="14" t="s">
        <v>26</v>
      </c>
      <c r="E2427" s="14" t="s">
        <v>27</v>
      </c>
      <c r="F2427" s="14" t="s">
        <v>38</v>
      </c>
      <c r="G2427" s="14" t="s">
        <v>28</v>
      </c>
      <c r="H2427" s="15" t="s">
        <v>30</v>
      </c>
      <c r="I2427" s="15" t="s">
        <v>31</v>
      </c>
      <c r="J2427" s="15" t="s">
        <v>32</v>
      </c>
      <c r="K2427" s="39">
        <v>10400</v>
      </c>
      <c r="L2427" s="19" t="s">
        <v>189</v>
      </c>
      <c r="M2427" s="20">
        <v>0.1</v>
      </c>
      <c r="N2427" s="54">
        <f t="shared" si="128"/>
        <v>1040</v>
      </c>
      <c r="O2427" s="22">
        <f>N2427*[1]TC!$C$4</f>
        <v>20800</v>
      </c>
      <c r="P2427" s="24" t="s">
        <v>1670</v>
      </c>
      <c r="Q2427" s="24" t="s">
        <v>34</v>
      </c>
      <c r="R2427" s="57">
        <f t="shared" si="129"/>
        <v>9360</v>
      </c>
      <c r="S2427" s="26">
        <f>R2427*[1]TC!$C$4</f>
        <v>187200</v>
      </c>
      <c r="T2427" s="36">
        <f>[1]TC!$F$4</f>
        <v>1100</v>
      </c>
      <c r="U2427" s="26">
        <f>T2427*[1]TC!$C$4</f>
        <v>22000</v>
      </c>
      <c r="V2427" s="15" t="s">
        <v>3999</v>
      </c>
      <c r="W2427" s="28" t="s">
        <v>36</v>
      </c>
      <c r="X2427" s="241"/>
    </row>
    <row r="2428" spans="1:24" ht="15" customHeight="1">
      <c r="A2428" s="14" t="s">
        <v>3991</v>
      </c>
      <c r="B2428" s="14" t="s">
        <v>3992</v>
      </c>
      <c r="C2428" s="16" t="s">
        <v>4007</v>
      </c>
      <c r="D2428" s="14" t="s">
        <v>26</v>
      </c>
      <c r="E2428" s="14" t="s">
        <v>27</v>
      </c>
      <c r="F2428" s="14" t="s">
        <v>38</v>
      </c>
      <c r="G2428" s="14" t="s">
        <v>158</v>
      </c>
      <c r="H2428" s="15" t="s">
        <v>30</v>
      </c>
      <c r="I2428" s="15" t="s">
        <v>31</v>
      </c>
      <c r="J2428" s="15" t="s">
        <v>32</v>
      </c>
      <c r="K2428" s="39">
        <v>10400</v>
      </c>
      <c r="L2428" s="19" t="s">
        <v>189</v>
      </c>
      <c r="M2428" s="20">
        <v>0.1</v>
      </c>
      <c r="N2428" s="54">
        <f t="shared" si="128"/>
        <v>1040</v>
      </c>
      <c r="O2428" s="22">
        <f>N2428*[1]TC!$C$4</f>
        <v>20800</v>
      </c>
      <c r="P2428" s="24" t="s">
        <v>1670</v>
      </c>
      <c r="Q2428" s="24" t="s">
        <v>34</v>
      </c>
      <c r="R2428" s="57">
        <f t="shared" si="129"/>
        <v>9360</v>
      </c>
      <c r="S2428" s="26">
        <f>R2428*[1]TC!$C$4</f>
        <v>187200</v>
      </c>
      <c r="T2428" s="36">
        <f>[1]TC!$F$4</f>
        <v>1100</v>
      </c>
      <c r="U2428" s="26">
        <f>T2428*[1]TC!$C$4</f>
        <v>22000</v>
      </c>
      <c r="V2428" s="15" t="s">
        <v>3999</v>
      </c>
      <c r="W2428" s="28" t="s">
        <v>36</v>
      </c>
      <c r="X2428" s="241"/>
    </row>
    <row r="2429" spans="1:24" ht="15" customHeight="1">
      <c r="A2429" s="62"/>
      <c r="B2429" s="62"/>
      <c r="C2429" s="389"/>
      <c r="D2429" s="389"/>
      <c r="E2429" s="389"/>
      <c r="F2429" s="346"/>
      <c r="G2429" s="346"/>
      <c r="H2429" s="423"/>
      <c r="I2429" s="423"/>
      <c r="J2429" s="423"/>
      <c r="K2429" s="448"/>
      <c r="L2429" s="449"/>
      <c r="M2429" s="450"/>
      <c r="N2429" s="451"/>
      <c r="O2429" s="452"/>
      <c r="P2429" s="453"/>
      <c r="Q2429" s="454"/>
      <c r="R2429" s="455"/>
      <c r="S2429" s="456"/>
      <c r="T2429" s="457"/>
      <c r="U2429" s="458"/>
      <c r="V2429" s="346"/>
      <c r="W2429" s="339"/>
      <c r="X2429" s="241"/>
    </row>
    <row r="2430" spans="1:24" ht="15" customHeight="1">
      <c r="A2430" s="62"/>
      <c r="B2430" s="62"/>
      <c r="C2430" s="389"/>
      <c r="D2430" s="389"/>
      <c r="E2430" s="389"/>
      <c r="F2430" s="346"/>
      <c r="G2430" s="346"/>
      <c r="H2430" s="423"/>
      <c r="I2430" s="423"/>
      <c r="J2430" s="423"/>
      <c r="K2430" s="448"/>
      <c r="L2430" s="449"/>
      <c r="M2430" s="450"/>
      <c r="N2430" s="451"/>
      <c r="O2430" s="452"/>
      <c r="P2430" s="453"/>
      <c r="Q2430" s="454"/>
      <c r="R2430" s="455"/>
      <c r="S2430" s="456"/>
      <c r="T2430" s="457"/>
      <c r="U2430" s="458"/>
      <c r="V2430" s="346"/>
      <c r="W2430" s="339"/>
      <c r="X2430" s="241"/>
    </row>
    <row r="2431" spans="1:24" ht="15" customHeight="1">
      <c r="A2431" s="62"/>
      <c r="B2431" s="62"/>
      <c r="C2431" s="389"/>
      <c r="D2431" s="389"/>
      <c r="E2431" s="389"/>
      <c r="F2431" s="346"/>
      <c r="G2431" s="346"/>
      <c r="H2431" s="423"/>
      <c r="I2431" s="423"/>
      <c r="J2431" s="423"/>
      <c r="K2431" s="448"/>
      <c r="L2431" s="449"/>
      <c r="M2431" s="450"/>
      <c r="N2431" s="451"/>
      <c r="O2431" s="452"/>
      <c r="P2431" s="453"/>
      <c r="Q2431" s="454"/>
      <c r="R2431" s="455"/>
      <c r="S2431" s="456"/>
      <c r="T2431" s="457"/>
      <c r="U2431" s="458"/>
      <c r="V2431" s="346"/>
      <c r="W2431" s="339"/>
      <c r="X2431" s="241"/>
    </row>
    <row r="2432" spans="1:24" ht="15" customHeight="1">
      <c r="A2432" s="62"/>
      <c r="B2432" s="62"/>
      <c r="C2432" s="389"/>
      <c r="D2432" s="389"/>
      <c r="E2432" s="389"/>
      <c r="F2432" s="346"/>
      <c r="G2432" s="346"/>
      <c r="H2432" s="423"/>
      <c r="I2432" s="423"/>
      <c r="J2432" s="423"/>
      <c r="K2432" s="448"/>
      <c r="L2432" s="449"/>
      <c r="M2432" s="450"/>
      <c r="N2432" s="451"/>
      <c r="O2432" s="452"/>
      <c r="P2432" s="453"/>
      <c r="Q2432" s="454"/>
      <c r="R2432" s="455"/>
      <c r="S2432" s="456"/>
      <c r="T2432" s="457"/>
      <c r="U2432" s="458"/>
      <c r="V2432" s="346"/>
      <c r="W2432" s="339"/>
      <c r="X2432" s="241"/>
    </row>
    <row r="2433" spans="1:24" ht="15" customHeight="1">
      <c r="A2433" s="62"/>
      <c r="B2433" s="62"/>
      <c r="C2433" s="389"/>
      <c r="D2433" s="389"/>
      <c r="E2433" s="389"/>
      <c r="F2433" s="346"/>
      <c r="G2433" s="346"/>
      <c r="H2433" s="423"/>
      <c r="I2433" s="423"/>
      <c r="J2433" s="423"/>
      <c r="K2433" s="448"/>
      <c r="L2433" s="449"/>
      <c r="M2433" s="450"/>
      <c r="N2433" s="451"/>
      <c r="O2433" s="452"/>
      <c r="P2433" s="453"/>
      <c r="Q2433" s="454"/>
      <c r="R2433" s="455"/>
      <c r="S2433" s="456"/>
      <c r="T2433" s="457"/>
      <c r="U2433" s="458"/>
      <c r="V2433" s="346"/>
      <c r="W2433" s="339"/>
      <c r="X2433" s="241"/>
    </row>
    <row r="2434" spans="1:24" ht="15" customHeight="1">
      <c r="A2434" s="62"/>
      <c r="B2434" s="62"/>
      <c r="C2434" s="389"/>
      <c r="D2434" s="389"/>
      <c r="E2434" s="389"/>
      <c r="F2434" s="346"/>
      <c r="G2434" s="346"/>
      <c r="H2434" s="423"/>
      <c r="I2434" s="423"/>
      <c r="J2434" s="423"/>
      <c r="K2434" s="448"/>
      <c r="L2434" s="449"/>
      <c r="M2434" s="450"/>
      <c r="N2434" s="451"/>
      <c r="O2434" s="452"/>
      <c r="P2434" s="453"/>
      <c r="Q2434" s="454"/>
      <c r="R2434" s="455"/>
      <c r="S2434" s="456"/>
      <c r="T2434" s="457"/>
      <c r="U2434" s="458"/>
      <c r="V2434" s="346"/>
      <c r="W2434" s="339"/>
      <c r="X2434" s="241"/>
    </row>
    <row r="2435" spans="1:24" ht="15" customHeight="1">
      <c r="A2435" s="62"/>
      <c r="B2435" s="62"/>
      <c r="C2435" s="389"/>
      <c r="D2435" s="389"/>
      <c r="E2435" s="389"/>
      <c r="F2435" s="346"/>
      <c r="G2435" s="346"/>
      <c r="H2435" s="423"/>
      <c r="I2435" s="423"/>
      <c r="J2435" s="423"/>
      <c r="K2435" s="448"/>
      <c r="L2435" s="449"/>
      <c r="M2435" s="450"/>
      <c r="N2435" s="451"/>
      <c r="O2435" s="452"/>
      <c r="P2435" s="453"/>
      <c r="Q2435" s="454"/>
      <c r="R2435" s="455"/>
      <c r="S2435" s="456"/>
      <c r="T2435" s="457"/>
      <c r="U2435" s="458"/>
      <c r="V2435" s="346"/>
      <c r="W2435" s="339"/>
      <c r="X2435" s="241"/>
    </row>
    <row r="2436" spans="1:24" ht="15" customHeight="1">
      <c r="A2436" s="62"/>
      <c r="B2436" s="62"/>
      <c r="C2436" s="389"/>
      <c r="D2436" s="389"/>
      <c r="E2436" s="389"/>
      <c r="F2436" s="346"/>
      <c r="G2436" s="346"/>
      <c r="H2436" s="423"/>
      <c r="I2436" s="423"/>
      <c r="J2436" s="423"/>
      <c r="K2436" s="448"/>
      <c r="L2436" s="449"/>
      <c r="M2436" s="450"/>
      <c r="N2436" s="451"/>
      <c r="O2436" s="452"/>
      <c r="P2436" s="453"/>
      <c r="Q2436" s="454"/>
      <c r="R2436" s="455"/>
      <c r="S2436" s="456"/>
      <c r="T2436" s="457"/>
      <c r="U2436" s="458"/>
      <c r="V2436" s="346"/>
      <c r="W2436" s="339"/>
      <c r="X2436" s="241"/>
    </row>
    <row r="2437" spans="1:24" ht="15" customHeight="1">
      <c r="A2437" s="62"/>
      <c r="B2437" s="62"/>
      <c r="C2437" s="389"/>
      <c r="D2437" s="389"/>
      <c r="E2437" s="389"/>
      <c r="F2437" s="346"/>
      <c r="G2437" s="346"/>
      <c r="H2437" s="423"/>
      <c r="I2437" s="423"/>
      <c r="J2437" s="423"/>
      <c r="K2437" s="448"/>
      <c r="L2437" s="449"/>
      <c r="M2437" s="450"/>
      <c r="N2437" s="451"/>
      <c r="O2437" s="452"/>
      <c r="P2437" s="453"/>
      <c r="Q2437" s="454"/>
      <c r="R2437" s="455"/>
      <c r="S2437" s="456"/>
      <c r="T2437" s="457"/>
      <c r="U2437" s="458"/>
      <c r="V2437" s="346"/>
      <c r="W2437" s="339"/>
      <c r="X2437" s="241"/>
    </row>
    <row r="2438" spans="1:24" ht="15" customHeight="1">
      <c r="A2438" s="62"/>
      <c r="B2438" s="62"/>
      <c r="C2438" s="389"/>
      <c r="D2438" s="389"/>
      <c r="E2438" s="389"/>
      <c r="F2438" s="346"/>
      <c r="G2438" s="346"/>
      <c r="H2438" s="423"/>
      <c r="I2438" s="423"/>
      <c r="J2438" s="423"/>
      <c r="K2438" s="448"/>
      <c r="L2438" s="449"/>
      <c r="M2438" s="450"/>
      <c r="N2438" s="451"/>
      <c r="O2438" s="452"/>
      <c r="P2438" s="453"/>
      <c r="Q2438" s="454"/>
      <c r="R2438" s="455"/>
      <c r="S2438" s="456"/>
      <c r="T2438" s="457"/>
      <c r="U2438" s="458"/>
      <c r="V2438" s="346"/>
      <c r="W2438" s="339"/>
      <c r="X2438" s="241"/>
    </row>
    <row r="2439" spans="1:24" ht="15" customHeight="1">
      <c r="A2439" s="62"/>
      <c r="B2439" s="62"/>
      <c r="C2439" s="389"/>
      <c r="D2439" s="389"/>
      <c r="E2439" s="389"/>
      <c r="F2439" s="346"/>
      <c r="G2439" s="346"/>
      <c r="H2439" s="423"/>
      <c r="I2439" s="423"/>
      <c r="J2439" s="423"/>
      <c r="K2439" s="448"/>
      <c r="L2439" s="449"/>
      <c r="M2439" s="450"/>
      <c r="N2439" s="451"/>
      <c r="O2439" s="452"/>
      <c r="P2439" s="453"/>
      <c r="Q2439" s="454"/>
      <c r="R2439" s="455"/>
      <c r="S2439" s="456"/>
      <c r="T2439" s="457"/>
      <c r="U2439" s="458"/>
      <c r="V2439" s="346"/>
      <c r="W2439" s="339"/>
      <c r="X2439" s="241"/>
    </row>
    <row r="2440" spans="1:24" ht="15" customHeight="1">
      <c r="A2440" s="62"/>
      <c r="B2440" s="62"/>
      <c r="C2440" s="389"/>
      <c r="D2440" s="389"/>
      <c r="E2440" s="389"/>
      <c r="F2440" s="346"/>
      <c r="G2440" s="346"/>
      <c r="H2440" s="423"/>
      <c r="I2440" s="423"/>
      <c r="J2440" s="423"/>
      <c r="K2440" s="448"/>
      <c r="L2440" s="449"/>
      <c r="M2440" s="450"/>
      <c r="N2440" s="451"/>
      <c r="O2440" s="452"/>
      <c r="P2440" s="453"/>
      <c r="Q2440" s="454"/>
      <c r="R2440" s="455"/>
      <c r="S2440" s="456"/>
      <c r="T2440" s="457"/>
      <c r="U2440" s="458"/>
      <c r="V2440" s="346"/>
      <c r="W2440" s="339"/>
      <c r="X2440" s="241"/>
    </row>
    <row r="2441" spans="1:24" ht="15" customHeight="1">
      <c r="A2441" s="62"/>
      <c r="B2441" s="62"/>
      <c r="C2441" s="389"/>
      <c r="D2441" s="389"/>
      <c r="E2441" s="389"/>
      <c r="F2441" s="346"/>
      <c r="G2441" s="346"/>
      <c r="H2441" s="423"/>
      <c r="I2441" s="423"/>
      <c r="J2441" s="423"/>
      <c r="K2441" s="448"/>
      <c r="L2441" s="449"/>
      <c r="M2441" s="450"/>
      <c r="N2441" s="451"/>
      <c r="O2441" s="452"/>
      <c r="P2441" s="453"/>
      <c r="Q2441" s="454"/>
      <c r="R2441" s="455"/>
      <c r="S2441" s="456"/>
      <c r="T2441" s="457"/>
      <c r="U2441" s="458"/>
      <c r="V2441" s="346"/>
      <c r="W2441" s="339"/>
      <c r="X2441" s="241"/>
    </row>
    <row r="2442" spans="1:24" ht="15" customHeight="1">
      <c r="A2442" s="62"/>
      <c r="B2442" s="62"/>
      <c r="C2442" s="389"/>
      <c r="D2442" s="389"/>
      <c r="E2442" s="389"/>
      <c r="F2442" s="346"/>
      <c r="G2442" s="346"/>
      <c r="H2442" s="423"/>
      <c r="I2442" s="423"/>
      <c r="J2442" s="423"/>
      <c r="K2442" s="448"/>
      <c r="L2442" s="449"/>
      <c r="M2442" s="450"/>
      <c r="N2442" s="451"/>
      <c r="O2442" s="452"/>
      <c r="P2442" s="453"/>
      <c r="Q2442" s="454"/>
      <c r="R2442" s="455"/>
      <c r="S2442" s="456"/>
      <c r="T2442" s="457"/>
      <c r="U2442" s="458"/>
      <c r="V2442" s="346"/>
      <c r="W2442" s="339"/>
      <c r="X2442" s="241"/>
    </row>
    <row r="2443" spans="1:24" ht="15" customHeight="1">
      <c r="A2443" s="62"/>
      <c r="B2443" s="62"/>
      <c r="C2443" s="389"/>
      <c r="D2443" s="389"/>
      <c r="E2443" s="389"/>
      <c r="F2443" s="346"/>
      <c r="G2443" s="346"/>
      <c r="H2443" s="423"/>
      <c r="I2443" s="423"/>
      <c r="J2443" s="423"/>
      <c r="K2443" s="448"/>
      <c r="L2443" s="449"/>
      <c r="M2443" s="450"/>
      <c r="N2443" s="451"/>
      <c r="O2443" s="452"/>
      <c r="P2443" s="453"/>
      <c r="Q2443" s="454"/>
      <c r="R2443" s="455"/>
      <c r="S2443" s="456"/>
      <c r="T2443" s="457"/>
      <c r="U2443" s="458"/>
      <c r="V2443" s="346"/>
      <c r="W2443" s="339"/>
      <c r="X2443" s="241"/>
    </row>
    <row r="2444" spans="1:24" ht="15" customHeight="1">
      <c r="A2444" s="62"/>
      <c r="B2444" s="62"/>
      <c r="C2444" s="389"/>
      <c r="D2444" s="389"/>
      <c r="E2444" s="389"/>
      <c r="F2444" s="346"/>
      <c r="G2444" s="346"/>
      <c r="H2444" s="423"/>
      <c r="I2444" s="423"/>
      <c r="J2444" s="423"/>
      <c r="K2444" s="448"/>
      <c r="L2444" s="449"/>
      <c r="M2444" s="450"/>
      <c r="N2444" s="451"/>
      <c r="O2444" s="452"/>
      <c r="P2444" s="453"/>
      <c r="Q2444" s="454"/>
      <c r="R2444" s="455"/>
      <c r="S2444" s="456"/>
      <c r="T2444" s="457"/>
      <c r="U2444" s="458"/>
      <c r="V2444" s="346"/>
      <c r="W2444" s="339"/>
      <c r="X2444" s="241"/>
    </row>
    <row r="2445" spans="1:24" ht="15" customHeight="1">
      <c r="A2445" s="62"/>
      <c r="B2445" s="62"/>
      <c r="C2445" s="389"/>
      <c r="D2445" s="389"/>
      <c r="E2445" s="389"/>
      <c r="F2445" s="346"/>
      <c r="G2445" s="346"/>
      <c r="H2445" s="423"/>
      <c r="I2445" s="423"/>
      <c r="J2445" s="423"/>
      <c r="K2445" s="448"/>
      <c r="L2445" s="449"/>
      <c r="M2445" s="450"/>
      <c r="N2445" s="451"/>
      <c r="O2445" s="452"/>
      <c r="P2445" s="453"/>
      <c r="Q2445" s="454"/>
      <c r="R2445" s="455"/>
      <c r="S2445" s="456"/>
      <c r="T2445" s="457"/>
      <c r="U2445" s="458"/>
      <c r="V2445" s="346"/>
      <c r="W2445" s="339"/>
      <c r="X2445" s="241"/>
    </row>
    <row r="2446" spans="1:24" ht="15" customHeight="1">
      <c r="A2446" s="62"/>
      <c r="B2446" s="62"/>
      <c r="C2446" s="389"/>
      <c r="D2446" s="389"/>
      <c r="E2446" s="389"/>
      <c r="F2446" s="346"/>
      <c r="G2446" s="346"/>
      <c r="H2446" s="423"/>
      <c r="I2446" s="423"/>
      <c r="J2446" s="423"/>
      <c r="K2446" s="448"/>
      <c r="L2446" s="449"/>
      <c r="M2446" s="450"/>
      <c r="N2446" s="451"/>
      <c r="O2446" s="452"/>
      <c r="P2446" s="453"/>
      <c r="Q2446" s="454"/>
      <c r="R2446" s="455"/>
      <c r="S2446" s="456"/>
      <c r="T2446" s="457"/>
      <c r="U2446" s="458"/>
      <c r="V2446" s="346"/>
      <c r="W2446" s="339"/>
      <c r="X2446" s="241"/>
    </row>
    <row r="2447" spans="1:24" ht="15" customHeight="1">
      <c r="A2447" s="62"/>
      <c r="B2447" s="62"/>
      <c r="C2447" s="389"/>
      <c r="D2447" s="389"/>
      <c r="E2447" s="389"/>
      <c r="F2447" s="346"/>
      <c r="G2447" s="346"/>
      <c r="H2447" s="423"/>
      <c r="I2447" s="423"/>
      <c r="J2447" s="423"/>
      <c r="K2447" s="448"/>
      <c r="L2447" s="449"/>
      <c r="M2447" s="450"/>
      <c r="N2447" s="451"/>
      <c r="O2447" s="452"/>
      <c r="P2447" s="453"/>
      <c r="Q2447" s="454"/>
      <c r="R2447" s="455"/>
      <c r="S2447" s="456"/>
      <c r="T2447" s="457"/>
      <c r="U2447" s="458"/>
      <c r="V2447" s="346"/>
      <c r="W2447" s="339"/>
      <c r="X2447" s="241"/>
    </row>
    <row r="2448" spans="1:24" ht="15" customHeight="1">
      <c r="A2448" s="62"/>
      <c r="B2448" s="62"/>
      <c r="C2448" s="389"/>
      <c r="D2448" s="389"/>
      <c r="E2448" s="389"/>
      <c r="F2448" s="346"/>
      <c r="G2448" s="346"/>
      <c r="H2448" s="423"/>
      <c r="I2448" s="423"/>
      <c r="J2448" s="423"/>
      <c r="K2448" s="448"/>
      <c r="L2448" s="449"/>
      <c r="M2448" s="450"/>
      <c r="N2448" s="451"/>
      <c r="O2448" s="452"/>
      <c r="P2448" s="453"/>
      <c r="Q2448" s="454"/>
      <c r="R2448" s="455"/>
      <c r="S2448" s="456"/>
      <c r="T2448" s="457"/>
      <c r="U2448" s="458"/>
      <c r="V2448" s="346"/>
      <c r="W2448" s="339"/>
      <c r="X2448" s="241"/>
    </row>
    <row r="2449" spans="1:24" ht="15" customHeight="1">
      <c r="A2449" s="62"/>
      <c r="B2449" s="62"/>
      <c r="C2449" s="389"/>
      <c r="D2449" s="389"/>
      <c r="E2449" s="389"/>
      <c r="F2449" s="346"/>
      <c r="G2449" s="346"/>
      <c r="H2449" s="423"/>
      <c r="I2449" s="423"/>
      <c r="J2449" s="423"/>
      <c r="K2449" s="448"/>
      <c r="L2449" s="449"/>
      <c r="M2449" s="450"/>
      <c r="N2449" s="451"/>
      <c r="O2449" s="452"/>
      <c r="P2449" s="453"/>
      <c r="Q2449" s="454"/>
      <c r="R2449" s="455"/>
      <c r="S2449" s="456"/>
      <c r="T2449" s="457"/>
      <c r="U2449" s="458"/>
      <c r="V2449" s="346"/>
      <c r="W2449" s="339"/>
      <c r="X2449" s="241"/>
    </row>
    <row r="2450" spans="1:24" ht="15" customHeight="1">
      <c r="A2450" s="62"/>
      <c r="B2450" s="62"/>
      <c r="C2450" s="389"/>
      <c r="D2450" s="389"/>
      <c r="E2450" s="389"/>
      <c r="F2450" s="346"/>
      <c r="G2450" s="346"/>
      <c r="H2450" s="423"/>
      <c r="I2450" s="423"/>
      <c r="J2450" s="423"/>
      <c r="K2450" s="448"/>
      <c r="L2450" s="449"/>
      <c r="M2450" s="450"/>
      <c r="N2450" s="451"/>
      <c r="O2450" s="452"/>
      <c r="P2450" s="453"/>
      <c r="Q2450" s="454"/>
      <c r="R2450" s="455"/>
      <c r="S2450" s="456"/>
      <c r="T2450" s="457"/>
      <c r="U2450" s="458"/>
      <c r="V2450" s="346"/>
      <c r="W2450" s="339"/>
      <c r="X2450" s="241"/>
    </row>
    <row r="2451" spans="1:24" ht="15" customHeight="1">
      <c r="A2451" s="62"/>
      <c r="B2451" s="62"/>
      <c r="C2451" s="389"/>
      <c r="D2451" s="389"/>
      <c r="E2451" s="389"/>
      <c r="F2451" s="346"/>
      <c r="G2451" s="346"/>
      <c r="H2451" s="423"/>
      <c r="I2451" s="423"/>
      <c r="J2451" s="423"/>
      <c r="K2451" s="448"/>
      <c r="L2451" s="449"/>
      <c r="M2451" s="450"/>
      <c r="N2451" s="451"/>
      <c r="O2451" s="452"/>
      <c r="P2451" s="453"/>
      <c r="Q2451" s="454"/>
      <c r="R2451" s="455"/>
      <c r="S2451" s="456"/>
      <c r="T2451" s="457"/>
      <c r="U2451" s="458"/>
      <c r="V2451" s="346"/>
      <c r="W2451" s="339"/>
      <c r="X2451" s="241"/>
    </row>
    <row r="2452" spans="1:24" ht="15" customHeight="1">
      <c r="A2452" s="62"/>
      <c r="B2452" s="62"/>
      <c r="C2452" s="389"/>
      <c r="D2452" s="389"/>
      <c r="E2452" s="389"/>
      <c r="F2452" s="346"/>
      <c r="G2452" s="346"/>
      <c r="H2452" s="423"/>
      <c r="I2452" s="423"/>
      <c r="J2452" s="423"/>
      <c r="K2452" s="448"/>
      <c r="L2452" s="449"/>
      <c r="M2452" s="450"/>
      <c r="N2452" s="451"/>
      <c r="O2452" s="452"/>
      <c r="P2452" s="453"/>
      <c r="Q2452" s="454"/>
      <c r="R2452" s="455"/>
      <c r="S2452" s="456"/>
      <c r="T2452" s="457"/>
      <c r="U2452" s="458"/>
      <c r="V2452" s="346"/>
      <c r="W2452" s="339"/>
      <c r="X2452" s="241"/>
    </row>
    <row r="2453" spans="1:24" ht="15" customHeight="1">
      <c r="A2453" s="62"/>
      <c r="B2453" s="62"/>
      <c r="C2453" s="389"/>
      <c r="D2453" s="389"/>
      <c r="E2453" s="389"/>
      <c r="F2453" s="346"/>
      <c r="G2453" s="346"/>
      <c r="H2453" s="423"/>
      <c r="I2453" s="423"/>
      <c r="J2453" s="423"/>
      <c r="K2453" s="448"/>
      <c r="L2453" s="449"/>
      <c r="M2453" s="450"/>
      <c r="N2453" s="451"/>
      <c r="O2453" s="452"/>
      <c r="P2453" s="453"/>
      <c r="Q2453" s="454"/>
      <c r="R2453" s="455"/>
      <c r="S2453" s="456"/>
      <c r="T2453" s="457"/>
      <c r="U2453" s="458"/>
      <c r="V2453" s="346"/>
      <c r="W2453" s="339"/>
      <c r="X2453" s="241"/>
    </row>
    <row r="2454" spans="1:24" ht="15" customHeight="1">
      <c r="A2454" s="62"/>
      <c r="B2454" s="62"/>
      <c r="C2454" s="389"/>
      <c r="D2454" s="389"/>
      <c r="E2454" s="389"/>
      <c r="F2454" s="346"/>
      <c r="G2454" s="346"/>
      <c r="H2454" s="423"/>
      <c r="I2454" s="423"/>
      <c r="J2454" s="423"/>
      <c r="K2454" s="448"/>
      <c r="L2454" s="449"/>
      <c r="M2454" s="450"/>
      <c r="N2454" s="451"/>
      <c r="O2454" s="452"/>
      <c r="P2454" s="453"/>
      <c r="Q2454" s="454"/>
      <c r="R2454" s="455"/>
      <c r="S2454" s="456"/>
      <c r="T2454" s="457"/>
      <c r="U2454" s="458"/>
      <c r="V2454" s="346"/>
      <c r="W2454" s="339"/>
      <c r="X2454" s="241"/>
    </row>
    <row r="2455" spans="1:24" ht="15" customHeight="1">
      <c r="A2455" s="62"/>
      <c r="B2455" s="62"/>
      <c r="C2455" s="389"/>
      <c r="D2455" s="389"/>
      <c r="E2455" s="389"/>
      <c r="F2455" s="346"/>
      <c r="G2455" s="346"/>
      <c r="H2455" s="423"/>
      <c r="I2455" s="423"/>
      <c r="J2455" s="423"/>
      <c r="K2455" s="448"/>
      <c r="L2455" s="449"/>
      <c r="M2455" s="450"/>
      <c r="N2455" s="451"/>
      <c r="O2455" s="452"/>
      <c r="P2455" s="453"/>
      <c r="Q2455" s="454"/>
      <c r="R2455" s="455"/>
      <c r="S2455" s="456"/>
      <c r="T2455" s="457"/>
      <c r="U2455" s="458"/>
      <c r="V2455" s="346"/>
      <c r="W2455" s="339"/>
      <c r="X2455" s="241"/>
    </row>
    <row r="2456" spans="1:24" ht="15" customHeight="1">
      <c r="A2456" s="62"/>
      <c r="B2456" s="62"/>
      <c r="C2456" s="389"/>
      <c r="D2456" s="389"/>
      <c r="E2456" s="389"/>
      <c r="F2456" s="346"/>
      <c r="G2456" s="346"/>
      <c r="H2456" s="423"/>
      <c r="I2456" s="423"/>
      <c r="J2456" s="423"/>
      <c r="K2456" s="448"/>
      <c r="L2456" s="449"/>
      <c r="M2456" s="450"/>
      <c r="N2456" s="451"/>
      <c r="O2456" s="452"/>
      <c r="P2456" s="453"/>
      <c r="Q2456" s="454"/>
      <c r="R2456" s="455"/>
      <c r="S2456" s="456"/>
      <c r="T2456" s="457"/>
      <c r="U2456" s="458"/>
      <c r="V2456" s="346"/>
      <c r="W2456" s="339"/>
      <c r="X2456" s="241"/>
    </row>
    <row r="2457" spans="1:24" ht="15" customHeight="1">
      <c r="A2457" s="62"/>
      <c r="B2457" s="62"/>
      <c r="C2457" s="389"/>
      <c r="D2457" s="389"/>
      <c r="E2457" s="389"/>
      <c r="F2457" s="346"/>
      <c r="G2457" s="346"/>
      <c r="H2457" s="423"/>
      <c r="I2457" s="423"/>
      <c r="J2457" s="423"/>
      <c r="K2457" s="448"/>
      <c r="L2457" s="449"/>
      <c r="M2457" s="450"/>
      <c r="N2457" s="451"/>
      <c r="O2457" s="452"/>
      <c r="P2457" s="453"/>
      <c r="Q2457" s="454"/>
      <c r="R2457" s="455"/>
      <c r="S2457" s="456"/>
      <c r="T2457" s="457"/>
      <c r="U2457" s="458"/>
      <c r="V2457" s="346"/>
      <c r="W2457" s="339"/>
      <c r="X2457" s="241"/>
    </row>
    <row r="2458" spans="1:24" ht="15" customHeight="1">
      <c r="A2458" s="62"/>
      <c r="B2458" s="62"/>
      <c r="C2458" s="389"/>
      <c r="D2458" s="389"/>
      <c r="E2458" s="389"/>
      <c r="F2458" s="346"/>
      <c r="G2458" s="346"/>
      <c r="H2458" s="423"/>
      <c r="I2458" s="423"/>
      <c r="J2458" s="423"/>
      <c r="K2458" s="448"/>
      <c r="L2458" s="449"/>
      <c r="M2458" s="450"/>
      <c r="N2458" s="451"/>
      <c r="O2458" s="452"/>
      <c r="P2458" s="453"/>
      <c r="Q2458" s="454"/>
      <c r="R2458" s="455"/>
      <c r="S2458" s="456"/>
      <c r="T2458" s="457"/>
      <c r="U2458" s="458"/>
      <c r="V2458" s="346"/>
      <c r="W2458" s="339"/>
      <c r="X2458" s="241"/>
    </row>
    <row r="2459" spans="1:24" ht="15" customHeight="1">
      <c r="A2459" s="62"/>
      <c r="B2459" s="62"/>
      <c r="C2459" s="389"/>
      <c r="D2459" s="389"/>
      <c r="E2459" s="389"/>
      <c r="F2459" s="346"/>
      <c r="G2459" s="346"/>
      <c r="H2459" s="423"/>
      <c r="I2459" s="423"/>
      <c r="J2459" s="423"/>
      <c r="K2459" s="448"/>
      <c r="L2459" s="449"/>
      <c r="M2459" s="450"/>
      <c r="N2459" s="451"/>
      <c r="O2459" s="452"/>
      <c r="P2459" s="453"/>
      <c r="Q2459" s="454"/>
      <c r="R2459" s="455"/>
      <c r="S2459" s="456"/>
      <c r="T2459" s="457"/>
      <c r="U2459" s="458"/>
      <c r="V2459" s="346"/>
      <c r="W2459" s="339"/>
      <c r="X2459" s="241"/>
    </row>
    <row r="2460" spans="1:24" ht="15" customHeight="1">
      <c r="A2460" s="62"/>
      <c r="B2460" s="62"/>
      <c r="C2460" s="389"/>
      <c r="D2460" s="389"/>
      <c r="E2460" s="389"/>
      <c r="F2460" s="346"/>
      <c r="G2460" s="346"/>
      <c r="H2460" s="423"/>
      <c r="I2460" s="423"/>
      <c r="J2460" s="423"/>
      <c r="K2460" s="448"/>
      <c r="L2460" s="449"/>
      <c r="M2460" s="450"/>
      <c r="N2460" s="451"/>
      <c r="O2460" s="452"/>
      <c r="P2460" s="453"/>
      <c r="Q2460" s="454"/>
      <c r="R2460" s="455"/>
      <c r="S2460" s="456"/>
      <c r="T2460" s="457"/>
      <c r="U2460" s="458"/>
      <c r="V2460" s="346"/>
      <c r="W2460" s="339"/>
      <c r="X2460" s="241"/>
    </row>
    <row r="2461" spans="1:24" ht="15" customHeight="1">
      <c r="A2461" s="62"/>
      <c r="B2461" s="62"/>
      <c r="C2461" s="389"/>
      <c r="D2461" s="389"/>
      <c r="E2461" s="389"/>
      <c r="F2461" s="346"/>
      <c r="G2461" s="346"/>
      <c r="H2461" s="423"/>
      <c r="I2461" s="423"/>
      <c r="J2461" s="423"/>
      <c r="K2461" s="448"/>
      <c r="L2461" s="449"/>
      <c r="M2461" s="450"/>
      <c r="N2461" s="451"/>
      <c r="O2461" s="452"/>
      <c r="P2461" s="453"/>
      <c r="Q2461" s="454"/>
      <c r="R2461" s="455"/>
      <c r="S2461" s="456"/>
      <c r="T2461" s="457"/>
      <c r="U2461" s="458"/>
      <c r="V2461" s="346"/>
      <c r="W2461" s="339"/>
      <c r="X2461" s="241"/>
    </row>
    <row r="2462" spans="1:24" ht="15" customHeight="1">
      <c r="A2462" s="62"/>
      <c r="B2462" s="62"/>
      <c r="C2462" s="389"/>
      <c r="D2462" s="389"/>
      <c r="E2462" s="389"/>
      <c r="F2462" s="346"/>
      <c r="G2462" s="346"/>
      <c r="H2462" s="423"/>
      <c r="I2462" s="423"/>
      <c r="J2462" s="423"/>
      <c r="K2462" s="448"/>
      <c r="L2462" s="449"/>
      <c r="M2462" s="450"/>
      <c r="N2462" s="451"/>
      <c r="O2462" s="452"/>
      <c r="P2462" s="453"/>
      <c r="Q2462" s="454"/>
      <c r="R2462" s="455"/>
      <c r="S2462" s="456"/>
      <c r="T2462" s="457"/>
      <c r="U2462" s="458"/>
      <c r="V2462" s="346"/>
      <c r="W2462" s="339"/>
      <c r="X2462" s="241"/>
    </row>
    <row r="2463" spans="1:24" ht="15" customHeight="1">
      <c r="A2463" s="62"/>
      <c r="B2463" s="62"/>
      <c r="C2463" s="389"/>
      <c r="D2463" s="389"/>
      <c r="E2463" s="389"/>
      <c r="F2463" s="346"/>
      <c r="G2463" s="346"/>
      <c r="H2463" s="423"/>
      <c r="I2463" s="423"/>
      <c r="J2463" s="423"/>
      <c r="K2463" s="448"/>
      <c r="L2463" s="449"/>
      <c r="M2463" s="450"/>
      <c r="N2463" s="451"/>
      <c r="O2463" s="452"/>
      <c r="P2463" s="453"/>
      <c r="Q2463" s="454"/>
      <c r="R2463" s="455"/>
      <c r="S2463" s="456"/>
      <c r="T2463" s="457"/>
      <c r="U2463" s="458"/>
      <c r="V2463" s="346"/>
      <c r="W2463" s="339"/>
      <c r="X2463" s="241"/>
    </row>
    <row r="2464" spans="1:24" ht="15" customHeight="1">
      <c r="A2464" s="62"/>
      <c r="B2464" s="62"/>
      <c r="C2464" s="389"/>
      <c r="D2464" s="389"/>
      <c r="E2464" s="389"/>
      <c r="F2464" s="346"/>
      <c r="G2464" s="346"/>
      <c r="H2464" s="423"/>
      <c r="I2464" s="423"/>
      <c r="J2464" s="423"/>
      <c r="K2464" s="448"/>
      <c r="L2464" s="449"/>
      <c r="M2464" s="450"/>
      <c r="N2464" s="451"/>
      <c r="O2464" s="452"/>
      <c r="P2464" s="453"/>
      <c r="Q2464" s="454"/>
      <c r="R2464" s="455"/>
      <c r="S2464" s="456"/>
      <c r="T2464" s="457"/>
      <c r="U2464" s="458"/>
      <c r="V2464" s="346"/>
      <c r="W2464" s="339"/>
      <c r="X2464" s="241"/>
    </row>
    <row r="2465" spans="1:24" ht="15" customHeight="1">
      <c r="A2465" s="62"/>
      <c r="B2465" s="62"/>
      <c r="C2465" s="389"/>
      <c r="D2465" s="389"/>
      <c r="E2465" s="389"/>
      <c r="F2465" s="346"/>
      <c r="G2465" s="346"/>
      <c r="H2465" s="423"/>
      <c r="I2465" s="423"/>
      <c r="J2465" s="423"/>
      <c r="K2465" s="448"/>
      <c r="L2465" s="449"/>
      <c r="M2465" s="450"/>
      <c r="N2465" s="451"/>
      <c r="O2465" s="452"/>
      <c r="P2465" s="453"/>
      <c r="Q2465" s="454"/>
      <c r="R2465" s="455"/>
      <c r="S2465" s="456"/>
      <c r="T2465" s="457"/>
      <c r="U2465" s="458"/>
      <c r="V2465" s="346"/>
      <c r="W2465" s="339"/>
      <c r="X2465" s="241"/>
    </row>
    <row r="2466" spans="1:24" ht="15" customHeight="1">
      <c r="A2466" s="62"/>
      <c r="B2466" s="62"/>
      <c r="C2466" s="389"/>
      <c r="D2466" s="389"/>
      <c r="E2466" s="389"/>
      <c r="F2466" s="346"/>
      <c r="G2466" s="346"/>
      <c r="H2466" s="423"/>
      <c r="I2466" s="423"/>
      <c r="J2466" s="423"/>
      <c r="K2466" s="448"/>
      <c r="L2466" s="449"/>
      <c r="M2466" s="450"/>
      <c r="N2466" s="451"/>
      <c r="O2466" s="452"/>
      <c r="P2466" s="453"/>
      <c r="Q2466" s="454"/>
      <c r="R2466" s="455"/>
      <c r="S2466" s="456"/>
      <c r="T2466" s="457"/>
      <c r="U2466" s="458"/>
      <c r="V2466" s="346"/>
      <c r="W2466" s="339"/>
      <c r="X2466" s="241"/>
    </row>
    <row r="2467" spans="1:24" ht="15" customHeight="1">
      <c r="A2467" s="62"/>
      <c r="B2467" s="62"/>
      <c r="C2467" s="389"/>
      <c r="D2467" s="389"/>
      <c r="E2467" s="389"/>
      <c r="F2467" s="346"/>
      <c r="G2467" s="346"/>
      <c r="H2467" s="423"/>
      <c r="I2467" s="423"/>
      <c r="J2467" s="423"/>
      <c r="K2467" s="448"/>
      <c r="L2467" s="449"/>
      <c r="M2467" s="450"/>
      <c r="N2467" s="451"/>
      <c r="O2467" s="452"/>
      <c r="P2467" s="453"/>
      <c r="Q2467" s="454"/>
      <c r="R2467" s="455"/>
      <c r="S2467" s="456"/>
      <c r="T2467" s="457"/>
      <c r="U2467" s="458"/>
      <c r="V2467" s="346"/>
      <c r="W2467" s="339"/>
      <c r="X2467" s="241"/>
    </row>
    <row r="2468" spans="1:24" ht="15" customHeight="1">
      <c r="A2468" s="62"/>
      <c r="B2468" s="62"/>
      <c r="C2468" s="389"/>
      <c r="D2468" s="389"/>
      <c r="E2468" s="389"/>
      <c r="F2468" s="346"/>
      <c r="G2468" s="346"/>
      <c r="H2468" s="423"/>
      <c r="I2468" s="423"/>
      <c r="J2468" s="423"/>
      <c r="K2468" s="448"/>
      <c r="L2468" s="449"/>
      <c r="M2468" s="450"/>
      <c r="N2468" s="451"/>
      <c r="O2468" s="452"/>
      <c r="P2468" s="453"/>
      <c r="Q2468" s="454"/>
      <c r="R2468" s="455"/>
      <c r="S2468" s="456"/>
      <c r="T2468" s="457"/>
      <c r="U2468" s="458"/>
      <c r="V2468" s="346"/>
      <c r="W2468" s="339"/>
      <c r="X2468" s="241"/>
    </row>
    <row r="2469" spans="1:24" ht="15" customHeight="1">
      <c r="A2469" s="62"/>
      <c r="B2469" s="62"/>
      <c r="C2469" s="389"/>
      <c r="D2469" s="389"/>
      <c r="E2469" s="389"/>
      <c r="F2469" s="346"/>
      <c r="G2469" s="346"/>
      <c r="H2469" s="423"/>
      <c r="I2469" s="423"/>
      <c r="J2469" s="423"/>
      <c r="K2469" s="448"/>
      <c r="L2469" s="449"/>
      <c r="M2469" s="450"/>
      <c r="N2469" s="451"/>
      <c r="O2469" s="452"/>
      <c r="P2469" s="453"/>
      <c r="Q2469" s="454"/>
      <c r="R2469" s="455"/>
      <c r="S2469" s="456"/>
      <c r="T2469" s="457"/>
      <c r="U2469" s="458"/>
      <c r="V2469" s="346"/>
      <c r="W2469" s="339"/>
      <c r="X2469" s="241"/>
    </row>
    <row r="2470" spans="1:24" ht="15" customHeight="1">
      <c r="A2470" s="62"/>
      <c r="B2470" s="62"/>
      <c r="C2470" s="389"/>
      <c r="D2470" s="389"/>
      <c r="E2470" s="389"/>
      <c r="F2470" s="346"/>
      <c r="G2470" s="346"/>
      <c r="H2470" s="423"/>
      <c r="I2470" s="423"/>
      <c r="J2470" s="423"/>
      <c r="K2470" s="448"/>
      <c r="L2470" s="449"/>
      <c r="M2470" s="450"/>
      <c r="N2470" s="451"/>
      <c r="O2470" s="452"/>
      <c r="P2470" s="453"/>
      <c r="Q2470" s="454"/>
      <c r="R2470" s="455"/>
      <c r="S2470" s="456"/>
      <c r="T2470" s="457"/>
      <c r="U2470" s="458"/>
      <c r="V2470" s="346"/>
      <c r="W2470" s="339"/>
      <c r="X2470" s="241"/>
    </row>
    <row r="2471" spans="1:24" ht="15" customHeight="1">
      <c r="A2471" s="62"/>
      <c r="B2471" s="62"/>
      <c r="C2471" s="389"/>
      <c r="D2471" s="389"/>
      <c r="E2471" s="389"/>
      <c r="F2471" s="346"/>
      <c r="G2471" s="346"/>
      <c r="H2471" s="423"/>
      <c r="I2471" s="423"/>
      <c r="J2471" s="423"/>
      <c r="K2471" s="448"/>
      <c r="L2471" s="449"/>
      <c r="M2471" s="450"/>
      <c r="N2471" s="451"/>
      <c r="O2471" s="452"/>
      <c r="P2471" s="453"/>
      <c r="Q2471" s="454"/>
      <c r="R2471" s="455"/>
      <c r="S2471" s="456"/>
      <c r="T2471" s="457"/>
      <c r="U2471" s="458"/>
      <c r="V2471" s="346"/>
      <c r="W2471" s="339"/>
      <c r="X2471" s="241"/>
    </row>
    <row r="2472" spans="1:24" ht="15" customHeight="1">
      <c r="A2472" s="62"/>
      <c r="B2472" s="62"/>
      <c r="C2472" s="389"/>
      <c r="D2472" s="389"/>
      <c r="E2472" s="389"/>
      <c r="F2472" s="346"/>
      <c r="G2472" s="346"/>
      <c r="H2472" s="423"/>
      <c r="I2472" s="423"/>
      <c r="J2472" s="423"/>
      <c r="K2472" s="448"/>
      <c r="L2472" s="449"/>
      <c r="M2472" s="450"/>
      <c r="N2472" s="451"/>
      <c r="O2472" s="452"/>
      <c r="P2472" s="453"/>
      <c r="Q2472" s="454"/>
      <c r="R2472" s="455"/>
      <c r="S2472" s="456"/>
      <c r="T2472" s="457"/>
      <c r="U2472" s="458"/>
      <c r="V2472" s="346"/>
      <c r="W2472" s="339"/>
      <c r="X2472" s="241"/>
    </row>
    <row r="2473" spans="1:24" ht="15" customHeight="1">
      <c r="A2473" s="62"/>
      <c r="B2473" s="62"/>
      <c r="C2473" s="389"/>
      <c r="D2473" s="389"/>
      <c r="E2473" s="389"/>
      <c r="F2473" s="346"/>
      <c r="G2473" s="346"/>
      <c r="H2473" s="423"/>
      <c r="I2473" s="423"/>
      <c r="J2473" s="423"/>
      <c r="K2473" s="448"/>
      <c r="L2473" s="449"/>
      <c r="M2473" s="450"/>
      <c r="N2473" s="451"/>
      <c r="O2473" s="452"/>
      <c r="P2473" s="453"/>
      <c r="Q2473" s="454"/>
      <c r="R2473" s="455"/>
      <c r="S2473" s="456"/>
      <c r="T2473" s="457"/>
      <c r="U2473" s="458"/>
      <c r="V2473" s="346"/>
      <c r="W2473" s="339"/>
      <c r="X2473" s="241"/>
    </row>
    <row r="2474" spans="1:24" ht="15" customHeight="1">
      <c r="A2474" s="62"/>
      <c r="B2474" s="62"/>
      <c r="C2474" s="389"/>
      <c r="D2474" s="389"/>
      <c r="E2474" s="389"/>
      <c r="F2474" s="346"/>
      <c r="G2474" s="346"/>
      <c r="H2474" s="423"/>
      <c r="I2474" s="423"/>
      <c r="J2474" s="423"/>
      <c r="K2474" s="448"/>
      <c r="L2474" s="449"/>
      <c r="M2474" s="450"/>
      <c r="N2474" s="451"/>
      <c r="O2474" s="452"/>
      <c r="P2474" s="453"/>
      <c r="Q2474" s="454"/>
      <c r="R2474" s="455"/>
      <c r="S2474" s="456"/>
      <c r="T2474" s="457"/>
      <c r="U2474" s="458"/>
      <c r="V2474" s="346"/>
      <c r="W2474" s="339"/>
      <c r="X2474" s="241"/>
    </row>
    <row r="2475" spans="1:24" ht="15" customHeight="1">
      <c r="A2475" s="62"/>
      <c r="B2475" s="62"/>
      <c r="C2475" s="389"/>
      <c r="D2475" s="389"/>
      <c r="E2475" s="389"/>
      <c r="F2475" s="346"/>
      <c r="G2475" s="346"/>
      <c r="H2475" s="423"/>
      <c r="I2475" s="423"/>
      <c r="J2475" s="423"/>
      <c r="K2475" s="448"/>
      <c r="L2475" s="449"/>
      <c r="M2475" s="450"/>
      <c r="N2475" s="451"/>
      <c r="O2475" s="452"/>
      <c r="P2475" s="453"/>
      <c r="Q2475" s="454"/>
      <c r="R2475" s="455"/>
      <c r="S2475" s="456"/>
      <c r="T2475" s="457"/>
      <c r="U2475" s="458"/>
      <c r="V2475" s="346"/>
      <c r="W2475" s="339"/>
      <c r="X2475" s="241"/>
    </row>
    <row r="2476" spans="1:24" ht="15" customHeight="1">
      <c r="A2476" s="62"/>
      <c r="B2476" s="62"/>
      <c r="C2476" s="389"/>
      <c r="D2476" s="389"/>
      <c r="E2476" s="389"/>
      <c r="F2476" s="346"/>
      <c r="G2476" s="346"/>
      <c r="H2476" s="423"/>
      <c r="I2476" s="423"/>
      <c r="J2476" s="423"/>
      <c r="K2476" s="448"/>
      <c r="L2476" s="449"/>
      <c r="M2476" s="450"/>
      <c r="N2476" s="451"/>
      <c r="O2476" s="452"/>
      <c r="P2476" s="453"/>
      <c r="Q2476" s="454"/>
      <c r="R2476" s="455"/>
      <c r="S2476" s="456"/>
      <c r="T2476" s="457"/>
      <c r="U2476" s="458"/>
      <c r="V2476" s="346"/>
      <c r="W2476" s="339"/>
      <c r="X2476" s="241"/>
    </row>
    <row r="2477" spans="1:24" ht="15" customHeight="1">
      <c r="A2477" s="62"/>
      <c r="B2477" s="62"/>
      <c r="C2477" s="389"/>
      <c r="D2477" s="389"/>
      <c r="E2477" s="389"/>
      <c r="F2477" s="346"/>
      <c r="G2477" s="346"/>
      <c r="H2477" s="423"/>
      <c r="I2477" s="423"/>
      <c r="J2477" s="423"/>
      <c r="K2477" s="448"/>
      <c r="L2477" s="449"/>
      <c r="M2477" s="450"/>
      <c r="N2477" s="451"/>
      <c r="O2477" s="452"/>
      <c r="P2477" s="453"/>
      <c r="Q2477" s="454"/>
      <c r="R2477" s="455"/>
      <c r="S2477" s="456"/>
      <c r="T2477" s="457"/>
      <c r="U2477" s="458"/>
      <c r="V2477" s="346"/>
      <c r="W2477" s="339"/>
      <c r="X2477" s="241"/>
    </row>
    <row r="2478" spans="1:24" ht="15" customHeight="1">
      <c r="A2478" s="62"/>
      <c r="B2478" s="62"/>
      <c r="C2478" s="389"/>
      <c r="D2478" s="389"/>
      <c r="E2478" s="389"/>
      <c r="F2478" s="346"/>
      <c r="G2478" s="346"/>
      <c r="H2478" s="423"/>
      <c r="I2478" s="423"/>
      <c r="J2478" s="423"/>
      <c r="K2478" s="448"/>
      <c r="L2478" s="449"/>
      <c r="M2478" s="450"/>
      <c r="N2478" s="451"/>
      <c r="O2478" s="452"/>
      <c r="P2478" s="453"/>
      <c r="Q2478" s="454"/>
      <c r="R2478" s="455"/>
      <c r="S2478" s="456"/>
      <c r="T2478" s="457"/>
      <c r="U2478" s="458"/>
      <c r="V2478" s="346"/>
      <c r="W2478" s="339"/>
      <c r="X2478" s="241"/>
    </row>
    <row r="2479" spans="1:24" ht="15" customHeight="1">
      <c r="A2479" s="62"/>
      <c r="B2479" s="62"/>
      <c r="C2479" s="389"/>
      <c r="D2479" s="389"/>
      <c r="E2479" s="389"/>
      <c r="F2479" s="346"/>
      <c r="G2479" s="346"/>
      <c r="H2479" s="423"/>
      <c r="I2479" s="423"/>
      <c r="J2479" s="423"/>
      <c r="K2479" s="448"/>
      <c r="L2479" s="449"/>
      <c r="M2479" s="450"/>
      <c r="N2479" s="451"/>
      <c r="O2479" s="452"/>
      <c r="P2479" s="453"/>
      <c r="Q2479" s="454"/>
      <c r="R2479" s="455"/>
      <c r="S2479" s="456"/>
      <c r="T2479" s="457"/>
      <c r="U2479" s="458"/>
      <c r="V2479" s="346"/>
      <c r="W2479" s="339"/>
      <c r="X2479" s="241"/>
    </row>
    <row r="2480" spans="1:24" ht="15" customHeight="1">
      <c r="A2480" s="62"/>
      <c r="B2480" s="62"/>
      <c r="C2480" s="389"/>
      <c r="D2480" s="389"/>
      <c r="E2480" s="389"/>
      <c r="F2480" s="346"/>
      <c r="G2480" s="346"/>
      <c r="H2480" s="423"/>
      <c r="I2480" s="423"/>
      <c r="J2480" s="423"/>
      <c r="K2480" s="448"/>
      <c r="L2480" s="449"/>
      <c r="M2480" s="450"/>
      <c r="N2480" s="451"/>
      <c r="O2480" s="452"/>
      <c r="P2480" s="453"/>
      <c r="Q2480" s="454"/>
      <c r="R2480" s="455"/>
      <c r="S2480" s="456"/>
      <c r="T2480" s="457"/>
      <c r="U2480" s="458"/>
      <c r="V2480" s="346"/>
      <c r="W2480" s="339"/>
      <c r="X2480" s="241"/>
    </row>
    <row r="2481" spans="1:24" ht="15" customHeight="1">
      <c r="A2481" s="62"/>
      <c r="B2481" s="62"/>
      <c r="C2481" s="389"/>
      <c r="D2481" s="389"/>
      <c r="E2481" s="389"/>
      <c r="F2481" s="346"/>
      <c r="G2481" s="346"/>
      <c r="H2481" s="423"/>
      <c r="I2481" s="423"/>
      <c r="J2481" s="423"/>
      <c r="K2481" s="448"/>
      <c r="L2481" s="449"/>
      <c r="M2481" s="450"/>
      <c r="N2481" s="451"/>
      <c r="O2481" s="452"/>
      <c r="P2481" s="453"/>
      <c r="Q2481" s="454"/>
      <c r="R2481" s="455"/>
      <c r="S2481" s="456"/>
      <c r="T2481" s="457"/>
      <c r="U2481" s="458"/>
      <c r="V2481" s="346"/>
      <c r="W2481" s="339"/>
      <c r="X2481" s="241"/>
    </row>
    <row r="2482" spans="1:24" ht="15" customHeight="1">
      <c r="A2482" s="62"/>
      <c r="B2482" s="62"/>
      <c r="C2482" s="389"/>
      <c r="D2482" s="389"/>
      <c r="E2482" s="389"/>
      <c r="F2482" s="346"/>
      <c r="G2482" s="346"/>
      <c r="H2482" s="423"/>
      <c r="I2482" s="423"/>
      <c r="J2482" s="423"/>
      <c r="K2482" s="448"/>
      <c r="L2482" s="449"/>
      <c r="M2482" s="450"/>
      <c r="N2482" s="451"/>
      <c r="O2482" s="452"/>
      <c r="P2482" s="453"/>
      <c r="Q2482" s="454"/>
      <c r="R2482" s="455"/>
      <c r="S2482" s="456"/>
      <c r="T2482" s="457"/>
      <c r="U2482" s="458"/>
      <c r="V2482" s="346"/>
      <c r="W2482" s="339"/>
      <c r="X2482" s="241"/>
    </row>
    <row r="2483" spans="1:24" ht="15" customHeight="1">
      <c r="A2483" s="62"/>
      <c r="B2483" s="62"/>
      <c r="C2483" s="389"/>
      <c r="D2483" s="389"/>
      <c r="E2483" s="389"/>
      <c r="F2483" s="346"/>
      <c r="G2483" s="346"/>
      <c r="H2483" s="423"/>
      <c r="I2483" s="423"/>
      <c r="J2483" s="423"/>
      <c r="K2483" s="448"/>
      <c r="L2483" s="449"/>
      <c r="M2483" s="450"/>
      <c r="N2483" s="451"/>
      <c r="O2483" s="452"/>
      <c r="P2483" s="453"/>
      <c r="Q2483" s="454"/>
      <c r="R2483" s="455"/>
      <c r="S2483" s="456"/>
      <c r="T2483" s="457"/>
      <c r="U2483" s="458"/>
      <c r="V2483" s="346"/>
      <c r="W2483" s="339"/>
      <c r="X2483" s="241"/>
    </row>
    <row r="2484" spans="1:24" ht="15" customHeight="1">
      <c r="A2484" s="62"/>
      <c r="B2484" s="62"/>
      <c r="C2484" s="389"/>
      <c r="D2484" s="389"/>
      <c r="E2484" s="389"/>
      <c r="F2484" s="346"/>
      <c r="G2484" s="346"/>
      <c r="H2484" s="423"/>
      <c r="I2484" s="423"/>
      <c r="J2484" s="423"/>
      <c r="K2484" s="448"/>
      <c r="L2484" s="449"/>
      <c r="M2484" s="450"/>
      <c r="N2484" s="451"/>
      <c r="O2484" s="452"/>
      <c r="P2484" s="453"/>
      <c r="Q2484" s="454"/>
      <c r="R2484" s="455"/>
      <c r="S2484" s="456"/>
      <c r="T2484" s="457"/>
      <c r="U2484" s="458"/>
      <c r="V2484" s="346"/>
      <c r="W2484" s="339"/>
      <c r="X2484" s="241"/>
    </row>
    <row r="2485" spans="1:24" ht="15" customHeight="1">
      <c r="A2485" s="62"/>
      <c r="B2485" s="62"/>
      <c r="C2485" s="389"/>
      <c r="D2485" s="389"/>
      <c r="E2485" s="389"/>
      <c r="F2485" s="346"/>
      <c r="G2485" s="346"/>
      <c r="H2485" s="423"/>
      <c r="I2485" s="423"/>
      <c r="J2485" s="423"/>
      <c r="K2485" s="448"/>
      <c r="L2485" s="449"/>
      <c r="M2485" s="450"/>
      <c r="N2485" s="451"/>
      <c r="O2485" s="452"/>
      <c r="P2485" s="453"/>
      <c r="Q2485" s="454"/>
      <c r="R2485" s="455"/>
      <c r="S2485" s="456"/>
      <c r="T2485" s="457"/>
      <c r="U2485" s="458"/>
      <c r="V2485" s="346"/>
      <c r="W2485" s="339"/>
      <c r="X2485" s="241"/>
    </row>
    <row r="2486" spans="1:24" ht="15" customHeight="1">
      <c r="A2486" s="62"/>
      <c r="B2486" s="62"/>
      <c r="C2486" s="389"/>
      <c r="D2486" s="389"/>
      <c r="E2486" s="389"/>
      <c r="F2486" s="346"/>
      <c r="G2486" s="346"/>
      <c r="H2486" s="423"/>
      <c r="I2486" s="423"/>
      <c r="J2486" s="423"/>
      <c r="K2486" s="448"/>
      <c r="L2486" s="449"/>
      <c r="M2486" s="450"/>
      <c r="N2486" s="451"/>
      <c r="O2486" s="452"/>
      <c r="P2486" s="453"/>
      <c r="Q2486" s="454"/>
      <c r="R2486" s="455"/>
      <c r="S2486" s="456"/>
      <c r="T2486" s="457"/>
      <c r="U2486" s="458"/>
      <c r="V2486" s="346"/>
      <c r="W2486" s="339"/>
      <c r="X2486" s="241"/>
    </row>
    <row r="2487" spans="1:24" ht="15" customHeight="1">
      <c r="A2487" s="62"/>
      <c r="B2487" s="62"/>
      <c r="C2487" s="389"/>
      <c r="D2487" s="389"/>
      <c r="E2487" s="389"/>
      <c r="F2487" s="346"/>
      <c r="G2487" s="346"/>
      <c r="H2487" s="423"/>
      <c r="I2487" s="423"/>
      <c r="J2487" s="423"/>
      <c r="K2487" s="448"/>
      <c r="L2487" s="449"/>
      <c r="M2487" s="450"/>
      <c r="N2487" s="451"/>
      <c r="O2487" s="452"/>
      <c r="P2487" s="453"/>
      <c r="Q2487" s="454"/>
      <c r="R2487" s="455"/>
      <c r="S2487" s="456"/>
      <c r="T2487" s="457"/>
      <c r="U2487" s="458"/>
      <c r="V2487" s="346"/>
      <c r="W2487" s="339"/>
      <c r="X2487" s="241"/>
    </row>
    <row r="2488" spans="1:24" ht="15" customHeight="1">
      <c r="A2488" s="62"/>
      <c r="B2488" s="62"/>
      <c r="C2488" s="389"/>
      <c r="D2488" s="389"/>
      <c r="E2488" s="389"/>
      <c r="F2488" s="346"/>
      <c r="G2488" s="346"/>
      <c r="H2488" s="423"/>
      <c r="I2488" s="423"/>
      <c r="J2488" s="423"/>
      <c r="K2488" s="448"/>
      <c r="L2488" s="449"/>
      <c r="M2488" s="450"/>
      <c r="N2488" s="451"/>
      <c r="O2488" s="452"/>
      <c r="P2488" s="453"/>
      <c r="Q2488" s="454"/>
      <c r="R2488" s="455"/>
      <c r="S2488" s="456"/>
      <c r="T2488" s="457"/>
      <c r="U2488" s="458"/>
      <c r="V2488" s="346"/>
      <c r="W2488" s="339"/>
      <c r="X2488" s="241"/>
    </row>
    <row r="2489" spans="1:24" ht="15" customHeight="1">
      <c r="A2489" s="62"/>
      <c r="B2489" s="62"/>
      <c r="C2489" s="389"/>
      <c r="D2489" s="389"/>
      <c r="E2489" s="389"/>
      <c r="F2489" s="346"/>
      <c r="G2489" s="346"/>
      <c r="H2489" s="423"/>
      <c r="I2489" s="423"/>
      <c r="J2489" s="423"/>
      <c r="K2489" s="448"/>
      <c r="L2489" s="449"/>
      <c r="M2489" s="450"/>
      <c r="N2489" s="451"/>
      <c r="O2489" s="452"/>
      <c r="P2489" s="453"/>
      <c r="Q2489" s="454"/>
      <c r="R2489" s="455"/>
      <c r="S2489" s="456"/>
      <c r="T2489" s="457"/>
      <c r="U2489" s="458"/>
      <c r="V2489" s="346"/>
      <c r="W2489" s="339"/>
      <c r="X2489" s="241"/>
    </row>
    <row r="2490" spans="1:24" ht="15" customHeight="1">
      <c r="A2490" s="62"/>
      <c r="B2490" s="62"/>
      <c r="C2490" s="389"/>
      <c r="D2490" s="389"/>
      <c r="E2490" s="389"/>
      <c r="F2490" s="346"/>
      <c r="G2490" s="346"/>
      <c r="H2490" s="423"/>
      <c r="I2490" s="423"/>
      <c r="J2490" s="423"/>
      <c r="K2490" s="448"/>
      <c r="L2490" s="449"/>
      <c r="M2490" s="450"/>
      <c r="N2490" s="451"/>
      <c r="O2490" s="452"/>
      <c r="P2490" s="453"/>
      <c r="Q2490" s="454"/>
      <c r="R2490" s="455"/>
      <c r="S2490" s="456"/>
      <c r="T2490" s="457"/>
      <c r="U2490" s="458"/>
      <c r="V2490" s="346"/>
      <c r="W2490" s="339"/>
      <c r="X2490" s="241"/>
    </row>
    <row r="2491" spans="1:24" ht="15" customHeight="1">
      <c r="A2491" s="62"/>
      <c r="B2491" s="62"/>
      <c r="C2491" s="389"/>
      <c r="D2491" s="389"/>
      <c r="E2491" s="389"/>
      <c r="F2491" s="346"/>
      <c r="G2491" s="346"/>
      <c r="H2491" s="423"/>
      <c r="I2491" s="423"/>
      <c r="J2491" s="423"/>
      <c r="K2491" s="448"/>
      <c r="L2491" s="449"/>
      <c r="M2491" s="450"/>
      <c r="N2491" s="451"/>
      <c r="O2491" s="452"/>
      <c r="P2491" s="453"/>
      <c r="Q2491" s="454"/>
      <c r="R2491" s="455"/>
      <c r="S2491" s="456"/>
      <c r="T2491" s="457"/>
      <c r="U2491" s="458"/>
      <c r="V2491" s="346"/>
      <c r="W2491" s="339"/>
      <c r="X2491" s="241"/>
    </row>
    <row r="2492" spans="1:24" ht="15" customHeight="1">
      <c r="A2492" s="62"/>
      <c r="B2492" s="62"/>
      <c r="C2492" s="389"/>
      <c r="D2492" s="389"/>
      <c r="E2492" s="389"/>
      <c r="F2492" s="346"/>
      <c r="G2492" s="346"/>
      <c r="H2492" s="423"/>
      <c r="I2492" s="423"/>
      <c r="J2492" s="423"/>
      <c r="K2492" s="448"/>
      <c r="L2492" s="449"/>
      <c r="M2492" s="450"/>
      <c r="N2492" s="451"/>
      <c r="O2492" s="452"/>
      <c r="P2492" s="453"/>
      <c r="Q2492" s="454"/>
      <c r="R2492" s="455"/>
      <c r="S2492" s="456"/>
      <c r="T2492" s="457"/>
      <c r="U2492" s="458"/>
      <c r="V2492" s="346"/>
      <c r="W2492" s="339"/>
      <c r="X2492" s="241"/>
    </row>
    <row r="2493" spans="1:24" ht="15" customHeight="1">
      <c r="A2493" s="62"/>
      <c r="B2493" s="62"/>
      <c r="C2493" s="389"/>
      <c r="D2493" s="389"/>
      <c r="E2493" s="389"/>
      <c r="F2493" s="346"/>
      <c r="G2493" s="346"/>
      <c r="H2493" s="423"/>
      <c r="I2493" s="423"/>
      <c r="J2493" s="423"/>
      <c r="K2493" s="448"/>
      <c r="L2493" s="449"/>
      <c r="M2493" s="450"/>
      <c r="N2493" s="451"/>
      <c r="O2493" s="452"/>
      <c r="P2493" s="453"/>
      <c r="Q2493" s="454"/>
      <c r="R2493" s="455"/>
      <c r="S2493" s="456"/>
      <c r="T2493" s="457"/>
      <c r="U2493" s="458"/>
      <c r="V2493" s="346"/>
      <c r="W2493" s="339"/>
      <c r="X2493" s="241"/>
    </row>
    <row r="2494" spans="1:24" ht="15" customHeight="1">
      <c r="A2494" s="62"/>
      <c r="B2494" s="62"/>
      <c r="C2494" s="389"/>
      <c r="D2494" s="389"/>
      <c r="E2494" s="389"/>
      <c r="F2494" s="346"/>
      <c r="G2494" s="346"/>
      <c r="H2494" s="423"/>
      <c r="I2494" s="423"/>
      <c r="J2494" s="423"/>
      <c r="K2494" s="448"/>
      <c r="L2494" s="449"/>
      <c r="M2494" s="450"/>
      <c r="N2494" s="451"/>
      <c r="O2494" s="452"/>
      <c r="P2494" s="453"/>
      <c r="Q2494" s="454"/>
      <c r="R2494" s="455"/>
      <c r="S2494" s="456"/>
      <c r="T2494" s="457"/>
      <c r="U2494" s="458"/>
      <c r="V2494" s="346"/>
      <c r="W2494" s="339"/>
      <c r="X2494" s="241"/>
    </row>
    <row r="2495" spans="1:24" ht="15" customHeight="1">
      <c r="A2495" s="62"/>
      <c r="B2495" s="62"/>
      <c r="C2495" s="389"/>
      <c r="D2495" s="389"/>
      <c r="E2495" s="389"/>
      <c r="F2495" s="346"/>
      <c r="G2495" s="346"/>
      <c r="H2495" s="423"/>
      <c r="I2495" s="423"/>
      <c r="J2495" s="423"/>
      <c r="K2495" s="448"/>
      <c r="L2495" s="449"/>
      <c r="M2495" s="450"/>
      <c r="N2495" s="451"/>
      <c r="O2495" s="452"/>
      <c r="P2495" s="453"/>
      <c r="Q2495" s="454"/>
      <c r="R2495" s="455"/>
      <c r="S2495" s="456"/>
      <c r="T2495" s="457"/>
      <c r="U2495" s="458"/>
      <c r="V2495" s="346"/>
      <c r="W2495" s="339"/>
      <c r="X2495" s="241"/>
    </row>
    <row r="2496" spans="1:24" ht="15" customHeight="1">
      <c r="A2496" s="62"/>
      <c r="B2496" s="62"/>
      <c r="C2496" s="389"/>
      <c r="D2496" s="389"/>
      <c r="E2496" s="389"/>
      <c r="F2496" s="346"/>
      <c r="G2496" s="346"/>
      <c r="H2496" s="423"/>
      <c r="I2496" s="423"/>
      <c r="J2496" s="423"/>
      <c r="K2496" s="448"/>
      <c r="L2496" s="449"/>
      <c r="M2496" s="450"/>
      <c r="N2496" s="451"/>
      <c r="O2496" s="452"/>
      <c r="P2496" s="453"/>
      <c r="Q2496" s="454"/>
      <c r="R2496" s="455"/>
      <c r="S2496" s="456"/>
      <c r="T2496" s="457"/>
      <c r="U2496" s="458"/>
      <c r="V2496" s="346"/>
      <c r="W2496" s="339"/>
      <c r="X2496" s="241"/>
    </row>
    <row r="2497" spans="1:24" ht="15" customHeight="1">
      <c r="A2497" s="62"/>
      <c r="B2497" s="62"/>
      <c r="C2497" s="389"/>
      <c r="D2497" s="389"/>
      <c r="E2497" s="389"/>
      <c r="F2497" s="346"/>
      <c r="G2497" s="346"/>
      <c r="H2497" s="423"/>
      <c r="I2497" s="423"/>
      <c r="J2497" s="423"/>
      <c r="K2497" s="448"/>
      <c r="L2497" s="449"/>
      <c r="M2497" s="450"/>
      <c r="N2497" s="451"/>
      <c r="O2497" s="452"/>
      <c r="P2497" s="453"/>
      <c r="Q2497" s="454"/>
      <c r="R2497" s="455"/>
      <c r="S2497" s="456"/>
      <c r="T2497" s="457"/>
      <c r="U2497" s="458"/>
      <c r="V2497" s="346"/>
      <c r="W2497" s="339"/>
      <c r="X2497" s="241"/>
    </row>
    <row r="2498" spans="1:24" ht="15" customHeight="1">
      <c r="A2498" s="62"/>
      <c r="B2498" s="62"/>
      <c r="C2498" s="389"/>
      <c r="D2498" s="389"/>
      <c r="E2498" s="389"/>
      <c r="F2498" s="346"/>
      <c r="G2498" s="346"/>
      <c r="H2498" s="423"/>
      <c r="I2498" s="423"/>
      <c r="J2498" s="423"/>
      <c r="K2498" s="448"/>
      <c r="L2498" s="449"/>
      <c r="M2498" s="450"/>
      <c r="N2498" s="451"/>
      <c r="O2498" s="452"/>
      <c r="P2498" s="453"/>
      <c r="Q2498" s="454"/>
      <c r="R2498" s="455"/>
      <c r="S2498" s="456"/>
      <c r="T2498" s="457"/>
      <c r="U2498" s="458"/>
      <c r="V2498" s="346"/>
      <c r="W2498" s="339"/>
      <c r="X2498" s="241"/>
    </row>
    <row r="2499" spans="1:24" ht="15" customHeight="1">
      <c r="A2499" s="62"/>
      <c r="B2499" s="62"/>
      <c r="C2499" s="389"/>
      <c r="D2499" s="389"/>
      <c r="E2499" s="389"/>
      <c r="F2499" s="346"/>
      <c r="G2499" s="346"/>
      <c r="H2499" s="423"/>
      <c r="I2499" s="423"/>
      <c r="J2499" s="423"/>
      <c r="K2499" s="448"/>
      <c r="L2499" s="449"/>
      <c r="M2499" s="450"/>
      <c r="N2499" s="451"/>
      <c r="O2499" s="452"/>
      <c r="P2499" s="453"/>
      <c r="Q2499" s="454"/>
      <c r="R2499" s="455"/>
      <c r="S2499" s="456"/>
      <c r="T2499" s="457"/>
      <c r="U2499" s="458"/>
      <c r="V2499" s="346"/>
      <c r="W2499" s="339"/>
      <c r="X2499" s="241"/>
    </row>
    <row r="2500" spans="1:24" ht="15" customHeight="1">
      <c r="A2500" s="62"/>
      <c r="B2500" s="62"/>
      <c r="C2500" s="389"/>
      <c r="D2500" s="389"/>
      <c r="E2500" s="389"/>
      <c r="F2500" s="346"/>
      <c r="G2500" s="346"/>
      <c r="H2500" s="423"/>
      <c r="I2500" s="423"/>
      <c r="J2500" s="423"/>
      <c r="K2500" s="448"/>
      <c r="L2500" s="449"/>
      <c r="M2500" s="450"/>
      <c r="N2500" s="451"/>
      <c r="O2500" s="452"/>
      <c r="P2500" s="453"/>
      <c r="Q2500" s="454"/>
      <c r="R2500" s="455"/>
      <c r="S2500" s="456"/>
      <c r="T2500" s="457"/>
      <c r="U2500" s="458"/>
      <c r="V2500" s="346"/>
      <c r="W2500" s="339"/>
      <c r="X2500" s="241"/>
    </row>
    <row r="2501" spans="1:24" ht="15" customHeight="1">
      <c r="A2501" s="62"/>
      <c r="B2501" s="62"/>
      <c r="C2501" s="389"/>
      <c r="D2501" s="389"/>
      <c r="E2501" s="389"/>
      <c r="F2501" s="346"/>
      <c r="G2501" s="346"/>
      <c r="H2501" s="423"/>
      <c r="I2501" s="423"/>
      <c r="J2501" s="423"/>
      <c r="K2501" s="448"/>
      <c r="L2501" s="449"/>
      <c r="M2501" s="450"/>
      <c r="N2501" s="451"/>
      <c r="O2501" s="452"/>
      <c r="P2501" s="453"/>
      <c r="Q2501" s="454"/>
      <c r="R2501" s="455"/>
      <c r="S2501" s="456"/>
      <c r="T2501" s="457"/>
      <c r="U2501" s="458"/>
      <c r="V2501" s="346"/>
      <c r="W2501" s="339"/>
      <c r="X2501" s="241"/>
    </row>
    <row r="2502" spans="1:24" ht="15" customHeight="1">
      <c r="A2502" s="62"/>
      <c r="B2502" s="62"/>
      <c r="C2502" s="389"/>
      <c r="D2502" s="389"/>
      <c r="E2502" s="389"/>
      <c r="F2502" s="346"/>
      <c r="G2502" s="346"/>
      <c r="H2502" s="423"/>
      <c r="I2502" s="423"/>
      <c r="J2502" s="423"/>
      <c r="K2502" s="448"/>
      <c r="L2502" s="449"/>
      <c r="M2502" s="450"/>
      <c r="N2502" s="451"/>
      <c r="O2502" s="452"/>
      <c r="P2502" s="453"/>
      <c r="Q2502" s="454"/>
      <c r="R2502" s="455"/>
      <c r="S2502" s="456"/>
      <c r="T2502" s="457"/>
      <c r="U2502" s="458"/>
      <c r="V2502" s="346"/>
      <c r="W2502" s="339"/>
      <c r="X2502" s="241"/>
    </row>
    <row r="2503" spans="1:24" ht="15" customHeight="1">
      <c r="A2503" s="62"/>
      <c r="B2503" s="62"/>
      <c r="C2503" s="389"/>
      <c r="D2503" s="389"/>
      <c r="E2503" s="389"/>
      <c r="F2503" s="346"/>
      <c r="G2503" s="346"/>
      <c r="H2503" s="423"/>
      <c r="I2503" s="423"/>
      <c r="J2503" s="423"/>
      <c r="K2503" s="448"/>
      <c r="L2503" s="449"/>
      <c r="M2503" s="450"/>
      <c r="N2503" s="451"/>
      <c r="O2503" s="452"/>
      <c r="P2503" s="453"/>
      <c r="Q2503" s="454"/>
      <c r="R2503" s="455"/>
      <c r="S2503" s="456"/>
      <c r="T2503" s="457"/>
      <c r="U2503" s="458"/>
      <c r="V2503" s="346"/>
      <c r="W2503" s="339"/>
      <c r="X2503" s="241"/>
    </row>
    <row r="2504" spans="1:24" ht="15" customHeight="1">
      <c r="A2504" s="62"/>
      <c r="B2504" s="62"/>
      <c r="C2504" s="389"/>
      <c r="D2504" s="389"/>
      <c r="E2504" s="389"/>
      <c r="F2504" s="346"/>
      <c r="G2504" s="346"/>
      <c r="H2504" s="423"/>
      <c r="I2504" s="423"/>
      <c r="J2504" s="423"/>
      <c r="K2504" s="448"/>
      <c r="L2504" s="449"/>
      <c r="M2504" s="450"/>
      <c r="N2504" s="451"/>
      <c r="O2504" s="452"/>
      <c r="P2504" s="453"/>
      <c r="Q2504" s="454"/>
      <c r="R2504" s="455"/>
      <c r="S2504" s="456"/>
      <c r="T2504" s="457"/>
      <c r="U2504" s="458"/>
      <c r="V2504" s="346"/>
      <c r="W2504" s="339"/>
      <c r="X2504" s="241"/>
    </row>
    <row r="2505" spans="1:24" ht="15" customHeight="1">
      <c r="A2505" s="62"/>
      <c r="B2505" s="62"/>
      <c r="C2505" s="389"/>
      <c r="D2505" s="389"/>
      <c r="E2505" s="389"/>
      <c r="F2505" s="346"/>
      <c r="G2505" s="346"/>
      <c r="H2505" s="423"/>
      <c r="I2505" s="423"/>
      <c r="J2505" s="423"/>
      <c r="K2505" s="448"/>
      <c r="L2505" s="449"/>
      <c r="M2505" s="450"/>
      <c r="N2505" s="451"/>
      <c r="O2505" s="452"/>
      <c r="P2505" s="453"/>
      <c r="Q2505" s="454"/>
      <c r="R2505" s="455"/>
      <c r="S2505" s="456"/>
      <c r="T2505" s="457"/>
      <c r="U2505" s="458"/>
      <c r="V2505" s="346"/>
      <c r="W2505" s="339"/>
      <c r="X2505" s="241"/>
    </row>
    <row r="2506" spans="1:24" ht="15" customHeight="1">
      <c r="A2506" s="62"/>
      <c r="B2506" s="62"/>
      <c r="C2506" s="389"/>
      <c r="D2506" s="389"/>
      <c r="E2506" s="389"/>
      <c r="F2506" s="346"/>
      <c r="G2506" s="346"/>
      <c r="H2506" s="423"/>
      <c r="I2506" s="423"/>
      <c r="J2506" s="423"/>
      <c r="K2506" s="448"/>
      <c r="L2506" s="449"/>
      <c r="M2506" s="450"/>
      <c r="N2506" s="451"/>
      <c r="O2506" s="452"/>
      <c r="P2506" s="453"/>
      <c r="Q2506" s="454"/>
      <c r="R2506" s="455"/>
      <c r="S2506" s="456"/>
      <c r="T2506" s="457"/>
      <c r="U2506" s="458"/>
      <c r="V2506" s="346"/>
      <c r="W2506" s="339"/>
      <c r="X2506" s="241"/>
    </row>
    <row r="2507" spans="1:24" ht="15" customHeight="1">
      <c r="A2507" s="62"/>
      <c r="B2507" s="62"/>
      <c r="C2507" s="389"/>
      <c r="D2507" s="389"/>
      <c r="E2507" s="389"/>
      <c r="F2507" s="346"/>
      <c r="G2507" s="346"/>
      <c r="H2507" s="423"/>
      <c r="I2507" s="423"/>
      <c r="J2507" s="423"/>
      <c r="K2507" s="448"/>
      <c r="L2507" s="449"/>
      <c r="M2507" s="450"/>
      <c r="N2507" s="451"/>
      <c r="O2507" s="452"/>
      <c r="P2507" s="453"/>
      <c r="Q2507" s="454"/>
      <c r="R2507" s="455"/>
      <c r="S2507" s="456"/>
      <c r="T2507" s="457"/>
      <c r="U2507" s="458"/>
      <c r="V2507" s="346"/>
      <c r="W2507" s="339"/>
      <c r="X2507" s="241"/>
    </row>
    <row r="2508" spans="1:24" ht="15" customHeight="1">
      <c r="A2508" s="62"/>
      <c r="B2508" s="62"/>
      <c r="C2508" s="389"/>
      <c r="D2508" s="389"/>
      <c r="E2508" s="389"/>
      <c r="F2508" s="346"/>
      <c r="G2508" s="346"/>
      <c r="H2508" s="423"/>
      <c r="I2508" s="423"/>
      <c r="J2508" s="423"/>
      <c r="K2508" s="448"/>
      <c r="L2508" s="449"/>
      <c r="M2508" s="450"/>
      <c r="N2508" s="451"/>
      <c r="O2508" s="452"/>
      <c r="P2508" s="453"/>
      <c r="Q2508" s="454"/>
      <c r="R2508" s="455"/>
      <c r="S2508" s="456"/>
      <c r="T2508" s="457"/>
      <c r="U2508" s="458"/>
      <c r="V2508" s="346"/>
      <c r="W2508" s="339"/>
      <c r="X2508" s="241"/>
    </row>
    <row r="2509" spans="1:24" ht="15" customHeight="1">
      <c r="A2509" s="62"/>
      <c r="B2509" s="62"/>
      <c r="C2509" s="389"/>
      <c r="D2509" s="389"/>
      <c r="E2509" s="389"/>
      <c r="F2509" s="346"/>
      <c r="G2509" s="346"/>
      <c r="H2509" s="423"/>
      <c r="I2509" s="423"/>
      <c r="J2509" s="423"/>
      <c r="K2509" s="448"/>
      <c r="L2509" s="449"/>
      <c r="M2509" s="450"/>
      <c r="N2509" s="451"/>
      <c r="O2509" s="452"/>
      <c r="P2509" s="453"/>
      <c r="Q2509" s="454"/>
      <c r="R2509" s="455"/>
      <c r="S2509" s="456"/>
      <c r="T2509" s="457"/>
      <c r="U2509" s="458"/>
      <c r="V2509" s="346"/>
      <c r="W2509" s="339"/>
      <c r="X2509" s="241"/>
    </row>
    <row r="2510" spans="1:24" ht="15" customHeight="1">
      <c r="A2510" s="62"/>
      <c r="B2510" s="62"/>
      <c r="C2510" s="389"/>
      <c r="D2510" s="389"/>
      <c r="E2510" s="389"/>
      <c r="F2510" s="346"/>
      <c r="G2510" s="346"/>
      <c r="H2510" s="423"/>
      <c r="I2510" s="423"/>
      <c r="J2510" s="423"/>
      <c r="K2510" s="448"/>
      <c r="L2510" s="449"/>
      <c r="M2510" s="450"/>
      <c r="N2510" s="451"/>
      <c r="O2510" s="452"/>
      <c r="P2510" s="453"/>
      <c r="Q2510" s="454"/>
      <c r="R2510" s="455"/>
      <c r="S2510" s="456"/>
      <c r="T2510" s="457"/>
      <c r="U2510" s="458"/>
      <c r="V2510" s="346"/>
      <c r="W2510" s="339"/>
      <c r="X2510" s="241"/>
    </row>
    <row r="2511" spans="1:24" ht="15" customHeight="1">
      <c r="A2511" s="62"/>
      <c r="B2511" s="62"/>
      <c r="C2511" s="389"/>
      <c r="D2511" s="389"/>
      <c r="E2511" s="389"/>
      <c r="F2511" s="346"/>
      <c r="G2511" s="346"/>
      <c r="H2511" s="423"/>
      <c r="I2511" s="423"/>
      <c r="J2511" s="423"/>
      <c r="K2511" s="448"/>
      <c r="L2511" s="449"/>
      <c r="M2511" s="450"/>
      <c r="N2511" s="451"/>
      <c r="O2511" s="452"/>
      <c r="P2511" s="453"/>
      <c r="Q2511" s="454"/>
      <c r="R2511" s="455"/>
      <c r="S2511" s="456"/>
      <c r="T2511" s="457"/>
      <c r="U2511" s="458"/>
      <c r="V2511" s="346"/>
      <c r="W2511" s="339"/>
      <c r="X2511" s="241"/>
    </row>
    <row r="2512" spans="1:24" ht="15" customHeight="1">
      <c r="A2512" s="62"/>
      <c r="B2512" s="62"/>
      <c r="C2512" s="389"/>
      <c r="D2512" s="389"/>
      <c r="E2512" s="389"/>
      <c r="F2512" s="346"/>
      <c r="G2512" s="346"/>
      <c r="H2512" s="423"/>
      <c r="I2512" s="423"/>
      <c r="J2512" s="423"/>
      <c r="K2512" s="448"/>
      <c r="L2512" s="449"/>
      <c r="M2512" s="450"/>
      <c r="N2512" s="451"/>
      <c r="O2512" s="452"/>
      <c r="P2512" s="453"/>
      <c r="Q2512" s="454"/>
      <c r="R2512" s="455"/>
      <c r="S2512" s="456"/>
      <c r="T2512" s="457"/>
      <c r="U2512" s="458"/>
      <c r="V2512" s="346"/>
      <c r="W2512" s="339"/>
      <c r="X2512" s="241"/>
    </row>
    <row r="2513" spans="1:24" ht="15" customHeight="1">
      <c r="A2513" s="62"/>
      <c r="B2513" s="62"/>
      <c r="C2513" s="389"/>
      <c r="D2513" s="389"/>
      <c r="E2513" s="389"/>
      <c r="F2513" s="346"/>
      <c r="G2513" s="346"/>
      <c r="H2513" s="423"/>
      <c r="I2513" s="423"/>
      <c r="J2513" s="423"/>
      <c r="K2513" s="448"/>
      <c r="L2513" s="449"/>
      <c r="M2513" s="450"/>
      <c r="N2513" s="451"/>
      <c r="O2513" s="452"/>
      <c r="P2513" s="453"/>
      <c r="Q2513" s="454"/>
      <c r="R2513" s="455"/>
      <c r="S2513" s="456"/>
      <c r="T2513" s="457"/>
      <c r="U2513" s="458"/>
      <c r="V2513" s="346"/>
      <c r="W2513" s="339"/>
      <c r="X2513" s="241"/>
    </row>
    <row r="2514" spans="1:24" ht="15" customHeight="1">
      <c r="A2514" s="62"/>
      <c r="B2514" s="62"/>
      <c r="C2514" s="389"/>
      <c r="D2514" s="389"/>
      <c r="E2514" s="389"/>
      <c r="F2514" s="346"/>
      <c r="G2514" s="346"/>
      <c r="H2514" s="423"/>
      <c r="I2514" s="423"/>
      <c r="J2514" s="423"/>
      <c r="K2514" s="448"/>
      <c r="L2514" s="449"/>
      <c r="M2514" s="450"/>
      <c r="N2514" s="451"/>
      <c r="O2514" s="452"/>
      <c r="P2514" s="453"/>
      <c r="Q2514" s="454"/>
      <c r="R2514" s="455"/>
      <c r="S2514" s="456"/>
      <c r="T2514" s="457"/>
      <c r="U2514" s="458"/>
      <c r="V2514" s="346"/>
      <c r="W2514" s="339"/>
      <c r="X2514" s="241"/>
    </row>
    <row r="2515" spans="1:24" ht="15" customHeight="1">
      <c r="A2515" s="62"/>
      <c r="B2515" s="62"/>
      <c r="C2515" s="389"/>
      <c r="D2515" s="389"/>
      <c r="E2515" s="389"/>
      <c r="F2515" s="346"/>
      <c r="G2515" s="346"/>
      <c r="H2515" s="423"/>
      <c r="I2515" s="423"/>
      <c r="J2515" s="423"/>
      <c r="K2515" s="448"/>
      <c r="L2515" s="449"/>
      <c r="M2515" s="450"/>
      <c r="N2515" s="451"/>
      <c r="O2515" s="452"/>
      <c r="P2515" s="453"/>
      <c r="Q2515" s="454"/>
      <c r="R2515" s="455"/>
      <c r="S2515" s="456"/>
      <c r="T2515" s="457"/>
      <c r="U2515" s="458"/>
      <c r="V2515" s="346"/>
      <c r="W2515" s="339"/>
      <c r="X2515" s="241"/>
    </row>
    <row r="2516" spans="1:24" ht="15" customHeight="1">
      <c r="A2516" s="62"/>
      <c r="B2516" s="62"/>
      <c r="C2516" s="389"/>
      <c r="D2516" s="389"/>
      <c r="E2516" s="389"/>
      <c r="F2516" s="346"/>
      <c r="G2516" s="346"/>
      <c r="H2516" s="423"/>
      <c r="I2516" s="423"/>
      <c r="J2516" s="423"/>
      <c r="K2516" s="448"/>
      <c r="L2516" s="449"/>
      <c r="M2516" s="450"/>
      <c r="N2516" s="451"/>
      <c r="O2516" s="452"/>
      <c r="P2516" s="453"/>
      <c r="Q2516" s="454"/>
      <c r="R2516" s="455"/>
      <c r="S2516" s="456"/>
      <c r="T2516" s="457"/>
      <c r="U2516" s="458"/>
      <c r="V2516" s="346"/>
      <c r="W2516" s="339"/>
      <c r="X2516" s="241"/>
    </row>
    <row r="2517" spans="1:24" ht="15" customHeight="1">
      <c r="A2517" s="62"/>
      <c r="B2517" s="62"/>
      <c r="C2517" s="389"/>
      <c r="D2517" s="389"/>
      <c r="E2517" s="389"/>
      <c r="F2517" s="346"/>
      <c r="G2517" s="346"/>
      <c r="H2517" s="423"/>
      <c r="I2517" s="423"/>
      <c r="J2517" s="423"/>
      <c r="K2517" s="448"/>
      <c r="L2517" s="449"/>
      <c r="M2517" s="450"/>
      <c r="N2517" s="451"/>
      <c r="O2517" s="452"/>
      <c r="P2517" s="453"/>
      <c r="Q2517" s="454"/>
      <c r="R2517" s="455"/>
      <c r="S2517" s="456"/>
      <c r="T2517" s="457"/>
      <c r="U2517" s="458"/>
      <c r="V2517" s="346"/>
      <c r="W2517" s="339"/>
      <c r="X2517" s="241"/>
    </row>
    <row r="2518" spans="1:24" ht="15" customHeight="1">
      <c r="A2518" s="62"/>
      <c r="B2518" s="62"/>
      <c r="C2518" s="389"/>
      <c r="D2518" s="389"/>
      <c r="E2518" s="389"/>
      <c r="F2518" s="346"/>
      <c r="G2518" s="346"/>
      <c r="H2518" s="423"/>
      <c r="I2518" s="423"/>
      <c r="J2518" s="423"/>
      <c r="K2518" s="448"/>
      <c r="L2518" s="449"/>
      <c r="M2518" s="450"/>
      <c r="N2518" s="451"/>
      <c r="O2518" s="452"/>
      <c r="P2518" s="453"/>
      <c r="Q2518" s="454"/>
      <c r="R2518" s="455"/>
      <c r="S2518" s="456"/>
      <c r="T2518" s="457"/>
      <c r="U2518" s="458"/>
      <c r="V2518" s="346"/>
      <c r="W2518" s="339"/>
      <c r="X2518" s="241"/>
    </row>
    <row r="2519" spans="1:24" ht="15" customHeight="1">
      <c r="A2519" s="62"/>
      <c r="B2519" s="62"/>
      <c r="C2519" s="389"/>
      <c r="D2519" s="389"/>
      <c r="E2519" s="389"/>
      <c r="F2519" s="346"/>
      <c r="G2519" s="346"/>
      <c r="H2519" s="423"/>
      <c r="I2519" s="423"/>
      <c r="J2519" s="423"/>
      <c r="K2519" s="448"/>
      <c r="L2519" s="449"/>
      <c r="M2519" s="450"/>
      <c r="N2519" s="451"/>
      <c r="O2519" s="452"/>
      <c r="P2519" s="453"/>
      <c r="Q2519" s="454"/>
      <c r="R2519" s="455"/>
      <c r="S2519" s="456"/>
      <c r="T2519" s="457"/>
      <c r="U2519" s="458"/>
      <c r="V2519" s="346"/>
      <c r="W2519" s="339"/>
      <c r="X2519" s="241"/>
    </row>
    <row r="2520" spans="1:24" ht="15" customHeight="1">
      <c r="A2520" s="62"/>
      <c r="B2520" s="62"/>
      <c r="C2520" s="389"/>
      <c r="D2520" s="389"/>
      <c r="E2520" s="389"/>
      <c r="F2520" s="346"/>
      <c r="G2520" s="346"/>
      <c r="H2520" s="423"/>
      <c r="I2520" s="423"/>
      <c r="J2520" s="423"/>
      <c r="K2520" s="448"/>
      <c r="L2520" s="449"/>
      <c r="M2520" s="450"/>
      <c r="N2520" s="451"/>
      <c r="O2520" s="452"/>
      <c r="P2520" s="453"/>
      <c r="Q2520" s="454"/>
      <c r="R2520" s="455"/>
      <c r="S2520" s="456"/>
      <c r="T2520" s="457"/>
      <c r="U2520" s="458"/>
      <c r="V2520" s="346"/>
      <c r="W2520" s="339"/>
      <c r="X2520" s="241"/>
    </row>
    <row r="2521" spans="1:24" ht="15" customHeight="1">
      <c r="A2521" s="62"/>
      <c r="B2521" s="62"/>
      <c r="C2521" s="389"/>
      <c r="D2521" s="389"/>
      <c r="E2521" s="389"/>
      <c r="F2521" s="346"/>
      <c r="G2521" s="346"/>
      <c r="H2521" s="423"/>
      <c r="I2521" s="423"/>
      <c r="J2521" s="423"/>
      <c r="K2521" s="448"/>
      <c r="L2521" s="449"/>
      <c r="M2521" s="450"/>
      <c r="N2521" s="451"/>
      <c r="O2521" s="452"/>
      <c r="P2521" s="453"/>
      <c r="Q2521" s="454"/>
      <c r="R2521" s="455"/>
      <c r="S2521" s="456"/>
      <c r="T2521" s="457"/>
      <c r="U2521" s="458"/>
      <c r="V2521" s="346"/>
      <c r="W2521" s="339"/>
      <c r="X2521" s="241"/>
    </row>
    <row r="2522" spans="1:24" ht="15" customHeight="1">
      <c r="A2522" s="62"/>
      <c r="B2522" s="62"/>
      <c r="C2522" s="389"/>
      <c r="D2522" s="389"/>
      <c r="E2522" s="389"/>
      <c r="F2522" s="346"/>
      <c r="G2522" s="346"/>
      <c r="H2522" s="423"/>
      <c r="I2522" s="423"/>
      <c r="J2522" s="423"/>
      <c r="K2522" s="448"/>
      <c r="L2522" s="449"/>
      <c r="M2522" s="450"/>
      <c r="N2522" s="451"/>
      <c r="O2522" s="452"/>
      <c r="P2522" s="453"/>
      <c r="Q2522" s="454"/>
      <c r="R2522" s="455"/>
      <c r="S2522" s="456"/>
      <c r="T2522" s="457"/>
      <c r="U2522" s="458"/>
      <c r="V2522" s="346"/>
      <c r="W2522" s="339"/>
      <c r="X2522" s="241"/>
    </row>
    <row r="2523" spans="1:24" ht="15" customHeight="1">
      <c r="A2523" s="62"/>
      <c r="B2523" s="62"/>
      <c r="C2523" s="389"/>
      <c r="D2523" s="389"/>
      <c r="E2523" s="389"/>
      <c r="F2523" s="346"/>
      <c r="G2523" s="346"/>
      <c r="H2523" s="423"/>
      <c r="I2523" s="423"/>
      <c r="J2523" s="423"/>
      <c r="K2523" s="448"/>
      <c r="L2523" s="449"/>
      <c r="M2523" s="450"/>
      <c r="N2523" s="451"/>
      <c r="O2523" s="452"/>
      <c r="P2523" s="453"/>
      <c r="Q2523" s="454"/>
      <c r="R2523" s="455"/>
      <c r="S2523" s="456"/>
      <c r="T2523" s="457"/>
      <c r="U2523" s="458"/>
      <c r="V2523" s="346"/>
      <c r="W2523" s="339"/>
      <c r="X2523" s="241"/>
    </row>
    <row r="2524" spans="1:24" ht="15" customHeight="1">
      <c r="A2524" s="62"/>
      <c r="B2524" s="62"/>
      <c r="C2524" s="389"/>
      <c r="D2524" s="389"/>
      <c r="E2524" s="389"/>
      <c r="F2524" s="346"/>
      <c r="G2524" s="346"/>
      <c r="H2524" s="423"/>
      <c r="I2524" s="423"/>
      <c r="J2524" s="423"/>
      <c r="K2524" s="448"/>
      <c r="L2524" s="449"/>
      <c r="M2524" s="450"/>
      <c r="N2524" s="451"/>
      <c r="O2524" s="452"/>
      <c r="P2524" s="453"/>
      <c r="Q2524" s="454"/>
      <c r="R2524" s="455"/>
      <c r="S2524" s="456"/>
      <c r="T2524" s="457"/>
      <c r="U2524" s="458"/>
      <c r="V2524" s="346"/>
      <c r="W2524" s="339"/>
      <c r="X2524" s="241"/>
    </row>
    <row r="2525" spans="1:24" ht="15" customHeight="1">
      <c r="A2525" s="62"/>
      <c r="B2525" s="62"/>
      <c r="C2525" s="389"/>
      <c r="D2525" s="389"/>
      <c r="E2525" s="389"/>
      <c r="F2525" s="346"/>
      <c r="G2525" s="346"/>
      <c r="H2525" s="423"/>
      <c r="I2525" s="423"/>
      <c r="J2525" s="423"/>
      <c r="K2525" s="448"/>
      <c r="L2525" s="449"/>
      <c r="M2525" s="450"/>
      <c r="N2525" s="451"/>
      <c r="O2525" s="452"/>
      <c r="P2525" s="453"/>
      <c r="Q2525" s="454"/>
      <c r="R2525" s="455"/>
      <c r="S2525" s="456"/>
      <c r="T2525" s="457"/>
      <c r="U2525" s="458"/>
      <c r="V2525" s="346"/>
      <c r="W2525" s="339"/>
      <c r="X2525" s="241"/>
    </row>
    <row r="2526" spans="1:24" ht="15" customHeight="1">
      <c r="A2526" s="62"/>
      <c r="B2526" s="62"/>
      <c r="C2526" s="389"/>
      <c r="D2526" s="389"/>
      <c r="E2526" s="389"/>
      <c r="F2526" s="346"/>
      <c r="G2526" s="346"/>
      <c r="H2526" s="423"/>
      <c r="I2526" s="423"/>
      <c r="J2526" s="423"/>
      <c r="K2526" s="448"/>
      <c r="L2526" s="449"/>
      <c r="M2526" s="450"/>
      <c r="N2526" s="451"/>
      <c r="O2526" s="452"/>
      <c r="P2526" s="453"/>
      <c r="Q2526" s="454"/>
      <c r="R2526" s="455"/>
      <c r="S2526" s="456"/>
      <c r="T2526" s="457"/>
      <c r="U2526" s="458"/>
      <c r="V2526" s="346"/>
      <c r="W2526" s="339"/>
      <c r="X2526" s="241"/>
    </row>
    <row r="2527" spans="1:24" ht="15" customHeight="1">
      <c r="A2527" s="62"/>
      <c r="B2527" s="62"/>
      <c r="C2527" s="389"/>
      <c r="D2527" s="389"/>
      <c r="E2527" s="389"/>
      <c r="F2527" s="346"/>
      <c r="G2527" s="346"/>
      <c r="H2527" s="423"/>
      <c r="I2527" s="423"/>
      <c r="J2527" s="423"/>
      <c r="K2527" s="448"/>
      <c r="L2527" s="449"/>
      <c r="M2527" s="450"/>
      <c r="N2527" s="451"/>
      <c r="O2527" s="452"/>
      <c r="P2527" s="453"/>
      <c r="Q2527" s="454"/>
      <c r="R2527" s="455"/>
      <c r="S2527" s="456"/>
      <c r="T2527" s="457"/>
      <c r="U2527" s="458"/>
      <c r="V2527" s="346"/>
      <c r="W2527" s="339"/>
      <c r="X2527" s="241"/>
    </row>
    <row r="2528" spans="1:24" ht="15" customHeight="1">
      <c r="A2528" s="62"/>
      <c r="B2528" s="62"/>
      <c r="C2528" s="389"/>
      <c r="D2528" s="389"/>
      <c r="E2528" s="389"/>
      <c r="F2528" s="346"/>
      <c r="G2528" s="346"/>
      <c r="H2528" s="423"/>
      <c r="I2528" s="423"/>
      <c r="J2528" s="423"/>
      <c r="K2528" s="448"/>
      <c r="L2528" s="449"/>
      <c r="M2528" s="450"/>
      <c r="N2528" s="451"/>
      <c r="O2528" s="452"/>
      <c r="P2528" s="453"/>
      <c r="Q2528" s="454"/>
      <c r="R2528" s="455"/>
      <c r="S2528" s="456"/>
      <c r="T2528" s="457"/>
      <c r="U2528" s="458"/>
      <c r="V2528" s="346"/>
      <c r="W2528" s="339"/>
      <c r="X2528" s="241"/>
    </row>
    <row r="2529" spans="1:24" ht="15" customHeight="1">
      <c r="A2529" s="62"/>
      <c r="B2529" s="62"/>
      <c r="C2529" s="389"/>
      <c r="D2529" s="389"/>
      <c r="E2529" s="389"/>
      <c r="F2529" s="346"/>
      <c r="G2529" s="346"/>
      <c r="H2529" s="423"/>
      <c r="I2529" s="423"/>
      <c r="J2529" s="423"/>
      <c r="K2529" s="448"/>
      <c r="L2529" s="449"/>
      <c r="M2529" s="450"/>
      <c r="N2529" s="451"/>
      <c r="O2529" s="452"/>
      <c r="P2529" s="453"/>
      <c r="Q2529" s="454"/>
      <c r="R2529" s="455"/>
      <c r="S2529" s="456"/>
      <c r="T2529" s="457"/>
      <c r="U2529" s="458"/>
      <c r="V2529" s="346"/>
      <c r="W2529" s="339"/>
      <c r="X2529" s="241"/>
    </row>
    <row r="2530" spans="1:24" ht="15" customHeight="1">
      <c r="A2530" s="62"/>
      <c r="B2530" s="62"/>
      <c r="C2530" s="389"/>
      <c r="D2530" s="389"/>
      <c r="E2530" s="389"/>
      <c r="F2530" s="346"/>
      <c r="G2530" s="346"/>
      <c r="H2530" s="423"/>
      <c r="I2530" s="423"/>
      <c r="J2530" s="423"/>
      <c r="K2530" s="448"/>
      <c r="L2530" s="449"/>
      <c r="M2530" s="450"/>
      <c r="N2530" s="451"/>
      <c r="O2530" s="452"/>
      <c r="P2530" s="453"/>
      <c r="Q2530" s="454"/>
      <c r="R2530" s="455"/>
      <c r="S2530" s="456"/>
      <c r="T2530" s="457"/>
      <c r="U2530" s="458"/>
      <c r="V2530" s="346"/>
      <c r="W2530" s="339"/>
      <c r="X2530" s="241"/>
    </row>
    <row r="2531" spans="1:24" ht="15" customHeight="1">
      <c r="A2531" s="62"/>
      <c r="B2531" s="62"/>
      <c r="C2531" s="389"/>
      <c r="D2531" s="389"/>
      <c r="E2531" s="389"/>
      <c r="F2531" s="346"/>
      <c r="G2531" s="346"/>
      <c r="H2531" s="423"/>
      <c r="I2531" s="423"/>
      <c r="J2531" s="423"/>
      <c r="K2531" s="448"/>
      <c r="L2531" s="449"/>
      <c r="M2531" s="450"/>
      <c r="N2531" s="451"/>
      <c r="O2531" s="452"/>
      <c r="P2531" s="453"/>
      <c r="Q2531" s="454"/>
      <c r="R2531" s="455"/>
      <c r="S2531" s="456"/>
      <c r="T2531" s="457"/>
      <c r="U2531" s="458"/>
      <c r="V2531" s="346"/>
      <c r="W2531" s="339"/>
      <c r="X2531" s="241"/>
    </row>
    <row r="2532" spans="1:24" ht="15" customHeight="1">
      <c r="A2532" s="62"/>
      <c r="B2532" s="62"/>
      <c r="C2532" s="389"/>
      <c r="D2532" s="389"/>
      <c r="E2532" s="389"/>
      <c r="F2532" s="346"/>
      <c r="G2532" s="346"/>
      <c r="H2532" s="423"/>
      <c r="I2532" s="423"/>
      <c r="J2532" s="423"/>
      <c r="K2532" s="448"/>
      <c r="L2532" s="449"/>
      <c r="M2532" s="450"/>
      <c r="N2532" s="451"/>
      <c r="O2532" s="452"/>
      <c r="P2532" s="453"/>
      <c r="Q2532" s="454"/>
      <c r="R2532" s="455"/>
      <c r="S2532" s="456"/>
      <c r="T2532" s="457"/>
      <c r="U2532" s="458"/>
      <c r="V2532" s="346"/>
      <c r="W2532" s="339"/>
      <c r="X2532" s="241"/>
    </row>
    <row r="2533" spans="1:24" ht="15" customHeight="1">
      <c r="A2533" s="62"/>
      <c r="B2533" s="62"/>
      <c r="C2533" s="389"/>
      <c r="D2533" s="389"/>
      <c r="E2533" s="389"/>
      <c r="F2533" s="346"/>
      <c r="G2533" s="346"/>
      <c r="H2533" s="423"/>
      <c r="I2533" s="423"/>
      <c r="J2533" s="423"/>
      <c r="K2533" s="448"/>
      <c r="L2533" s="449"/>
      <c r="M2533" s="450"/>
      <c r="N2533" s="451"/>
      <c r="O2533" s="452"/>
      <c r="P2533" s="453"/>
      <c r="Q2533" s="454"/>
      <c r="R2533" s="455"/>
      <c r="S2533" s="456"/>
      <c r="T2533" s="457"/>
      <c r="U2533" s="458"/>
      <c r="V2533" s="346"/>
      <c r="W2533" s="339"/>
      <c r="X2533" s="241"/>
    </row>
    <row r="2534" spans="1:24" ht="15" customHeight="1">
      <c r="A2534" s="62"/>
      <c r="B2534" s="62"/>
      <c r="C2534" s="389"/>
      <c r="D2534" s="389"/>
      <c r="E2534" s="389"/>
      <c r="F2534" s="346"/>
      <c r="G2534" s="346"/>
      <c r="H2534" s="423"/>
      <c r="I2534" s="423"/>
      <c r="J2534" s="423"/>
      <c r="K2534" s="448"/>
      <c r="L2534" s="449"/>
      <c r="M2534" s="450"/>
      <c r="N2534" s="451"/>
      <c r="O2534" s="452"/>
      <c r="P2534" s="453"/>
      <c r="Q2534" s="454"/>
      <c r="R2534" s="455"/>
      <c r="S2534" s="456"/>
      <c r="T2534" s="457"/>
      <c r="U2534" s="458"/>
      <c r="V2534" s="346"/>
      <c r="W2534" s="339"/>
      <c r="X2534" s="241"/>
    </row>
    <row r="2535" spans="1:24" ht="15" customHeight="1">
      <c r="A2535" s="62"/>
      <c r="B2535" s="62"/>
      <c r="C2535" s="389"/>
      <c r="D2535" s="389"/>
      <c r="E2535" s="389"/>
      <c r="F2535" s="346"/>
      <c r="G2535" s="346"/>
      <c r="H2535" s="423"/>
      <c r="I2535" s="423"/>
      <c r="J2535" s="423"/>
      <c r="K2535" s="448"/>
      <c r="L2535" s="449"/>
      <c r="M2535" s="450"/>
      <c r="N2535" s="451"/>
      <c r="O2535" s="452"/>
      <c r="P2535" s="453"/>
      <c r="Q2535" s="454"/>
      <c r="R2535" s="455"/>
      <c r="S2535" s="456"/>
      <c r="T2535" s="457"/>
      <c r="U2535" s="458"/>
      <c r="V2535" s="346"/>
      <c r="W2535" s="339"/>
      <c r="X2535" s="241"/>
    </row>
    <row r="2536" spans="1:24" ht="15" customHeight="1">
      <c r="A2536" s="62"/>
      <c r="B2536" s="62"/>
      <c r="C2536" s="389"/>
      <c r="D2536" s="389"/>
      <c r="E2536" s="389"/>
      <c r="F2536" s="346"/>
      <c r="G2536" s="346"/>
      <c r="H2536" s="423"/>
      <c r="I2536" s="423"/>
      <c r="J2536" s="423"/>
      <c r="K2536" s="448"/>
      <c r="L2536" s="449"/>
      <c r="M2536" s="450"/>
      <c r="N2536" s="451"/>
      <c r="O2536" s="452"/>
      <c r="P2536" s="453"/>
      <c r="Q2536" s="454"/>
      <c r="R2536" s="455"/>
      <c r="S2536" s="456"/>
      <c r="T2536" s="457"/>
      <c r="U2536" s="458"/>
      <c r="V2536" s="346"/>
      <c r="W2536" s="339"/>
      <c r="X2536" s="241"/>
    </row>
    <row r="2537" spans="1:24" ht="15" customHeight="1">
      <c r="A2537" s="62"/>
      <c r="B2537" s="62"/>
      <c r="C2537" s="389"/>
      <c r="D2537" s="389"/>
      <c r="E2537" s="389"/>
      <c r="F2537" s="346"/>
      <c r="G2537" s="346"/>
      <c r="H2537" s="423"/>
      <c r="I2537" s="423"/>
      <c r="J2537" s="423"/>
      <c r="K2537" s="448"/>
      <c r="L2537" s="449"/>
      <c r="M2537" s="450"/>
      <c r="N2537" s="451"/>
      <c r="O2537" s="452"/>
      <c r="P2537" s="453"/>
      <c r="Q2537" s="454"/>
      <c r="R2537" s="455"/>
      <c r="S2537" s="456"/>
      <c r="T2537" s="457"/>
      <c r="U2537" s="458"/>
      <c r="V2537" s="346"/>
      <c r="W2537" s="339"/>
      <c r="X2537" s="241"/>
    </row>
    <row r="2538" spans="1:24" ht="15" customHeight="1">
      <c r="A2538" s="62"/>
      <c r="B2538" s="62"/>
      <c r="C2538" s="389"/>
      <c r="D2538" s="389"/>
      <c r="E2538" s="389"/>
      <c r="F2538" s="346"/>
      <c r="G2538" s="346"/>
      <c r="H2538" s="423"/>
      <c r="I2538" s="423"/>
      <c r="J2538" s="423"/>
      <c r="K2538" s="448"/>
      <c r="L2538" s="449"/>
      <c r="M2538" s="450"/>
      <c r="N2538" s="451"/>
      <c r="O2538" s="452"/>
      <c r="P2538" s="453"/>
      <c r="Q2538" s="454"/>
      <c r="R2538" s="455"/>
      <c r="S2538" s="456"/>
      <c r="T2538" s="457"/>
      <c r="U2538" s="458"/>
      <c r="V2538" s="346"/>
      <c r="W2538" s="339"/>
      <c r="X2538" s="241"/>
    </row>
    <row r="2539" spans="1:24" ht="15" customHeight="1">
      <c r="A2539" s="62"/>
      <c r="B2539" s="62"/>
      <c r="C2539" s="389"/>
      <c r="D2539" s="389"/>
      <c r="E2539" s="389"/>
      <c r="F2539" s="346"/>
      <c r="G2539" s="346"/>
      <c r="H2539" s="423"/>
      <c r="I2539" s="423"/>
      <c r="J2539" s="423"/>
      <c r="K2539" s="448"/>
      <c r="L2539" s="449"/>
      <c r="M2539" s="450"/>
      <c r="N2539" s="451"/>
      <c r="O2539" s="452"/>
      <c r="P2539" s="453"/>
      <c r="Q2539" s="454"/>
      <c r="R2539" s="455"/>
      <c r="S2539" s="456"/>
      <c r="T2539" s="457"/>
      <c r="U2539" s="458"/>
      <c r="V2539" s="346"/>
      <c r="W2539" s="339"/>
      <c r="X2539" s="241"/>
    </row>
    <row r="2540" spans="1:24" ht="15" customHeight="1">
      <c r="A2540" s="62"/>
      <c r="B2540" s="62"/>
      <c r="C2540" s="389"/>
      <c r="D2540" s="389"/>
      <c r="E2540" s="389"/>
      <c r="F2540" s="346"/>
      <c r="G2540" s="346"/>
      <c r="H2540" s="423"/>
      <c r="I2540" s="423"/>
      <c r="J2540" s="423"/>
      <c r="K2540" s="448"/>
      <c r="L2540" s="449"/>
      <c r="M2540" s="450"/>
      <c r="N2540" s="451"/>
      <c r="O2540" s="452"/>
      <c r="P2540" s="453"/>
      <c r="Q2540" s="454"/>
      <c r="R2540" s="455"/>
      <c r="S2540" s="456"/>
      <c r="T2540" s="457"/>
      <c r="U2540" s="458"/>
      <c r="V2540" s="346"/>
      <c r="W2540" s="339"/>
      <c r="X2540" s="241"/>
    </row>
    <row r="2541" spans="1:24" ht="15" customHeight="1">
      <c r="A2541" s="62"/>
      <c r="B2541" s="62"/>
      <c r="C2541" s="389"/>
      <c r="D2541" s="389"/>
      <c r="E2541" s="389"/>
      <c r="F2541" s="346"/>
      <c r="G2541" s="346"/>
      <c r="H2541" s="423"/>
      <c r="I2541" s="423"/>
      <c r="J2541" s="423"/>
      <c r="K2541" s="448"/>
      <c r="L2541" s="449"/>
      <c r="M2541" s="450"/>
      <c r="N2541" s="451"/>
      <c r="O2541" s="452"/>
      <c r="P2541" s="453"/>
      <c r="Q2541" s="454"/>
      <c r="R2541" s="455"/>
      <c r="S2541" s="456"/>
      <c r="T2541" s="457"/>
      <c r="U2541" s="458"/>
      <c r="V2541" s="346"/>
      <c r="W2541" s="339"/>
      <c r="X2541" s="241"/>
    </row>
    <row r="2542" spans="1:24" ht="15" customHeight="1">
      <c r="A2542" s="62"/>
      <c r="B2542" s="62"/>
      <c r="C2542" s="389"/>
      <c r="D2542" s="389"/>
      <c r="E2542" s="389"/>
      <c r="F2542" s="346"/>
      <c r="G2542" s="346"/>
      <c r="H2542" s="423"/>
      <c r="I2542" s="423"/>
      <c r="J2542" s="423"/>
      <c r="K2542" s="448"/>
      <c r="L2542" s="449"/>
      <c r="M2542" s="450"/>
      <c r="N2542" s="451"/>
      <c r="O2542" s="452"/>
      <c r="P2542" s="453"/>
      <c r="Q2542" s="454"/>
      <c r="R2542" s="455"/>
      <c r="S2542" s="456"/>
      <c r="T2542" s="457"/>
      <c r="U2542" s="458"/>
      <c r="V2542" s="346"/>
      <c r="W2542" s="339"/>
      <c r="X2542" s="241"/>
    </row>
    <row r="2543" spans="1:24" ht="15" customHeight="1">
      <c r="A2543" s="62"/>
      <c r="B2543" s="62"/>
      <c r="C2543" s="389"/>
      <c r="D2543" s="389"/>
      <c r="E2543" s="389"/>
      <c r="F2543" s="346"/>
      <c r="G2543" s="346"/>
      <c r="H2543" s="423"/>
      <c r="I2543" s="423"/>
      <c r="J2543" s="423"/>
      <c r="K2543" s="448"/>
      <c r="L2543" s="449"/>
      <c r="M2543" s="450"/>
      <c r="N2543" s="451"/>
      <c r="O2543" s="452"/>
      <c r="P2543" s="453"/>
      <c r="Q2543" s="454"/>
      <c r="R2543" s="455"/>
      <c r="S2543" s="456"/>
      <c r="T2543" s="457"/>
      <c r="U2543" s="458"/>
      <c r="V2543" s="346"/>
      <c r="W2543" s="339"/>
      <c r="X2543" s="241"/>
    </row>
    <row r="2544" spans="1:24" ht="15" customHeight="1">
      <c r="A2544" s="62"/>
      <c r="B2544" s="62"/>
      <c r="C2544" s="389"/>
      <c r="D2544" s="389"/>
      <c r="E2544" s="389"/>
      <c r="F2544" s="346"/>
      <c r="G2544" s="346"/>
      <c r="H2544" s="423"/>
      <c r="I2544" s="423"/>
      <c r="J2544" s="423"/>
      <c r="K2544" s="448"/>
      <c r="L2544" s="449"/>
      <c r="M2544" s="450"/>
      <c r="N2544" s="451"/>
      <c r="O2544" s="452"/>
      <c r="P2544" s="453"/>
      <c r="Q2544" s="454"/>
      <c r="R2544" s="455"/>
      <c r="S2544" s="456"/>
      <c r="T2544" s="457"/>
      <c r="U2544" s="458"/>
      <c r="V2544" s="346"/>
      <c r="W2544" s="339"/>
      <c r="X2544" s="241"/>
    </row>
    <row r="2545" spans="1:24" ht="15" customHeight="1">
      <c r="A2545" s="62"/>
      <c r="B2545" s="62"/>
      <c r="C2545" s="389"/>
      <c r="D2545" s="389"/>
      <c r="E2545" s="389"/>
      <c r="F2545" s="346"/>
      <c r="G2545" s="346"/>
      <c r="H2545" s="423"/>
      <c r="I2545" s="423"/>
      <c r="J2545" s="423"/>
      <c r="K2545" s="448"/>
      <c r="L2545" s="449"/>
      <c r="M2545" s="450"/>
      <c r="N2545" s="451"/>
      <c r="O2545" s="452"/>
      <c r="P2545" s="453"/>
      <c r="Q2545" s="454"/>
      <c r="R2545" s="455"/>
      <c r="S2545" s="456"/>
      <c r="T2545" s="457"/>
      <c r="U2545" s="458"/>
      <c r="V2545" s="346"/>
      <c r="W2545" s="339"/>
      <c r="X2545" s="241"/>
    </row>
    <row r="2546" spans="1:24" ht="15" customHeight="1">
      <c r="A2546" s="62"/>
      <c r="B2546" s="62"/>
      <c r="C2546" s="389"/>
      <c r="D2546" s="389"/>
      <c r="E2546" s="389"/>
      <c r="F2546" s="346"/>
      <c r="G2546" s="346"/>
      <c r="H2546" s="423"/>
      <c r="I2546" s="423"/>
      <c r="J2546" s="423"/>
      <c r="K2546" s="448"/>
      <c r="L2546" s="449"/>
      <c r="M2546" s="450"/>
      <c r="N2546" s="451"/>
      <c r="O2546" s="452"/>
      <c r="P2546" s="453"/>
      <c r="Q2546" s="454"/>
      <c r="R2546" s="455"/>
      <c r="S2546" s="456"/>
      <c r="T2546" s="457"/>
      <c r="U2546" s="458"/>
      <c r="V2546" s="346"/>
      <c r="W2546" s="339"/>
      <c r="X2546" s="241"/>
    </row>
    <row r="2547" spans="1:24" ht="15" customHeight="1">
      <c r="A2547" s="62"/>
      <c r="B2547" s="62"/>
      <c r="C2547" s="389"/>
      <c r="D2547" s="389"/>
      <c r="E2547" s="389"/>
      <c r="F2547" s="346"/>
      <c r="G2547" s="346"/>
      <c r="H2547" s="423"/>
      <c r="I2547" s="423"/>
      <c r="J2547" s="423"/>
      <c r="K2547" s="448"/>
      <c r="L2547" s="449"/>
      <c r="M2547" s="450"/>
      <c r="N2547" s="451"/>
      <c r="O2547" s="452"/>
      <c r="P2547" s="453"/>
      <c r="Q2547" s="454"/>
      <c r="R2547" s="455"/>
      <c r="S2547" s="456"/>
      <c r="T2547" s="457"/>
      <c r="U2547" s="458"/>
      <c r="V2547" s="346"/>
      <c r="W2547" s="339"/>
      <c r="X2547" s="241"/>
    </row>
    <row r="2548" spans="1:24" ht="15" customHeight="1">
      <c r="A2548" s="62"/>
      <c r="B2548" s="62"/>
      <c r="C2548" s="389"/>
      <c r="D2548" s="389"/>
      <c r="E2548" s="389"/>
      <c r="F2548" s="346"/>
      <c r="G2548" s="346"/>
      <c r="H2548" s="423"/>
      <c r="I2548" s="423"/>
      <c r="J2548" s="423"/>
      <c r="K2548" s="448"/>
      <c r="L2548" s="449"/>
      <c r="M2548" s="450"/>
      <c r="N2548" s="451"/>
      <c r="O2548" s="452"/>
      <c r="P2548" s="453"/>
      <c r="Q2548" s="454"/>
      <c r="R2548" s="455"/>
      <c r="S2548" s="456"/>
      <c r="T2548" s="457"/>
      <c r="U2548" s="458"/>
      <c r="V2548" s="346"/>
      <c r="W2548" s="339"/>
      <c r="X2548" s="241"/>
    </row>
    <row r="2549" spans="1:24" ht="15" customHeight="1">
      <c r="A2549" s="62"/>
      <c r="B2549" s="62"/>
      <c r="C2549" s="389"/>
      <c r="D2549" s="389"/>
      <c r="E2549" s="389"/>
      <c r="F2549" s="346"/>
      <c r="G2549" s="346"/>
      <c r="H2549" s="423"/>
      <c r="I2549" s="423"/>
      <c r="J2549" s="423"/>
      <c r="K2549" s="448"/>
      <c r="L2549" s="449"/>
      <c r="M2549" s="450"/>
      <c r="N2549" s="451"/>
      <c r="O2549" s="452"/>
      <c r="P2549" s="453"/>
      <c r="Q2549" s="454"/>
      <c r="R2549" s="455"/>
      <c r="S2549" s="456"/>
      <c r="T2549" s="457"/>
      <c r="U2549" s="458"/>
      <c r="V2549" s="346"/>
      <c r="W2549" s="339"/>
      <c r="X2549" s="241"/>
    </row>
    <row r="2550" spans="1:24" ht="15" customHeight="1">
      <c r="A2550" s="62"/>
      <c r="B2550" s="62"/>
      <c r="C2550" s="389"/>
      <c r="D2550" s="389"/>
      <c r="E2550" s="389"/>
      <c r="F2550" s="346"/>
      <c r="G2550" s="346"/>
      <c r="H2550" s="423"/>
      <c r="I2550" s="423"/>
      <c r="J2550" s="423"/>
      <c r="K2550" s="448"/>
      <c r="L2550" s="449"/>
      <c r="M2550" s="450"/>
      <c r="N2550" s="451"/>
      <c r="O2550" s="452"/>
      <c r="P2550" s="453"/>
      <c r="Q2550" s="454"/>
      <c r="R2550" s="455"/>
      <c r="S2550" s="456"/>
      <c r="T2550" s="457"/>
      <c r="U2550" s="458"/>
      <c r="V2550" s="346"/>
      <c r="W2550" s="339"/>
      <c r="X2550" s="241"/>
    </row>
    <row r="2551" spans="1:24" ht="15" customHeight="1">
      <c r="A2551" s="62"/>
      <c r="B2551" s="62"/>
      <c r="C2551" s="389"/>
      <c r="D2551" s="389"/>
      <c r="E2551" s="389"/>
      <c r="F2551" s="346"/>
      <c r="G2551" s="346"/>
      <c r="H2551" s="423"/>
      <c r="I2551" s="423"/>
      <c r="J2551" s="423"/>
      <c r="K2551" s="448"/>
      <c r="L2551" s="449"/>
      <c r="M2551" s="450"/>
      <c r="N2551" s="451"/>
      <c r="O2551" s="452"/>
      <c r="P2551" s="453"/>
      <c r="Q2551" s="454"/>
      <c r="R2551" s="455"/>
      <c r="S2551" s="456"/>
      <c r="T2551" s="457"/>
      <c r="U2551" s="458"/>
      <c r="V2551" s="346"/>
      <c r="W2551" s="339"/>
      <c r="X2551" s="241"/>
    </row>
    <row r="2552" spans="1:24" ht="15" customHeight="1">
      <c r="A2552" s="62"/>
      <c r="B2552" s="62"/>
      <c r="C2552" s="389"/>
      <c r="D2552" s="389"/>
      <c r="E2552" s="389"/>
      <c r="F2552" s="346"/>
      <c r="G2552" s="346"/>
      <c r="H2552" s="423"/>
      <c r="I2552" s="423"/>
      <c r="J2552" s="423"/>
      <c r="K2552" s="448"/>
      <c r="L2552" s="449"/>
      <c r="M2552" s="450"/>
      <c r="N2552" s="451"/>
      <c r="O2552" s="452"/>
      <c r="P2552" s="453"/>
      <c r="Q2552" s="454"/>
      <c r="R2552" s="455"/>
      <c r="S2552" s="456"/>
      <c r="T2552" s="457"/>
      <c r="U2552" s="458"/>
      <c r="V2552" s="346"/>
      <c r="W2552" s="339"/>
      <c r="X2552" s="241"/>
    </row>
    <row r="2553" spans="1:24" ht="15" customHeight="1">
      <c r="A2553" s="62"/>
      <c r="B2553" s="62"/>
      <c r="C2553" s="389"/>
      <c r="D2553" s="389"/>
      <c r="E2553" s="389"/>
      <c r="F2553" s="346"/>
      <c r="G2553" s="346"/>
      <c r="H2553" s="423"/>
      <c r="I2553" s="423"/>
      <c r="J2553" s="423"/>
      <c r="K2553" s="448"/>
      <c r="L2553" s="449"/>
      <c r="M2553" s="450"/>
      <c r="N2553" s="451"/>
      <c r="O2553" s="452"/>
      <c r="P2553" s="453"/>
      <c r="Q2553" s="454"/>
      <c r="R2553" s="455"/>
      <c r="S2553" s="456"/>
      <c r="T2553" s="457"/>
      <c r="U2553" s="458"/>
      <c r="V2553" s="346"/>
      <c r="W2553" s="339"/>
      <c r="X2553" s="241"/>
    </row>
    <row r="2554" spans="1:24" ht="15" customHeight="1">
      <c r="A2554" s="62"/>
      <c r="B2554" s="62"/>
      <c r="C2554" s="389"/>
      <c r="D2554" s="389"/>
      <c r="E2554" s="389"/>
      <c r="F2554" s="346"/>
      <c r="G2554" s="346"/>
      <c r="H2554" s="423"/>
      <c r="I2554" s="423"/>
      <c r="J2554" s="423"/>
      <c r="K2554" s="448"/>
      <c r="L2554" s="449"/>
      <c r="M2554" s="450"/>
      <c r="N2554" s="451"/>
      <c r="O2554" s="452"/>
      <c r="P2554" s="453"/>
      <c r="Q2554" s="454"/>
      <c r="R2554" s="455"/>
      <c r="S2554" s="456"/>
      <c r="T2554" s="457"/>
      <c r="U2554" s="458"/>
      <c r="V2554" s="346"/>
      <c r="W2554" s="339"/>
      <c r="X2554" s="241"/>
    </row>
    <row r="2555" spans="1:24" ht="15" customHeight="1">
      <c r="A2555" s="62"/>
      <c r="B2555" s="62"/>
      <c r="C2555" s="389"/>
      <c r="D2555" s="389"/>
      <c r="E2555" s="389"/>
      <c r="F2555" s="346"/>
      <c r="G2555" s="346"/>
      <c r="H2555" s="423"/>
      <c r="I2555" s="423"/>
      <c r="J2555" s="423"/>
      <c r="K2555" s="448"/>
      <c r="L2555" s="449"/>
      <c r="M2555" s="450"/>
      <c r="N2555" s="451"/>
      <c r="O2555" s="452"/>
      <c r="P2555" s="453"/>
      <c r="Q2555" s="454"/>
      <c r="R2555" s="455"/>
      <c r="S2555" s="456"/>
      <c r="T2555" s="457"/>
      <c r="U2555" s="458"/>
      <c r="V2555" s="346"/>
      <c r="W2555" s="339"/>
      <c r="X2555" s="241"/>
    </row>
    <row r="2556" spans="1:24" ht="15" customHeight="1">
      <c r="A2556" s="62"/>
      <c r="B2556" s="62"/>
      <c r="C2556" s="389"/>
      <c r="D2556" s="389"/>
      <c r="E2556" s="389"/>
      <c r="F2556" s="346"/>
      <c r="G2556" s="346"/>
      <c r="H2556" s="423"/>
      <c r="I2556" s="423"/>
      <c r="J2556" s="423"/>
      <c r="K2556" s="448"/>
      <c r="L2556" s="449"/>
      <c r="M2556" s="450"/>
      <c r="N2556" s="451"/>
      <c r="O2556" s="452"/>
      <c r="P2556" s="453"/>
      <c r="Q2556" s="454"/>
      <c r="R2556" s="455"/>
      <c r="S2556" s="456"/>
      <c r="T2556" s="457"/>
      <c r="U2556" s="458"/>
      <c r="V2556" s="346"/>
      <c r="W2556" s="339"/>
      <c r="X2556" s="241"/>
    </row>
    <row r="2557" spans="1:24" ht="15" customHeight="1">
      <c r="A2557" s="62"/>
      <c r="B2557" s="62"/>
      <c r="C2557" s="389"/>
      <c r="D2557" s="389"/>
      <c r="E2557" s="389"/>
      <c r="F2557" s="346"/>
      <c r="G2557" s="346"/>
      <c r="H2557" s="423"/>
      <c r="I2557" s="423"/>
      <c r="J2557" s="423"/>
      <c r="K2557" s="448"/>
      <c r="L2557" s="449"/>
      <c r="M2557" s="450"/>
      <c r="N2557" s="451"/>
      <c r="O2557" s="452"/>
      <c r="P2557" s="453"/>
      <c r="Q2557" s="454"/>
      <c r="R2557" s="455"/>
      <c r="S2557" s="456"/>
      <c r="T2557" s="457"/>
      <c r="U2557" s="458"/>
      <c r="V2557" s="346"/>
      <c r="W2557" s="339"/>
      <c r="X2557" s="241"/>
    </row>
    <row r="2558" spans="1:24" ht="15" customHeight="1">
      <c r="A2558" s="62"/>
      <c r="B2558" s="62"/>
      <c r="C2558" s="389"/>
      <c r="D2558" s="389"/>
      <c r="E2558" s="389"/>
      <c r="F2558" s="346"/>
      <c r="G2558" s="346"/>
      <c r="H2558" s="423"/>
      <c r="I2558" s="423"/>
      <c r="J2558" s="423"/>
      <c r="K2558" s="448"/>
      <c r="L2558" s="449"/>
      <c r="M2558" s="450"/>
      <c r="N2558" s="451"/>
      <c r="O2558" s="452"/>
      <c r="P2558" s="453"/>
      <c r="Q2558" s="454"/>
      <c r="R2558" s="455"/>
      <c r="S2558" s="456"/>
      <c r="T2558" s="457"/>
      <c r="U2558" s="458"/>
      <c r="V2558" s="346"/>
      <c r="W2558" s="339"/>
      <c r="X2558" s="241"/>
    </row>
    <row r="2559" spans="1:24" ht="15" customHeight="1">
      <c r="A2559" s="62"/>
      <c r="B2559" s="62"/>
      <c r="C2559" s="389"/>
      <c r="D2559" s="389"/>
      <c r="E2559" s="389"/>
      <c r="F2559" s="346"/>
      <c r="G2559" s="346"/>
      <c r="H2559" s="423"/>
      <c r="I2559" s="423"/>
      <c r="J2559" s="423"/>
      <c r="K2559" s="448"/>
      <c r="L2559" s="449"/>
      <c r="M2559" s="450"/>
      <c r="N2559" s="451"/>
      <c r="O2559" s="452"/>
      <c r="P2559" s="453"/>
      <c r="Q2559" s="454"/>
      <c r="R2559" s="455"/>
      <c r="S2559" s="456"/>
      <c r="T2559" s="457"/>
      <c r="U2559" s="458"/>
      <c r="V2559" s="346"/>
      <c r="W2559" s="339"/>
      <c r="X2559" s="241"/>
    </row>
    <row r="2560" spans="1:24" ht="15" customHeight="1">
      <c r="A2560" s="62"/>
      <c r="B2560" s="62"/>
      <c r="C2560" s="389"/>
      <c r="D2560" s="389"/>
      <c r="E2560" s="389"/>
      <c r="F2560" s="346"/>
      <c r="G2560" s="346"/>
      <c r="H2560" s="423"/>
      <c r="I2560" s="423"/>
      <c r="J2560" s="423"/>
      <c r="K2560" s="448"/>
      <c r="L2560" s="449"/>
      <c r="M2560" s="450"/>
      <c r="N2560" s="451"/>
      <c r="O2560" s="452"/>
      <c r="P2560" s="453"/>
      <c r="Q2560" s="454"/>
      <c r="R2560" s="455"/>
      <c r="S2560" s="456"/>
      <c r="T2560" s="457"/>
      <c r="U2560" s="458"/>
      <c r="V2560" s="346"/>
      <c r="W2560" s="339"/>
      <c r="X2560" s="241"/>
    </row>
    <row r="2561" spans="1:24" ht="15" customHeight="1">
      <c r="A2561" s="62"/>
      <c r="B2561" s="62"/>
      <c r="C2561" s="389"/>
      <c r="D2561" s="389"/>
      <c r="E2561" s="389"/>
      <c r="F2561" s="346"/>
      <c r="G2561" s="346"/>
      <c r="H2561" s="423"/>
      <c r="I2561" s="423"/>
      <c r="J2561" s="423"/>
      <c r="K2561" s="448"/>
      <c r="L2561" s="449"/>
      <c r="M2561" s="450"/>
      <c r="N2561" s="451"/>
      <c r="O2561" s="452"/>
      <c r="P2561" s="453"/>
      <c r="Q2561" s="454"/>
      <c r="R2561" s="455"/>
      <c r="S2561" s="456"/>
      <c r="T2561" s="457"/>
      <c r="U2561" s="458"/>
      <c r="V2561" s="346"/>
      <c r="W2561" s="339"/>
      <c r="X2561" s="241"/>
    </row>
    <row r="2562" spans="1:24" ht="15" customHeight="1">
      <c r="A2562" s="62"/>
      <c r="B2562" s="62"/>
      <c r="C2562" s="389"/>
      <c r="D2562" s="389"/>
      <c r="E2562" s="389"/>
      <c r="F2562" s="346"/>
      <c r="G2562" s="346"/>
      <c r="H2562" s="423"/>
      <c r="I2562" s="423"/>
      <c r="J2562" s="423"/>
      <c r="K2562" s="448"/>
      <c r="L2562" s="449"/>
      <c r="M2562" s="450"/>
      <c r="N2562" s="451"/>
      <c r="O2562" s="452"/>
      <c r="P2562" s="453"/>
      <c r="Q2562" s="454"/>
      <c r="R2562" s="455"/>
      <c r="S2562" s="456"/>
      <c r="T2562" s="457"/>
      <c r="U2562" s="458"/>
      <c r="V2562" s="346"/>
      <c r="W2562" s="339"/>
      <c r="X2562" s="241"/>
    </row>
    <row r="2563" spans="1:24" ht="15" customHeight="1">
      <c r="A2563" s="62"/>
      <c r="B2563" s="62"/>
      <c r="C2563" s="389"/>
      <c r="D2563" s="389"/>
      <c r="E2563" s="389"/>
      <c r="F2563" s="346"/>
      <c r="G2563" s="346"/>
      <c r="H2563" s="423"/>
      <c r="I2563" s="423"/>
      <c r="J2563" s="423"/>
      <c r="K2563" s="448"/>
      <c r="L2563" s="449"/>
      <c r="M2563" s="450"/>
      <c r="N2563" s="451"/>
      <c r="O2563" s="452"/>
      <c r="P2563" s="453"/>
      <c r="Q2563" s="454"/>
      <c r="R2563" s="455"/>
      <c r="S2563" s="456"/>
      <c r="T2563" s="457"/>
      <c r="U2563" s="458"/>
      <c r="V2563" s="346"/>
      <c r="W2563" s="339"/>
      <c r="X2563" s="241"/>
    </row>
    <row r="2564" spans="1:24" ht="15" customHeight="1">
      <c r="A2564" s="62"/>
      <c r="B2564" s="62"/>
      <c r="C2564" s="389"/>
      <c r="D2564" s="389"/>
      <c r="E2564" s="389"/>
      <c r="F2564" s="346"/>
      <c r="G2564" s="346"/>
      <c r="H2564" s="423"/>
      <c r="I2564" s="423"/>
      <c r="J2564" s="423"/>
      <c r="K2564" s="448"/>
      <c r="L2564" s="449"/>
      <c r="M2564" s="450"/>
      <c r="N2564" s="451"/>
      <c r="O2564" s="452"/>
      <c r="P2564" s="453"/>
      <c r="Q2564" s="454"/>
      <c r="R2564" s="455"/>
      <c r="S2564" s="456"/>
      <c r="T2564" s="457"/>
      <c r="U2564" s="458"/>
      <c r="V2564" s="346"/>
      <c r="W2564" s="339"/>
      <c r="X2564" s="241"/>
    </row>
    <row r="2565" spans="1:24" ht="15" customHeight="1">
      <c r="A2565" s="62"/>
      <c r="B2565" s="62"/>
      <c r="C2565" s="389"/>
      <c r="D2565" s="389"/>
      <c r="E2565" s="389"/>
      <c r="F2565" s="346"/>
      <c r="G2565" s="346"/>
      <c r="H2565" s="423"/>
      <c r="I2565" s="423"/>
      <c r="J2565" s="423"/>
      <c r="K2565" s="448"/>
      <c r="L2565" s="449"/>
      <c r="M2565" s="450"/>
      <c r="N2565" s="451"/>
      <c r="O2565" s="452"/>
      <c r="P2565" s="453"/>
      <c r="Q2565" s="454"/>
      <c r="R2565" s="455"/>
      <c r="S2565" s="456"/>
      <c r="T2565" s="457"/>
      <c r="U2565" s="458"/>
      <c r="V2565" s="346"/>
      <c r="W2565" s="339"/>
      <c r="X2565" s="241"/>
    </row>
    <row r="2566" spans="1:24" ht="15" customHeight="1">
      <c r="A2566" s="62"/>
      <c r="B2566" s="62"/>
      <c r="C2566" s="389"/>
      <c r="D2566" s="389"/>
      <c r="E2566" s="389"/>
      <c r="F2566" s="346"/>
      <c r="G2566" s="346"/>
      <c r="H2566" s="423"/>
      <c r="I2566" s="423"/>
      <c r="J2566" s="423"/>
      <c r="K2566" s="448"/>
      <c r="L2566" s="449"/>
      <c r="M2566" s="450"/>
      <c r="N2566" s="451"/>
      <c r="O2566" s="452"/>
      <c r="P2566" s="453"/>
      <c r="Q2566" s="454"/>
      <c r="R2566" s="455"/>
      <c r="S2566" s="456"/>
      <c r="T2566" s="457"/>
      <c r="U2566" s="458"/>
      <c r="V2566" s="346"/>
      <c r="W2566" s="339"/>
      <c r="X2566" s="241"/>
    </row>
    <row r="2567" spans="1:24" ht="15" customHeight="1">
      <c r="A2567" s="62"/>
      <c r="B2567" s="62"/>
      <c r="C2567" s="389"/>
      <c r="D2567" s="389"/>
      <c r="E2567" s="389"/>
      <c r="F2567" s="346"/>
      <c r="G2567" s="346"/>
      <c r="H2567" s="423"/>
      <c r="I2567" s="423"/>
      <c r="J2567" s="423"/>
      <c r="K2567" s="448"/>
      <c r="L2567" s="449"/>
      <c r="M2567" s="450"/>
      <c r="N2567" s="451"/>
      <c r="O2567" s="452"/>
      <c r="P2567" s="453"/>
      <c r="Q2567" s="454"/>
      <c r="R2567" s="455"/>
      <c r="S2567" s="456"/>
      <c r="T2567" s="457"/>
      <c r="U2567" s="458"/>
      <c r="V2567" s="346"/>
      <c r="W2567" s="339"/>
      <c r="X2567" s="241"/>
    </row>
    <row r="2568" spans="1:24" ht="15" customHeight="1">
      <c r="A2568" s="62"/>
      <c r="B2568" s="62"/>
      <c r="C2568" s="389"/>
      <c r="D2568" s="389"/>
      <c r="E2568" s="389"/>
      <c r="F2568" s="346"/>
      <c r="G2568" s="346"/>
      <c r="H2568" s="423"/>
      <c r="I2568" s="423"/>
      <c r="J2568" s="423"/>
      <c r="K2568" s="448"/>
      <c r="L2568" s="449"/>
      <c r="M2568" s="450"/>
      <c r="N2568" s="451"/>
      <c r="O2568" s="452"/>
      <c r="P2568" s="453"/>
      <c r="Q2568" s="454"/>
      <c r="R2568" s="455"/>
      <c r="S2568" s="456"/>
      <c r="T2568" s="457"/>
      <c r="U2568" s="458"/>
      <c r="V2568" s="346"/>
      <c r="W2568" s="339"/>
      <c r="X2568" s="241"/>
    </row>
    <row r="2569" spans="1:24" ht="15" customHeight="1">
      <c r="A2569" s="62"/>
      <c r="B2569" s="62"/>
      <c r="C2569" s="389"/>
      <c r="D2569" s="389"/>
      <c r="E2569" s="389"/>
      <c r="F2569" s="346"/>
      <c r="G2569" s="346"/>
      <c r="H2569" s="423"/>
      <c r="I2569" s="423"/>
      <c r="J2569" s="423"/>
      <c r="K2569" s="448"/>
      <c r="L2569" s="449"/>
      <c r="M2569" s="450"/>
      <c r="N2569" s="451"/>
      <c r="O2569" s="452"/>
      <c r="P2569" s="453"/>
      <c r="Q2569" s="454"/>
      <c r="R2569" s="455"/>
      <c r="S2569" s="456"/>
      <c r="T2569" s="457"/>
      <c r="U2569" s="458"/>
      <c r="V2569" s="346"/>
      <c r="W2569" s="339"/>
      <c r="X2569" s="241"/>
    </row>
    <row r="2570" spans="1:24" ht="15" customHeight="1">
      <c r="A2570" s="62"/>
      <c r="B2570" s="62"/>
      <c r="C2570" s="389"/>
      <c r="D2570" s="389"/>
      <c r="E2570" s="389"/>
      <c r="F2570" s="346"/>
      <c r="G2570" s="346"/>
      <c r="H2570" s="423"/>
      <c r="I2570" s="423"/>
      <c r="J2570" s="423"/>
      <c r="K2570" s="448"/>
      <c r="L2570" s="449"/>
      <c r="M2570" s="450"/>
      <c r="N2570" s="451"/>
      <c r="O2570" s="452"/>
      <c r="P2570" s="453"/>
      <c r="Q2570" s="454"/>
      <c r="R2570" s="455"/>
      <c r="S2570" s="456"/>
      <c r="T2570" s="457"/>
      <c r="U2570" s="458"/>
      <c r="V2570" s="346"/>
      <c r="W2570" s="339"/>
      <c r="X2570" s="241"/>
    </row>
    <row r="2571" spans="1:24" ht="15" customHeight="1">
      <c r="A2571" s="62"/>
      <c r="B2571" s="62"/>
      <c r="C2571" s="389"/>
      <c r="D2571" s="389"/>
      <c r="E2571" s="389"/>
      <c r="F2571" s="346"/>
      <c r="G2571" s="346"/>
      <c r="H2571" s="423"/>
      <c r="I2571" s="423"/>
      <c r="J2571" s="423"/>
      <c r="K2571" s="448"/>
      <c r="L2571" s="449"/>
      <c r="M2571" s="450"/>
      <c r="N2571" s="451"/>
      <c r="O2571" s="452"/>
      <c r="P2571" s="453"/>
      <c r="Q2571" s="454"/>
      <c r="R2571" s="455"/>
      <c r="S2571" s="456"/>
      <c r="T2571" s="457"/>
      <c r="U2571" s="458"/>
      <c r="V2571" s="346"/>
      <c r="W2571" s="339"/>
      <c r="X2571" s="241"/>
    </row>
    <row r="2572" spans="1:24" ht="15" customHeight="1">
      <c r="A2572" s="62"/>
      <c r="B2572" s="62"/>
      <c r="C2572" s="389"/>
      <c r="D2572" s="389"/>
      <c r="E2572" s="389"/>
      <c r="F2572" s="346"/>
      <c r="G2572" s="346"/>
      <c r="H2572" s="423"/>
      <c r="I2572" s="423"/>
      <c r="J2572" s="423"/>
      <c r="K2572" s="448"/>
      <c r="L2572" s="449"/>
      <c r="M2572" s="450"/>
      <c r="N2572" s="451"/>
      <c r="O2572" s="452"/>
      <c r="P2572" s="453"/>
      <c r="Q2572" s="454"/>
      <c r="R2572" s="455"/>
      <c r="S2572" s="456"/>
      <c r="T2572" s="457"/>
      <c r="U2572" s="458"/>
      <c r="V2572" s="346"/>
      <c r="W2572" s="339"/>
      <c r="X2572" s="241"/>
    </row>
    <row r="2573" spans="1:24" ht="15" customHeight="1">
      <c r="A2573" s="62"/>
      <c r="B2573" s="62"/>
      <c r="C2573" s="389"/>
      <c r="D2573" s="389"/>
      <c r="E2573" s="389"/>
      <c r="F2573" s="346"/>
      <c r="G2573" s="346"/>
      <c r="H2573" s="423"/>
      <c r="I2573" s="423"/>
      <c r="J2573" s="423"/>
      <c r="K2573" s="448"/>
      <c r="L2573" s="449"/>
      <c r="M2573" s="450"/>
      <c r="N2573" s="451"/>
      <c r="O2573" s="452"/>
      <c r="P2573" s="453"/>
      <c r="Q2573" s="454"/>
      <c r="R2573" s="455"/>
      <c r="S2573" s="456"/>
      <c r="T2573" s="457"/>
      <c r="U2573" s="458"/>
      <c r="V2573" s="346"/>
      <c r="W2573" s="339"/>
      <c r="X2573" s="241"/>
    </row>
    <row r="2574" spans="1:24" ht="15" customHeight="1">
      <c r="A2574" s="62"/>
      <c r="B2574" s="62"/>
      <c r="C2574" s="389"/>
      <c r="D2574" s="389"/>
      <c r="E2574" s="389"/>
      <c r="F2574" s="346"/>
      <c r="G2574" s="346"/>
      <c r="H2574" s="423"/>
      <c r="I2574" s="423"/>
      <c r="J2574" s="423"/>
      <c r="K2574" s="448"/>
      <c r="L2574" s="449"/>
      <c r="M2574" s="450"/>
      <c r="N2574" s="451"/>
      <c r="O2574" s="452"/>
      <c r="P2574" s="453"/>
      <c r="Q2574" s="454"/>
      <c r="R2574" s="455"/>
      <c r="S2574" s="456"/>
      <c r="T2574" s="457"/>
      <c r="U2574" s="458"/>
      <c r="V2574" s="346"/>
      <c r="W2574" s="339"/>
      <c r="X2574" s="241"/>
    </row>
    <row r="2575" spans="1:24" ht="15" customHeight="1">
      <c r="A2575" s="62"/>
      <c r="B2575" s="62"/>
      <c r="C2575" s="389"/>
      <c r="D2575" s="389"/>
      <c r="E2575" s="389"/>
      <c r="F2575" s="346"/>
      <c r="G2575" s="346"/>
      <c r="H2575" s="423"/>
      <c r="I2575" s="423"/>
      <c r="J2575" s="423"/>
      <c r="K2575" s="448"/>
      <c r="L2575" s="449"/>
      <c r="M2575" s="450"/>
      <c r="N2575" s="451"/>
      <c r="O2575" s="452"/>
      <c r="P2575" s="453"/>
      <c r="Q2575" s="454"/>
      <c r="R2575" s="455"/>
      <c r="S2575" s="456"/>
      <c r="T2575" s="457"/>
      <c r="U2575" s="458"/>
      <c r="V2575" s="346"/>
      <c r="W2575" s="339"/>
      <c r="X2575" s="241"/>
    </row>
    <row r="2576" spans="1:24" ht="15" customHeight="1">
      <c r="A2576" s="62"/>
      <c r="B2576" s="62"/>
      <c r="C2576" s="389"/>
      <c r="D2576" s="389"/>
      <c r="E2576" s="389"/>
      <c r="F2576" s="346"/>
      <c r="G2576" s="346"/>
      <c r="H2576" s="423"/>
      <c r="I2576" s="423"/>
      <c r="J2576" s="423"/>
      <c r="K2576" s="448"/>
      <c r="L2576" s="449"/>
      <c r="M2576" s="450"/>
      <c r="N2576" s="451"/>
      <c r="O2576" s="452"/>
      <c r="P2576" s="453"/>
      <c r="Q2576" s="454"/>
      <c r="R2576" s="455"/>
      <c r="S2576" s="456"/>
      <c r="T2576" s="457"/>
      <c r="U2576" s="458"/>
      <c r="V2576" s="346"/>
      <c r="W2576" s="339"/>
      <c r="X2576" s="241"/>
    </row>
    <row r="2577" spans="1:24" ht="15" customHeight="1">
      <c r="A2577" s="62"/>
      <c r="B2577" s="62"/>
      <c r="C2577" s="389"/>
      <c r="D2577" s="389"/>
      <c r="E2577" s="389"/>
      <c r="F2577" s="346"/>
      <c r="G2577" s="346"/>
      <c r="H2577" s="423"/>
      <c r="I2577" s="423"/>
      <c r="J2577" s="423"/>
      <c r="K2577" s="448"/>
      <c r="L2577" s="449"/>
      <c r="M2577" s="450"/>
      <c r="N2577" s="451"/>
      <c r="O2577" s="452"/>
      <c r="P2577" s="453"/>
      <c r="Q2577" s="454"/>
      <c r="R2577" s="455"/>
      <c r="S2577" s="456"/>
      <c r="T2577" s="457"/>
      <c r="U2577" s="458"/>
      <c r="V2577" s="346"/>
      <c r="W2577" s="339"/>
      <c r="X2577" s="241"/>
    </row>
    <row r="2578" spans="1:24" ht="15" customHeight="1">
      <c r="A2578" s="62"/>
      <c r="B2578" s="62"/>
      <c r="C2578" s="389"/>
      <c r="D2578" s="389"/>
      <c r="E2578" s="389"/>
      <c r="F2578" s="346"/>
      <c r="G2578" s="346"/>
      <c r="H2578" s="423"/>
      <c r="I2578" s="423"/>
      <c r="J2578" s="423"/>
      <c r="K2578" s="448"/>
      <c r="L2578" s="449"/>
      <c r="M2578" s="450"/>
      <c r="N2578" s="451"/>
      <c r="O2578" s="452"/>
      <c r="P2578" s="453"/>
      <c r="Q2578" s="454"/>
      <c r="R2578" s="455"/>
      <c r="S2578" s="456"/>
      <c r="T2578" s="457"/>
      <c r="U2578" s="458"/>
      <c r="V2578" s="346"/>
      <c r="W2578" s="339"/>
      <c r="X2578" s="241"/>
    </row>
    <row r="2579" spans="1:24" ht="15" customHeight="1">
      <c r="A2579" s="62"/>
      <c r="B2579" s="62"/>
      <c r="C2579" s="389"/>
      <c r="D2579" s="389"/>
      <c r="E2579" s="389"/>
      <c r="F2579" s="346"/>
      <c r="G2579" s="346"/>
      <c r="H2579" s="423"/>
      <c r="I2579" s="423"/>
      <c r="J2579" s="423"/>
      <c r="K2579" s="448"/>
      <c r="L2579" s="449"/>
      <c r="M2579" s="450"/>
      <c r="N2579" s="451"/>
      <c r="O2579" s="452"/>
      <c r="P2579" s="453"/>
      <c r="Q2579" s="454"/>
      <c r="R2579" s="455"/>
      <c r="S2579" s="456"/>
      <c r="T2579" s="457"/>
      <c r="U2579" s="458"/>
      <c r="V2579" s="346"/>
      <c r="W2579" s="339"/>
      <c r="X2579" s="241"/>
    </row>
    <row r="2580" spans="1:24" ht="15" customHeight="1">
      <c r="A2580" s="62"/>
      <c r="B2580" s="62"/>
      <c r="C2580" s="389"/>
      <c r="D2580" s="389"/>
      <c r="E2580" s="389"/>
      <c r="F2580" s="346"/>
      <c r="G2580" s="346"/>
      <c r="H2580" s="423"/>
      <c r="I2580" s="423"/>
      <c r="J2580" s="423"/>
      <c r="K2580" s="448"/>
      <c r="L2580" s="449"/>
      <c r="M2580" s="450"/>
      <c r="N2580" s="451"/>
      <c r="O2580" s="452"/>
      <c r="P2580" s="453"/>
      <c r="Q2580" s="454"/>
      <c r="R2580" s="455"/>
      <c r="S2580" s="456"/>
      <c r="T2580" s="457"/>
      <c r="U2580" s="458"/>
      <c r="V2580" s="346"/>
      <c r="W2580" s="339"/>
      <c r="X2580" s="241"/>
    </row>
    <row r="2581" spans="1:24" ht="15" customHeight="1">
      <c r="A2581" s="62"/>
      <c r="B2581" s="62"/>
      <c r="C2581" s="389"/>
      <c r="D2581" s="389"/>
      <c r="E2581" s="389"/>
      <c r="F2581" s="346"/>
      <c r="G2581" s="346"/>
      <c r="H2581" s="423"/>
      <c r="I2581" s="423"/>
      <c r="J2581" s="423"/>
      <c r="K2581" s="448"/>
      <c r="L2581" s="449"/>
      <c r="M2581" s="450"/>
      <c r="N2581" s="451"/>
      <c r="O2581" s="452"/>
      <c r="P2581" s="453"/>
      <c r="Q2581" s="454"/>
      <c r="R2581" s="455"/>
      <c r="S2581" s="456"/>
      <c r="T2581" s="457"/>
      <c r="U2581" s="458"/>
      <c r="V2581" s="346"/>
      <c r="W2581" s="339"/>
      <c r="X2581" s="241"/>
    </row>
    <row r="2582" spans="1:24" ht="15" customHeight="1">
      <c r="A2582" s="62"/>
      <c r="B2582" s="62"/>
      <c r="C2582" s="389"/>
      <c r="D2582" s="389"/>
      <c r="E2582" s="389"/>
      <c r="F2582" s="346"/>
      <c r="G2582" s="346"/>
      <c r="H2582" s="423"/>
      <c r="I2582" s="423"/>
      <c r="J2582" s="423"/>
      <c r="K2582" s="448"/>
      <c r="L2582" s="449"/>
      <c r="M2582" s="450"/>
      <c r="N2582" s="451"/>
      <c r="O2582" s="452"/>
      <c r="P2582" s="453"/>
      <c r="Q2582" s="454"/>
      <c r="R2582" s="455"/>
      <c r="S2582" s="456"/>
      <c r="T2582" s="457"/>
      <c r="U2582" s="458"/>
      <c r="V2582" s="346"/>
      <c r="W2582" s="339"/>
      <c r="X2582" s="241"/>
    </row>
    <row r="2583" spans="1:24" ht="15" customHeight="1">
      <c r="A2583" s="62"/>
      <c r="B2583" s="62"/>
      <c r="C2583" s="389"/>
      <c r="D2583" s="389"/>
      <c r="E2583" s="389"/>
      <c r="F2583" s="346"/>
      <c r="G2583" s="346"/>
      <c r="H2583" s="423"/>
      <c r="I2583" s="423"/>
      <c r="J2583" s="423"/>
      <c r="K2583" s="448"/>
      <c r="L2583" s="449"/>
      <c r="M2583" s="450"/>
      <c r="N2583" s="451"/>
      <c r="O2583" s="452"/>
      <c r="P2583" s="453"/>
      <c r="Q2583" s="454"/>
      <c r="R2583" s="455"/>
      <c r="S2583" s="456"/>
      <c r="T2583" s="457"/>
      <c r="U2583" s="458"/>
      <c r="V2583" s="346"/>
      <c r="W2583" s="339"/>
      <c r="X2583" s="241"/>
    </row>
    <row r="2584" spans="1:24" ht="15" customHeight="1">
      <c r="A2584" s="62"/>
      <c r="B2584" s="62"/>
      <c r="C2584" s="389"/>
      <c r="D2584" s="389"/>
      <c r="E2584" s="389"/>
      <c r="F2584" s="346"/>
      <c r="G2584" s="346"/>
      <c r="H2584" s="423"/>
      <c r="I2584" s="423"/>
      <c r="J2584" s="423"/>
      <c r="K2584" s="448"/>
      <c r="L2584" s="449"/>
      <c r="M2584" s="450"/>
      <c r="N2584" s="451"/>
      <c r="O2584" s="452"/>
      <c r="P2584" s="453"/>
      <c r="Q2584" s="454"/>
      <c r="R2584" s="455"/>
      <c r="S2584" s="456"/>
      <c r="T2584" s="457"/>
      <c r="U2584" s="458"/>
      <c r="V2584" s="346"/>
      <c r="W2584" s="339"/>
      <c r="X2584" s="241"/>
    </row>
    <row r="2585" spans="1:24" ht="15" customHeight="1">
      <c r="A2585" s="62"/>
      <c r="B2585" s="62"/>
      <c r="C2585" s="389"/>
      <c r="D2585" s="389"/>
      <c r="E2585" s="389"/>
      <c r="F2585" s="346"/>
      <c r="G2585" s="346"/>
      <c r="H2585" s="423"/>
      <c r="I2585" s="423"/>
      <c r="J2585" s="423"/>
      <c r="K2585" s="448"/>
      <c r="L2585" s="449"/>
      <c r="M2585" s="450"/>
      <c r="N2585" s="451"/>
      <c r="O2585" s="452"/>
      <c r="P2585" s="453"/>
      <c r="Q2585" s="454"/>
      <c r="R2585" s="455"/>
      <c r="S2585" s="456"/>
      <c r="T2585" s="457"/>
      <c r="U2585" s="458"/>
      <c r="V2585" s="346"/>
      <c r="W2585" s="339"/>
      <c r="X2585" s="241"/>
    </row>
    <row r="2586" spans="1:24" ht="15" customHeight="1">
      <c r="A2586" s="62"/>
      <c r="B2586" s="62"/>
      <c r="C2586" s="389"/>
      <c r="D2586" s="389"/>
      <c r="E2586" s="389"/>
      <c r="F2586" s="346"/>
      <c r="G2586" s="346"/>
      <c r="H2586" s="423"/>
      <c r="I2586" s="423"/>
      <c r="J2586" s="423"/>
      <c r="K2586" s="448"/>
      <c r="L2586" s="449"/>
      <c r="M2586" s="450"/>
      <c r="N2586" s="451"/>
      <c r="O2586" s="452"/>
      <c r="P2586" s="453"/>
      <c r="Q2586" s="454"/>
      <c r="R2586" s="455"/>
      <c r="S2586" s="456"/>
      <c r="T2586" s="457"/>
      <c r="U2586" s="458"/>
      <c r="V2586" s="346"/>
      <c r="W2586" s="339"/>
      <c r="X2586" s="241"/>
    </row>
    <row r="2587" spans="1:24" ht="15" customHeight="1">
      <c r="A2587" s="62"/>
      <c r="B2587" s="62"/>
      <c r="C2587" s="389"/>
      <c r="D2587" s="389"/>
      <c r="E2587" s="389"/>
      <c r="F2587" s="346"/>
      <c r="G2587" s="346"/>
      <c r="H2587" s="423"/>
      <c r="I2587" s="423"/>
      <c r="J2587" s="423"/>
      <c r="K2587" s="448"/>
      <c r="L2587" s="449"/>
      <c r="M2587" s="450"/>
      <c r="N2587" s="451"/>
      <c r="O2587" s="452"/>
      <c r="P2587" s="453"/>
      <c r="Q2587" s="454"/>
      <c r="R2587" s="455"/>
      <c r="S2587" s="456"/>
      <c r="T2587" s="457"/>
      <c r="U2587" s="458"/>
      <c r="V2587" s="346"/>
      <c r="W2587" s="339"/>
      <c r="X2587" s="241"/>
    </row>
    <row r="2588" spans="1:24" ht="15" customHeight="1">
      <c r="A2588" s="62"/>
      <c r="B2588" s="62"/>
      <c r="C2588" s="389"/>
      <c r="D2588" s="389"/>
      <c r="E2588" s="389"/>
      <c r="F2588" s="346"/>
      <c r="G2588" s="346"/>
      <c r="H2588" s="423"/>
      <c r="I2588" s="423"/>
      <c r="J2588" s="423"/>
      <c r="K2588" s="448"/>
      <c r="L2588" s="449"/>
      <c r="M2588" s="450"/>
      <c r="N2588" s="451"/>
      <c r="O2588" s="452"/>
      <c r="P2588" s="453"/>
      <c r="Q2588" s="454"/>
      <c r="R2588" s="455"/>
      <c r="S2588" s="456"/>
      <c r="T2588" s="457"/>
      <c r="U2588" s="458"/>
      <c r="V2588" s="346"/>
      <c r="W2588" s="339"/>
      <c r="X2588" s="241"/>
    </row>
    <row r="2589" spans="1:24" ht="15" customHeight="1">
      <c r="A2589" s="62"/>
      <c r="B2589" s="62"/>
      <c r="C2589" s="389"/>
      <c r="D2589" s="389"/>
      <c r="E2589" s="389"/>
      <c r="F2589" s="346"/>
      <c r="G2589" s="346"/>
      <c r="H2589" s="423"/>
      <c r="I2589" s="423"/>
      <c r="J2589" s="423"/>
      <c r="K2589" s="448"/>
      <c r="L2589" s="449"/>
      <c r="M2589" s="450"/>
      <c r="N2589" s="451"/>
      <c r="O2589" s="452"/>
      <c r="P2589" s="453"/>
      <c r="Q2589" s="454"/>
      <c r="R2589" s="455"/>
      <c r="S2589" s="456"/>
      <c r="T2589" s="457"/>
      <c r="U2589" s="458"/>
      <c r="V2589" s="346"/>
      <c r="W2589" s="339"/>
      <c r="X2589" s="241"/>
    </row>
    <row r="2590" spans="1:24" ht="15" customHeight="1">
      <c r="A2590" s="62"/>
      <c r="B2590" s="62"/>
      <c r="C2590" s="389"/>
      <c r="D2590" s="389"/>
      <c r="E2590" s="389"/>
      <c r="F2590" s="346"/>
      <c r="G2590" s="346"/>
      <c r="H2590" s="423"/>
      <c r="I2590" s="423"/>
      <c r="J2590" s="423"/>
      <c r="K2590" s="448"/>
      <c r="L2590" s="449"/>
      <c r="M2590" s="450"/>
      <c r="N2590" s="451"/>
      <c r="O2590" s="452"/>
      <c r="P2590" s="453"/>
      <c r="Q2590" s="454"/>
      <c r="R2590" s="455"/>
      <c r="S2590" s="456"/>
      <c r="T2590" s="457"/>
      <c r="U2590" s="458"/>
      <c r="V2590" s="346"/>
      <c r="W2590" s="339"/>
      <c r="X2590" s="241"/>
    </row>
    <row r="2591" spans="1:24" ht="15" customHeight="1">
      <c r="A2591" s="62"/>
      <c r="B2591" s="62"/>
      <c r="C2591" s="389"/>
      <c r="D2591" s="389"/>
      <c r="E2591" s="389"/>
      <c r="F2591" s="346"/>
      <c r="G2591" s="346"/>
      <c r="H2591" s="423"/>
      <c r="I2591" s="423"/>
      <c r="J2591" s="423"/>
      <c r="K2591" s="448"/>
      <c r="L2591" s="449"/>
      <c r="M2591" s="450"/>
      <c r="N2591" s="451"/>
      <c r="O2591" s="452"/>
      <c r="P2591" s="453"/>
      <c r="Q2591" s="454"/>
      <c r="R2591" s="455"/>
      <c r="S2591" s="456"/>
      <c r="T2591" s="457"/>
      <c r="U2591" s="458"/>
      <c r="V2591" s="346"/>
      <c r="W2591" s="339"/>
      <c r="X2591" s="241"/>
    </row>
    <row r="2592" spans="1:24" ht="15" customHeight="1">
      <c r="A2592" s="62"/>
      <c r="B2592" s="62"/>
      <c r="C2592" s="389"/>
      <c r="D2592" s="389"/>
      <c r="E2592" s="389"/>
      <c r="F2592" s="346"/>
      <c r="G2592" s="346"/>
      <c r="H2592" s="423"/>
      <c r="I2592" s="423"/>
      <c r="J2592" s="423"/>
      <c r="K2592" s="448"/>
      <c r="L2592" s="449"/>
      <c r="M2592" s="450"/>
      <c r="N2592" s="451"/>
      <c r="O2592" s="452"/>
      <c r="P2592" s="453"/>
      <c r="Q2592" s="454"/>
      <c r="R2592" s="455"/>
      <c r="S2592" s="456"/>
      <c r="T2592" s="457"/>
      <c r="U2592" s="458"/>
      <c r="V2592" s="346"/>
      <c r="W2592" s="339"/>
      <c r="X2592" s="241"/>
    </row>
    <row r="2593" spans="1:24" ht="15" customHeight="1">
      <c r="A2593" s="62"/>
      <c r="B2593" s="62"/>
      <c r="C2593" s="389"/>
      <c r="D2593" s="389"/>
      <c r="E2593" s="389"/>
      <c r="F2593" s="346"/>
      <c r="G2593" s="346"/>
      <c r="H2593" s="423"/>
      <c r="I2593" s="423"/>
      <c r="J2593" s="423"/>
      <c r="K2593" s="448"/>
      <c r="L2593" s="449"/>
      <c r="M2593" s="450"/>
      <c r="N2593" s="451"/>
      <c r="O2593" s="452"/>
      <c r="P2593" s="453"/>
      <c r="Q2593" s="454"/>
      <c r="R2593" s="455"/>
      <c r="S2593" s="456"/>
      <c r="T2593" s="457"/>
      <c r="U2593" s="458"/>
      <c r="V2593" s="346"/>
      <c r="W2593" s="339"/>
      <c r="X2593" s="241"/>
    </row>
    <row r="2594" spans="1:24" ht="15" customHeight="1">
      <c r="A2594" s="62"/>
      <c r="B2594" s="62"/>
      <c r="C2594" s="389"/>
      <c r="D2594" s="389"/>
      <c r="E2594" s="389"/>
      <c r="F2594" s="346"/>
      <c r="G2594" s="346"/>
      <c r="H2594" s="423"/>
      <c r="I2594" s="423"/>
      <c r="J2594" s="423"/>
      <c r="K2594" s="448"/>
      <c r="L2594" s="449"/>
      <c r="M2594" s="450"/>
      <c r="N2594" s="451"/>
      <c r="O2594" s="452"/>
      <c r="P2594" s="453"/>
      <c r="Q2594" s="454"/>
      <c r="R2594" s="455"/>
      <c r="S2594" s="456"/>
      <c r="T2594" s="457"/>
      <c r="U2594" s="458"/>
      <c r="V2594" s="346"/>
      <c r="W2594" s="339"/>
      <c r="X2594" s="241"/>
    </row>
    <row r="2595" spans="1:24" ht="15" customHeight="1">
      <c r="A2595" s="62"/>
      <c r="B2595" s="62"/>
      <c r="C2595" s="389"/>
      <c r="D2595" s="389"/>
      <c r="E2595" s="389"/>
      <c r="F2595" s="346"/>
      <c r="G2595" s="346"/>
      <c r="H2595" s="423"/>
      <c r="I2595" s="423"/>
      <c r="J2595" s="423"/>
      <c r="K2595" s="448"/>
      <c r="L2595" s="449"/>
      <c r="M2595" s="450"/>
      <c r="N2595" s="451"/>
      <c r="O2595" s="452"/>
      <c r="P2595" s="453"/>
      <c r="Q2595" s="454"/>
      <c r="R2595" s="455"/>
      <c r="S2595" s="456"/>
      <c r="T2595" s="457"/>
      <c r="U2595" s="458"/>
      <c r="V2595" s="346"/>
      <c r="W2595" s="339"/>
      <c r="X2595" s="241"/>
    </row>
    <row r="2596" spans="1:24" ht="15" customHeight="1">
      <c r="A2596" s="62"/>
      <c r="B2596" s="62"/>
      <c r="C2596" s="389"/>
      <c r="D2596" s="389"/>
      <c r="E2596" s="389"/>
      <c r="F2596" s="346"/>
      <c r="G2596" s="346"/>
      <c r="H2596" s="423"/>
      <c r="I2596" s="423"/>
      <c r="J2596" s="423"/>
      <c r="K2596" s="448"/>
      <c r="L2596" s="449"/>
      <c r="M2596" s="450"/>
      <c r="N2596" s="451"/>
      <c r="O2596" s="452"/>
      <c r="P2596" s="453"/>
      <c r="Q2596" s="454"/>
      <c r="R2596" s="455"/>
      <c r="S2596" s="456"/>
      <c r="T2596" s="457"/>
      <c r="U2596" s="458"/>
      <c r="V2596" s="346"/>
      <c r="W2596" s="339"/>
      <c r="X2596" s="241"/>
    </row>
    <row r="2597" spans="1:24" ht="15" customHeight="1">
      <c r="A2597" s="62"/>
      <c r="B2597" s="62"/>
      <c r="C2597" s="389"/>
      <c r="D2597" s="389"/>
      <c r="E2597" s="389"/>
      <c r="F2597" s="346"/>
      <c r="G2597" s="346"/>
      <c r="H2597" s="423"/>
      <c r="I2597" s="423"/>
      <c r="J2597" s="423"/>
      <c r="K2597" s="448"/>
      <c r="L2597" s="449"/>
      <c r="M2597" s="450"/>
      <c r="N2597" s="451"/>
      <c r="O2597" s="452"/>
      <c r="P2597" s="453"/>
      <c r="Q2597" s="454"/>
      <c r="R2597" s="455"/>
      <c r="S2597" s="456"/>
      <c r="T2597" s="457"/>
      <c r="U2597" s="458"/>
      <c r="V2597" s="346"/>
      <c r="W2597" s="339"/>
      <c r="X2597" s="241"/>
    </row>
    <row r="2598" spans="1:24" ht="15" customHeight="1">
      <c r="A2598" s="62"/>
      <c r="B2598" s="62"/>
      <c r="C2598" s="389"/>
      <c r="D2598" s="389"/>
      <c r="E2598" s="389"/>
      <c r="F2598" s="346"/>
      <c r="G2598" s="346"/>
      <c r="H2598" s="423"/>
      <c r="I2598" s="423"/>
      <c r="J2598" s="423"/>
      <c r="K2598" s="448"/>
      <c r="L2598" s="449"/>
      <c r="M2598" s="450"/>
      <c r="N2598" s="451"/>
      <c r="O2598" s="452"/>
      <c r="P2598" s="453"/>
      <c r="Q2598" s="454"/>
      <c r="R2598" s="455"/>
      <c r="S2598" s="456"/>
      <c r="T2598" s="457"/>
      <c r="U2598" s="458"/>
      <c r="V2598" s="346"/>
      <c r="W2598" s="339"/>
      <c r="X2598" s="241"/>
    </row>
    <row r="2599" spans="1:24" ht="15" customHeight="1">
      <c r="A2599" s="62"/>
      <c r="B2599" s="62"/>
      <c r="C2599" s="389"/>
      <c r="D2599" s="389"/>
      <c r="E2599" s="389"/>
      <c r="F2599" s="346"/>
      <c r="G2599" s="346"/>
      <c r="H2599" s="423"/>
      <c r="I2599" s="423"/>
      <c r="J2599" s="423"/>
      <c r="K2599" s="448"/>
      <c r="L2599" s="449"/>
      <c r="M2599" s="450"/>
      <c r="N2599" s="451"/>
      <c r="O2599" s="452"/>
      <c r="P2599" s="453"/>
      <c r="Q2599" s="454"/>
      <c r="R2599" s="455"/>
      <c r="S2599" s="456"/>
      <c r="T2599" s="457"/>
      <c r="U2599" s="458"/>
      <c r="V2599" s="346"/>
      <c r="W2599" s="339"/>
      <c r="X2599" s="241"/>
    </row>
    <row r="2600" spans="1:24" ht="15" customHeight="1">
      <c r="A2600" s="62"/>
      <c r="B2600" s="62"/>
      <c r="C2600" s="389"/>
      <c r="D2600" s="389"/>
      <c r="E2600" s="389"/>
      <c r="F2600" s="346"/>
      <c r="G2600" s="346"/>
      <c r="H2600" s="423"/>
      <c r="I2600" s="423"/>
      <c r="J2600" s="423"/>
      <c r="K2600" s="448"/>
      <c r="L2600" s="449"/>
      <c r="M2600" s="450"/>
      <c r="N2600" s="451"/>
      <c r="O2600" s="452"/>
      <c r="P2600" s="453"/>
      <c r="Q2600" s="454"/>
      <c r="R2600" s="455"/>
      <c r="S2600" s="456"/>
      <c r="T2600" s="457"/>
      <c r="U2600" s="458"/>
      <c r="V2600" s="346"/>
      <c r="W2600" s="339"/>
      <c r="X2600" s="241"/>
    </row>
    <row r="2601" spans="1:24" ht="15" customHeight="1">
      <c r="A2601" s="62"/>
      <c r="B2601" s="62"/>
      <c r="C2601" s="389"/>
      <c r="D2601" s="389"/>
      <c r="E2601" s="389"/>
      <c r="F2601" s="346"/>
      <c r="G2601" s="346"/>
      <c r="H2601" s="423"/>
      <c r="I2601" s="423"/>
      <c r="J2601" s="423"/>
      <c r="K2601" s="448"/>
      <c r="L2601" s="449"/>
      <c r="M2601" s="450"/>
      <c r="N2601" s="451"/>
      <c r="O2601" s="452"/>
      <c r="P2601" s="453"/>
      <c r="Q2601" s="454"/>
      <c r="R2601" s="455"/>
      <c r="S2601" s="456"/>
      <c r="T2601" s="457"/>
      <c r="U2601" s="458"/>
      <c r="V2601" s="346"/>
      <c r="W2601" s="339"/>
      <c r="X2601" s="241"/>
    </row>
    <row r="2602" spans="1:24" ht="15" customHeight="1">
      <c r="A2602" s="62"/>
      <c r="B2602" s="62"/>
      <c r="C2602" s="389"/>
      <c r="D2602" s="389"/>
      <c r="E2602" s="389"/>
      <c r="F2602" s="346"/>
      <c r="G2602" s="346"/>
      <c r="H2602" s="423"/>
      <c r="I2602" s="423"/>
      <c r="J2602" s="423"/>
      <c r="K2602" s="448"/>
      <c r="L2602" s="449"/>
      <c r="M2602" s="450"/>
      <c r="N2602" s="451"/>
      <c r="O2602" s="452"/>
      <c r="P2602" s="453"/>
      <c r="Q2602" s="454"/>
      <c r="R2602" s="455"/>
      <c r="S2602" s="456"/>
      <c r="T2602" s="457"/>
      <c r="U2602" s="458"/>
      <c r="V2602" s="346"/>
      <c r="W2602" s="339"/>
      <c r="X2602" s="241"/>
    </row>
    <row r="2603" spans="1:24" ht="15" customHeight="1">
      <c r="A2603" s="62"/>
      <c r="B2603" s="62"/>
      <c r="C2603" s="389"/>
      <c r="D2603" s="389"/>
      <c r="E2603" s="389"/>
      <c r="F2603" s="346"/>
      <c r="G2603" s="346"/>
      <c r="H2603" s="423"/>
      <c r="I2603" s="423"/>
      <c r="J2603" s="423"/>
      <c r="K2603" s="448"/>
      <c r="L2603" s="449"/>
      <c r="M2603" s="450"/>
      <c r="N2603" s="451"/>
      <c r="O2603" s="452"/>
      <c r="P2603" s="453"/>
      <c r="Q2603" s="454"/>
      <c r="R2603" s="455"/>
      <c r="S2603" s="456"/>
      <c r="T2603" s="457"/>
      <c r="U2603" s="458"/>
      <c r="V2603" s="346"/>
      <c r="W2603" s="339"/>
      <c r="X2603" s="241"/>
    </row>
    <row r="2604" spans="1:24" ht="15" customHeight="1">
      <c r="A2604" s="62"/>
      <c r="B2604" s="62"/>
      <c r="C2604" s="389"/>
      <c r="D2604" s="389"/>
      <c r="E2604" s="389"/>
      <c r="F2604" s="346"/>
      <c r="G2604" s="346"/>
      <c r="H2604" s="423"/>
      <c r="I2604" s="423"/>
      <c r="J2604" s="423"/>
      <c r="K2604" s="448"/>
      <c r="L2604" s="449"/>
      <c r="M2604" s="450"/>
      <c r="N2604" s="451"/>
      <c r="O2604" s="452"/>
      <c r="P2604" s="453"/>
      <c r="Q2604" s="454"/>
      <c r="R2604" s="455"/>
      <c r="S2604" s="456"/>
      <c r="T2604" s="457"/>
      <c r="U2604" s="458"/>
      <c r="V2604" s="346"/>
      <c r="W2604" s="339"/>
      <c r="X2604" s="241"/>
    </row>
    <row r="2605" spans="1:24" ht="15" customHeight="1">
      <c r="A2605" s="62"/>
      <c r="B2605" s="62"/>
      <c r="C2605" s="389"/>
      <c r="D2605" s="389"/>
      <c r="E2605" s="389"/>
      <c r="F2605" s="346"/>
      <c r="G2605" s="346"/>
      <c r="H2605" s="423"/>
      <c r="I2605" s="423"/>
      <c r="J2605" s="423"/>
      <c r="K2605" s="448"/>
      <c r="L2605" s="449"/>
      <c r="M2605" s="450"/>
      <c r="N2605" s="451"/>
      <c r="O2605" s="452"/>
      <c r="P2605" s="453"/>
      <c r="Q2605" s="454"/>
      <c r="R2605" s="455"/>
      <c r="S2605" s="456"/>
      <c r="T2605" s="457"/>
      <c r="U2605" s="458"/>
      <c r="V2605" s="346"/>
      <c r="W2605" s="339"/>
      <c r="X2605" s="241"/>
    </row>
    <row r="2606" spans="1:24" ht="15" customHeight="1">
      <c r="A2606" s="62"/>
      <c r="B2606" s="62"/>
      <c r="C2606" s="389"/>
      <c r="D2606" s="389"/>
      <c r="E2606" s="389"/>
      <c r="F2606" s="346"/>
      <c r="G2606" s="346"/>
      <c r="H2606" s="423"/>
      <c r="I2606" s="423"/>
      <c r="J2606" s="423"/>
      <c r="K2606" s="448"/>
      <c r="L2606" s="449"/>
      <c r="M2606" s="450"/>
      <c r="N2606" s="451"/>
      <c r="O2606" s="452"/>
      <c r="P2606" s="453"/>
      <c r="Q2606" s="454"/>
      <c r="R2606" s="455"/>
      <c r="S2606" s="456"/>
      <c r="T2606" s="457"/>
      <c r="U2606" s="458"/>
      <c r="V2606" s="346"/>
      <c r="W2606" s="339"/>
      <c r="X2606" s="241"/>
    </row>
    <row r="2607" spans="1:24" ht="15" customHeight="1">
      <c r="A2607" s="62"/>
      <c r="B2607" s="62"/>
      <c r="C2607" s="389"/>
      <c r="D2607" s="389"/>
      <c r="E2607" s="389"/>
      <c r="F2607" s="346"/>
      <c r="G2607" s="346"/>
      <c r="H2607" s="423"/>
      <c r="I2607" s="423"/>
      <c r="J2607" s="423"/>
      <c r="K2607" s="448"/>
      <c r="L2607" s="449"/>
      <c r="M2607" s="450"/>
      <c r="N2607" s="451"/>
      <c r="O2607" s="452"/>
      <c r="P2607" s="453"/>
      <c r="Q2607" s="454"/>
      <c r="R2607" s="455"/>
      <c r="S2607" s="456"/>
      <c r="T2607" s="457"/>
      <c r="U2607" s="458"/>
      <c r="V2607" s="346"/>
      <c r="W2607" s="339"/>
      <c r="X2607" s="241"/>
    </row>
    <row r="2608" spans="1:24" ht="15" customHeight="1">
      <c r="A2608" s="62"/>
      <c r="B2608" s="62"/>
      <c r="C2608" s="389"/>
      <c r="D2608" s="389"/>
      <c r="E2608" s="389"/>
      <c r="F2608" s="346"/>
      <c r="G2608" s="346"/>
      <c r="H2608" s="423"/>
      <c r="I2608" s="423"/>
      <c r="J2608" s="423"/>
      <c r="K2608" s="448"/>
      <c r="L2608" s="449"/>
      <c r="M2608" s="450"/>
      <c r="N2608" s="451"/>
      <c r="O2608" s="452"/>
      <c r="P2608" s="453"/>
      <c r="Q2608" s="454"/>
      <c r="R2608" s="455"/>
      <c r="S2608" s="456"/>
      <c r="T2608" s="457"/>
      <c r="U2608" s="458"/>
      <c r="V2608" s="346"/>
      <c r="W2608" s="339"/>
      <c r="X2608" s="241"/>
    </row>
    <row r="2609" spans="1:24" ht="15" customHeight="1">
      <c r="A2609" s="62"/>
      <c r="B2609" s="62"/>
      <c r="C2609" s="389"/>
      <c r="D2609" s="389"/>
      <c r="E2609" s="389"/>
      <c r="F2609" s="346"/>
      <c r="G2609" s="346"/>
      <c r="H2609" s="423"/>
      <c r="I2609" s="423"/>
      <c r="J2609" s="423"/>
      <c r="K2609" s="448"/>
      <c r="L2609" s="449"/>
      <c r="M2609" s="450"/>
      <c r="N2609" s="451"/>
      <c r="O2609" s="452"/>
      <c r="P2609" s="453"/>
      <c r="Q2609" s="454"/>
      <c r="R2609" s="455"/>
      <c r="S2609" s="456"/>
      <c r="T2609" s="457"/>
      <c r="U2609" s="458"/>
      <c r="V2609" s="346"/>
      <c r="W2609" s="339"/>
      <c r="X2609" s="241"/>
    </row>
    <row r="2610" spans="1:24" ht="15" customHeight="1">
      <c r="A2610" s="62"/>
      <c r="B2610" s="62"/>
      <c r="C2610" s="389"/>
      <c r="D2610" s="389"/>
      <c r="E2610" s="389"/>
      <c r="F2610" s="346"/>
      <c r="G2610" s="346"/>
      <c r="H2610" s="423"/>
      <c r="I2610" s="423"/>
      <c r="J2610" s="423"/>
      <c r="K2610" s="448"/>
      <c r="L2610" s="449"/>
      <c r="M2610" s="450"/>
      <c r="N2610" s="451"/>
      <c r="O2610" s="452"/>
      <c r="P2610" s="453"/>
      <c r="Q2610" s="454"/>
      <c r="R2610" s="455"/>
      <c r="S2610" s="456"/>
      <c r="T2610" s="457"/>
      <c r="U2610" s="458"/>
      <c r="V2610" s="346"/>
      <c r="W2610" s="339"/>
      <c r="X2610" s="241"/>
    </row>
    <row r="2611" spans="1:24" ht="15" customHeight="1">
      <c r="A2611" s="62"/>
      <c r="B2611" s="62"/>
      <c r="C2611" s="389"/>
      <c r="D2611" s="389"/>
      <c r="E2611" s="389"/>
      <c r="F2611" s="346"/>
      <c r="G2611" s="346"/>
      <c r="H2611" s="423"/>
      <c r="I2611" s="423"/>
      <c r="J2611" s="423"/>
      <c r="K2611" s="448"/>
      <c r="L2611" s="449"/>
      <c r="M2611" s="450"/>
      <c r="N2611" s="451"/>
      <c r="O2611" s="452"/>
      <c r="P2611" s="453"/>
      <c r="Q2611" s="454"/>
      <c r="R2611" s="455"/>
      <c r="S2611" s="456"/>
      <c r="T2611" s="457"/>
      <c r="U2611" s="458"/>
      <c r="V2611" s="346"/>
      <c r="W2611" s="339"/>
      <c r="X2611" s="241"/>
    </row>
    <row r="2612" spans="1:24" ht="15" customHeight="1">
      <c r="A2612" s="62"/>
      <c r="B2612" s="62"/>
      <c r="C2612" s="389"/>
      <c r="D2612" s="389"/>
      <c r="E2612" s="389"/>
      <c r="F2612" s="346"/>
      <c r="G2612" s="346"/>
      <c r="H2612" s="423"/>
      <c r="I2612" s="423"/>
      <c r="J2612" s="423"/>
      <c r="K2612" s="448"/>
      <c r="L2612" s="449"/>
      <c r="M2612" s="450"/>
      <c r="N2612" s="451"/>
      <c r="O2612" s="452"/>
      <c r="P2612" s="453"/>
      <c r="Q2612" s="454"/>
      <c r="R2612" s="455"/>
      <c r="S2612" s="456"/>
      <c r="T2612" s="457"/>
      <c r="U2612" s="458"/>
      <c r="V2612" s="346"/>
      <c r="W2612" s="339"/>
      <c r="X2612" s="241"/>
    </row>
    <row r="2613" spans="1:24" ht="15" customHeight="1">
      <c r="A2613" s="62"/>
      <c r="B2613" s="62"/>
      <c r="C2613" s="389"/>
      <c r="D2613" s="389"/>
      <c r="E2613" s="389"/>
      <c r="F2613" s="346"/>
      <c r="G2613" s="346"/>
      <c r="H2613" s="423"/>
      <c r="I2613" s="423"/>
      <c r="J2613" s="423"/>
      <c r="K2613" s="448"/>
      <c r="L2613" s="449"/>
      <c r="M2613" s="450"/>
      <c r="N2613" s="451"/>
      <c r="O2613" s="452"/>
      <c r="P2613" s="453"/>
      <c r="Q2613" s="454"/>
      <c r="R2613" s="455"/>
      <c r="S2613" s="456"/>
      <c r="T2613" s="457"/>
      <c r="U2613" s="458"/>
      <c r="V2613" s="346"/>
      <c r="W2613" s="339"/>
      <c r="X2613" s="241"/>
    </row>
    <row r="2614" spans="1:24" ht="15" customHeight="1">
      <c r="A2614" s="62"/>
      <c r="B2614" s="62"/>
      <c r="C2614" s="389"/>
      <c r="D2614" s="389"/>
      <c r="E2614" s="389"/>
      <c r="F2614" s="346"/>
      <c r="G2614" s="346"/>
      <c r="H2614" s="423"/>
      <c r="I2614" s="423"/>
      <c r="J2614" s="423"/>
      <c r="K2614" s="448"/>
      <c r="L2614" s="449"/>
      <c r="M2614" s="450"/>
      <c r="N2614" s="451"/>
      <c r="O2614" s="452"/>
      <c r="P2614" s="453"/>
      <c r="Q2614" s="454"/>
      <c r="R2614" s="455"/>
      <c r="S2614" s="456"/>
      <c r="T2614" s="457"/>
      <c r="U2614" s="458"/>
      <c r="V2614" s="346"/>
      <c r="W2614" s="339"/>
      <c r="X2614" s="241"/>
    </row>
    <row r="2615" spans="1:24" ht="15" customHeight="1">
      <c r="A2615" s="62"/>
      <c r="B2615" s="62"/>
      <c r="C2615" s="389"/>
      <c r="D2615" s="389"/>
      <c r="E2615" s="389"/>
      <c r="F2615" s="346"/>
      <c r="G2615" s="346"/>
      <c r="H2615" s="423"/>
      <c r="I2615" s="423"/>
      <c r="J2615" s="423"/>
      <c r="K2615" s="448"/>
      <c r="L2615" s="449"/>
      <c r="M2615" s="450"/>
      <c r="N2615" s="451"/>
      <c r="O2615" s="452"/>
      <c r="P2615" s="453"/>
      <c r="Q2615" s="454"/>
      <c r="R2615" s="455"/>
      <c r="S2615" s="456"/>
      <c r="T2615" s="457"/>
      <c r="U2615" s="458"/>
      <c r="V2615" s="346"/>
      <c r="W2615" s="339"/>
      <c r="X2615" s="241"/>
    </row>
    <row r="2616" spans="1:24" ht="15" customHeight="1">
      <c r="A2616" s="62"/>
      <c r="B2616" s="62"/>
      <c r="C2616" s="389"/>
      <c r="D2616" s="389"/>
      <c r="E2616" s="389"/>
      <c r="F2616" s="346"/>
      <c r="G2616" s="346"/>
      <c r="H2616" s="423"/>
      <c r="I2616" s="423"/>
      <c r="J2616" s="423"/>
      <c r="K2616" s="448"/>
      <c r="L2616" s="449"/>
      <c r="M2616" s="450"/>
      <c r="N2616" s="451"/>
      <c r="O2616" s="452"/>
      <c r="P2616" s="453"/>
      <c r="Q2616" s="454"/>
      <c r="R2616" s="455"/>
      <c r="S2616" s="456"/>
      <c r="T2616" s="457"/>
      <c r="U2616" s="458"/>
      <c r="V2616" s="346"/>
      <c r="W2616" s="339"/>
      <c r="X2616" s="241"/>
    </row>
    <row r="2617" spans="1:24" ht="15" customHeight="1">
      <c r="A2617" s="62"/>
      <c r="B2617" s="62"/>
      <c r="C2617" s="389"/>
      <c r="D2617" s="389"/>
      <c r="E2617" s="389"/>
      <c r="F2617" s="346"/>
      <c r="G2617" s="346"/>
      <c r="H2617" s="423"/>
      <c r="I2617" s="423"/>
      <c r="J2617" s="423"/>
      <c r="K2617" s="448"/>
      <c r="L2617" s="449"/>
      <c r="M2617" s="450"/>
      <c r="N2617" s="451"/>
      <c r="O2617" s="452"/>
      <c r="P2617" s="453"/>
      <c r="Q2617" s="454"/>
      <c r="R2617" s="455"/>
      <c r="S2617" s="456"/>
      <c r="T2617" s="457"/>
      <c r="U2617" s="458"/>
      <c r="V2617" s="346"/>
      <c r="W2617" s="339"/>
      <c r="X2617" s="241"/>
    </row>
    <row r="2618" spans="1:24" ht="15" customHeight="1">
      <c r="A2618" s="62"/>
      <c r="B2618" s="62"/>
      <c r="C2618" s="389"/>
      <c r="D2618" s="389"/>
      <c r="E2618" s="389"/>
      <c r="F2618" s="346"/>
      <c r="G2618" s="346"/>
      <c r="H2618" s="423"/>
      <c r="I2618" s="423"/>
      <c r="J2618" s="423"/>
      <c r="K2618" s="448"/>
      <c r="L2618" s="449"/>
      <c r="M2618" s="450"/>
      <c r="N2618" s="451"/>
      <c r="O2618" s="452"/>
      <c r="P2618" s="453"/>
      <c r="Q2618" s="454"/>
      <c r="R2618" s="455"/>
      <c r="S2618" s="456"/>
      <c r="T2618" s="457"/>
      <c r="U2618" s="458"/>
      <c r="V2618" s="346"/>
      <c r="W2618" s="339"/>
      <c r="X2618" s="241"/>
    </row>
    <row r="2619" spans="1:24" ht="15" customHeight="1">
      <c r="A2619" s="62"/>
      <c r="B2619" s="62"/>
      <c r="C2619" s="389"/>
      <c r="D2619" s="389"/>
      <c r="E2619" s="389"/>
      <c r="F2619" s="346"/>
      <c r="G2619" s="346"/>
      <c r="H2619" s="423"/>
      <c r="I2619" s="423"/>
      <c r="J2619" s="423"/>
      <c r="K2619" s="448"/>
      <c r="L2619" s="449"/>
      <c r="M2619" s="450"/>
      <c r="N2619" s="451"/>
      <c r="O2619" s="452"/>
      <c r="P2619" s="453"/>
      <c r="Q2619" s="454"/>
      <c r="R2619" s="455"/>
      <c r="S2619" s="456"/>
      <c r="T2619" s="457"/>
      <c r="U2619" s="458"/>
      <c r="V2619" s="346"/>
      <c r="W2619" s="339"/>
      <c r="X2619" s="241"/>
    </row>
    <row r="2620" spans="1:24" ht="15" customHeight="1">
      <c r="A2620" s="62"/>
      <c r="B2620" s="62"/>
      <c r="C2620" s="389"/>
      <c r="D2620" s="389"/>
      <c r="E2620" s="389"/>
      <c r="F2620" s="346"/>
      <c r="G2620" s="346"/>
      <c r="H2620" s="423"/>
      <c r="I2620" s="423"/>
      <c r="J2620" s="423"/>
      <c r="K2620" s="448"/>
      <c r="L2620" s="449"/>
      <c r="M2620" s="450"/>
      <c r="N2620" s="451"/>
      <c r="O2620" s="452"/>
      <c r="P2620" s="453"/>
      <c r="Q2620" s="454"/>
      <c r="R2620" s="455"/>
      <c r="S2620" s="456"/>
      <c r="T2620" s="457"/>
      <c r="U2620" s="458"/>
      <c r="V2620" s="346"/>
      <c r="W2620" s="339"/>
      <c r="X2620" s="241"/>
    </row>
    <row r="2621" spans="1:24" ht="15" customHeight="1">
      <c r="A2621" s="62"/>
      <c r="B2621" s="62"/>
      <c r="C2621" s="389"/>
      <c r="D2621" s="389"/>
      <c r="E2621" s="389"/>
      <c r="F2621" s="346"/>
      <c r="G2621" s="346"/>
      <c r="H2621" s="423"/>
      <c r="I2621" s="423"/>
      <c r="J2621" s="423"/>
      <c r="K2621" s="448"/>
      <c r="L2621" s="449"/>
      <c r="M2621" s="450"/>
      <c r="N2621" s="451"/>
      <c r="O2621" s="452"/>
      <c r="P2621" s="453"/>
      <c r="Q2621" s="454"/>
      <c r="R2621" s="455"/>
      <c r="S2621" s="456"/>
      <c r="T2621" s="457"/>
      <c r="U2621" s="458"/>
      <c r="V2621" s="346"/>
      <c r="W2621" s="339"/>
      <c r="X2621" s="241"/>
    </row>
    <row r="2622" spans="1:24" ht="15" customHeight="1">
      <c r="A2622" s="62"/>
      <c r="B2622" s="62"/>
      <c r="C2622" s="389"/>
      <c r="D2622" s="389"/>
      <c r="E2622" s="389"/>
      <c r="F2622" s="346"/>
      <c r="G2622" s="346"/>
      <c r="H2622" s="423"/>
      <c r="I2622" s="423"/>
      <c r="J2622" s="423"/>
      <c r="K2622" s="448"/>
      <c r="L2622" s="449"/>
      <c r="M2622" s="450"/>
      <c r="N2622" s="451"/>
      <c r="O2622" s="452"/>
      <c r="P2622" s="453"/>
      <c r="Q2622" s="454"/>
      <c r="R2622" s="455"/>
      <c r="S2622" s="456"/>
      <c r="T2622" s="457"/>
      <c r="U2622" s="458"/>
      <c r="V2622" s="346"/>
      <c r="W2622" s="339"/>
      <c r="X2622" s="241"/>
    </row>
    <row r="2623" spans="1:24" ht="15" customHeight="1">
      <c r="A2623" s="62"/>
      <c r="B2623" s="62"/>
      <c r="C2623" s="389"/>
      <c r="D2623" s="389"/>
      <c r="E2623" s="389"/>
      <c r="F2623" s="346"/>
      <c r="G2623" s="346"/>
      <c r="H2623" s="423"/>
      <c r="I2623" s="423"/>
      <c r="J2623" s="423"/>
      <c r="K2623" s="448"/>
      <c r="L2623" s="449"/>
      <c r="M2623" s="450"/>
      <c r="N2623" s="451"/>
      <c r="O2623" s="452"/>
      <c r="P2623" s="453"/>
      <c r="Q2623" s="454"/>
      <c r="R2623" s="455"/>
      <c r="S2623" s="456"/>
      <c r="T2623" s="457"/>
      <c r="U2623" s="458"/>
      <c r="V2623" s="346"/>
      <c r="W2623" s="339"/>
      <c r="X2623" s="241"/>
    </row>
    <row r="2624" spans="1:24" ht="15" customHeight="1">
      <c r="A2624" s="62"/>
      <c r="B2624" s="62"/>
      <c r="C2624" s="389"/>
      <c r="D2624" s="389"/>
      <c r="E2624" s="389"/>
      <c r="F2624" s="346"/>
      <c r="G2624" s="346"/>
      <c r="H2624" s="423"/>
      <c r="I2624" s="423"/>
      <c r="J2624" s="423"/>
      <c r="K2624" s="448"/>
      <c r="L2624" s="449"/>
      <c r="M2624" s="450"/>
      <c r="N2624" s="451"/>
      <c r="O2624" s="452"/>
      <c r="P2624" s="453"/>
      <c r="Q2624" s="454"/>
      <c r="R2624" s="455"/>
      <c r="S2624" s="456"/>
      <c r="T2624" s="457"/>
      <c r="U2624" s="458"/>
      <c r="V2624" s="346"/>
      <c r="W2624" s="339"/>
      <c r="X2624" s="241"/>
    </row>
    <row r="2625" spans="1:24" ht="15" customHeight="1">
      <c r="A2625" s="62"/>
      <c r="B2625" s="62"/>
      <c r="C2625" s="389"/>
      <c r="D2625" s="389"/>
      <c r="E2625" s="389"/>
      <c r="F2625" s="346"/>
      <c r="G2625" s="346"/>
      <c r="H2625" s="423"/>
      <c r="I2625" s="423"/>
      <c r="J2625" s="423"/>
      <c r="K2625" s="448"/>
      <c r="L2625" s="449"/>
      <c r="M2625" s="450"/>
      <c r="N2625" s="451"/>
      <c r="O2625" s="452"/>
      <c r="P2625" s="453"/>
      <c r="Q2625" s="454"/>
      <c r="R2625" s="455"/>
      <c r="S2625" s="456"/>
      <c r="T2625" s="457"/>
      <c r="U2625" s="458"/>
      <c r="V2625" s="346"/>
      <c r="W2625" s="339"/>
      <c r="X2625" s="241"/>
    </row>
    <row r="2626" spans="1:24" ht="15" customHeight="1">
      <c r="A2626" s="62"/>
      <c r="B2626" s="62"/>
      <c r="C2626" s="389"/>
      <c r="D2626" s="389"/>
      <c r="E2626" s="389"/>
      <c r="F2626" s="346"/>
      <c r="G2626" s="346"/>
      <c r="H2626" s="423"/>
      <c r="I2626" s="423"/>
      <c r="J2626" s="423"/>
      <c r="K2626" s="448"/>
      <c r="L2626" s="449"/>
      <c r="M2626" s="450"/>
      <c r="N2626" s="451"/>
      <c r="O2626" s="452"/>
      <c r="P2626" s="453"/>
      <c r="Q2626" s="454"/>
      <c r="R2626" s="455"/>
      <c r="S2626" s="456"/>
      <c r="T2626" s="457"/>
      <c r="U2626" s="458"/>
      <c r="V2626" s="346"/>
      <c r="W2626" s="339"/>
      <c r="X2626" s="241"/>
    </row>
    <row r="2627" spans="1:24" ht="15" customHeight="1">
      <c r="A2627" s="62"/>
      <c r="B2627" s="62"/>
      <c r="C2627" s="389"/>
      <c r="D2627" s="389"/>
      <c r="E2627" s="389"/>
      <c r="F2627" s="346"/>
      <c r="G2627" s="346"/>
      <c r="H2627" s="423"/>
      <c r="I2627" s="423"/>
      <c r="J2627" s="423"/>
      <c r="K2627" s="448"/>
      <c r="L2627" s="449"/>
      <c r="M2627" s="450"/>
      <c r="N2627" s="451"/>
      <c r="O2627" s="452"/>
      <c r="P2627" s="453"/>
      <c r="Q2627" s="454"/>
      <c r="R2627" s="455"/>
      <c r="S2627" s="456"/>
      <c r="T2627" s="457"/>
      <c r="U2627" s="458"/>
      <c r="V2627" s="346"/>
      <c r="W2627" s="339"/>
      <c r="X2627" s="241"/>
    </row>
    <row r="2628" spans="1:24" ht="15" customHeight="1">
      <c r="A2628" s="62"/>
      <c r="B2628" s="62"/>
      <c r="C2628" s="389"/>
      <c r="D2628" s="389"/>
      <c r="E2628" s="389"/>
      <c r="F2628" s="346"/>
      <c r="G2628" s="346"/>
      <c r="H2628" s="423"/>
      <c r="I2628" s="423"/>
      <c r="J2628" s="423"/>
      <c r="K2628" s="448"/>
      <c r="L2628" s="449"/>
      <c r="M2628" s="450"/>
      <c r="N2628" s="451"/>
      <c r="O2628" s="452"/>
      <c r="P2628" s="453"/>
      <c r="Q2628" s="454"/>
      <c r="R2628" s="455"/>
      <c r="S2628" s="456"/>
      <c r="T2628" s="457"/>
      <c r="U2628" s="458"/>
      <c r="V2628" s="346"/>
      <c r="W2628" s="339"/>
      <c r="X2628" s="241"/>
    </row>
    <row r="2629" spans="1:24" ht="15" customHeight="1">
      <c r="A2629" s="62"/>
      <c r="B2629" s="62"/>
      <c r="C2629" s="389"/>
      <c r="D2629" s="389"/>
      <c r="E2629" s="389"/>
      <c r="F2629" s="346"/>
      <c r="G2629" s="346"/>
      <c r="H2629" s="423"/>
      <c r="I2629" s="423"/>
      <c r="J2629" s="423"/>
      <c r="K2629" s="448"/>
      <c r="L2629" s="449"/>
      <c r="M2629" s="450"/>
      <c r="N2629" s="451"/>
      <c r="O2629" s="452"/>
      <c r="P2629" s="453"/>
      <c r="Q2629" s="454"/>
      <c r="R2629" s="455"/>
      <c r="S2629" s="456"/>
      <c r="T2629" s="457"/>
      <c r="U2629" s="458"/>
      <c r="V2629" s="346"/>
      <c r="W2629" s="339"/>
      <c r="X2629" s="241"/>
    </row>
    <row r="2630" spans="1:24" ht="15" customHeight="1">
      <c r="A2630" s="62"/>
      <c r="B2630" s="62"/>
      <c r="C2630" s="389"/>
      <c r="D2630" s="389"/>
      <c r="E2630" s="389"/>
      <c r="F2630" s="346"/>
      <c r="G2630" s="346"/>
      <c r="H2630" s="423"/>
      <c r="I2630" s="423"/>
      <c r="J2630" s="423"/>
      <c r="K2630" s="448"/>
      <c r="L2630" s="449"/>
      <c r="M2630" s="450"/>
      <c r="N2630" s="451"/>
      <c r="O2630" s="452"/>
      <c r="P2630" s="453"/>
      <c r="Q2630" s="454"/>
      <c r="R2630" s="455"/>
      <c r="S2630" s="456"/>
      <c r="T2630" s="457"/>
      <c r="U2630" s="458"/>
      <c r="V2630" s="346"/>
      <c r="W2630" s="339"/>
      <c r="X2630" s="241"/>
    </row>
    <row r="2631" spans="1:24" ht="15" customHeight="1">
      <c r="A2631" s="62"/>
      <c r="B2631" s="62"/>
      <c r="C2631" s="389"/>
      <c r="D2631" s="389"/>
      <c r="E2631" s="389"/>
      <c r="F2631" s="346"/>
      <c r="G2631" s="346"/>
      <c r="H2631" s="423"/>
      <c r="I2631" s="423"/>
      <c r="J2631" s="423"/>
      <c r="K2631" s="448"/>
      <c r="L2631" s="449"/>
      <c r="M2631" s="450"/>
      <c r="N2631" s="451"/>
      <c r="O2631" s="452"/>
      <c r="P2631" s="453"/>
      <c r="Q2631" s="454"/>
      <c r="R2631" s="455"/>
      <c r="S2631" s="456"/>
      <c r="T2631" s="457"/>
      <c r="U2631" s="458"/>
      <c r="V2631" s="346"/>
      <c r="W2631" s="339"/>
      <c r="X2631" s="241"/>
    </row>
    <row r="2632" spans="1:24" ht="15" customHeight="1">
      <c r="A2632" s="62"/>
      <c r="B2632" s="62"/>
      <c r="C2632" s="389"/>
      <c r="D2632" s="389"/>
      <c r="E2632" s="389"/>
      <c r="F2632" s="346"/>
      <c r="G2632" s="346"/>
      <c r="H2632" s="423"/>
      <c r="I2632" s="423"/>
      <c r="J2632" s="423"/>
      <c r="K2632" s="448"/>
      <c r="L2632" s="449"/>
      <c r="M2632" s="450"/>
      <c r="N2632" s="451"/>
      <c r="O2632" s="452"/>
      <c r="P2632" s="453"/>
      <c r="Q2632" s="454"/>
      <c r="R2632" s="455"/>
      <c r="S2632" s="456"/>
      <c r="T2632" s="457"/>
      <c r="U2632" s="458"/>
      <c r="V2632" s="346"/>
      <c r="W2632" s="339"/>
      <c r="X2632" s="241"/>
    </row>
    <row r="2633" spans="1:24" ht="15" customHeight="1">
      <c r="A2633" s="62"/>
      <c r="B2633" s="62"/>
      <c r="C2633" s="389"/>
      <c r="D2633" s="389"/>
      <c r="E2633" s="389"/>
      <c r="F2633" s="346"/>
      <c r="G2633" s="346"/>
      <c r="H2633" s="423"/>
      <c r="I2633" s="423"/>
      <c r="J2633" s="423"/>
      <c r="K2633" s="448"/>
      <c r="L2633" s="449"/>
      <c r="M2633" s="450"/>
      <c r="N2633" s="451"/>
      <c r="O2633" s="452"/>
      <c r="P2633" s="453"/>
      <c r="Q2633" s="454"/>
      <c r="R2633" s="455"/>
      <c r="S2633" s="456"/>
      <c r="T2633" s="457"/>
      <c r="U2633" s="458"/>
      <c r="V2633" s="346"/>
      <c r="W2633" s="339"/>
      <c r="X2633" s="241"/>
    </row>
    <row r="2634" spans="1:24" ht="15" customHeight="1">
      <c r="A2634" s="62"/>
      <c r="B2634" s="62"/>
      <c r="C2634" s="389"/>
      <c r="D2634" s="389"/>
      <c r="E2634" s="389"/>
      <c r="F2634" s="346"/>
      <c r="G2634" s="346"/>
      <c r="H2634" s="423"/>
      <c r="I2634" s="423"/>
      <c r="J2634" s="423"/>
      <c r="K2634" s="448"/>
      <c r="L2634" s="449"/>
      <c r="M2634" s="450"/>
      <c r="N2634" s="451"/>
      <c r="O2634" s="452"/>
      <c r="P2634" s="453"/>
      <c r="Q2634" s="454"/>
      <c r="R2634" s="455"/>
      <c r="S2634" s="456"/>
      <c r="T2634" s="457"/>
      <c r="U2634" s="458"/>
      <c r="V2634" s="346"/>
      <c r="W2634" s="339"/>
      <c r="X2634" s="241"/>
    </row>
    <row r="2635" spans="1:24" ht="15" customHeight="1">
      <c r="A2635" s="62"/>
      <c r="B2635" s="62"/>
      <c r="C2635" s="389"/>
      <c r="D2635" s="389"/>
      <c r="E2635" s="389"/>
      <c r="F2635" s="346"/>
      <c r="G2635" s="346"/>
      <c r="H2635" s="423"/>
      <c r="I2635" s="423"/>
      <c r="J2635" s="423"/>
      <c r="K2635" s="448"/>
      <c r="L2635" s="449"/>
      <c r="M2635" s="450"/>
      <c r="N2635" s="451"/>
      <c r="O2635" s="452"/>
      <c r="P2635" s="453"/>
      <c r="Q2635" s="454"/>
      <c r="R2635" s="455"/>
      <c r="S2635" s="456"/>
      <c r="T2635" s="457"/>
      <c r="U2635" s="458"/>
      <c r="V2635" s="346"/>
      <c r="W2635" s="339"/>
      <c r="X2635" s="241"/>
    </row>
    <row r="2636" spans="1:24" ht="15" customHeight="1">
      <c r="A2636" s="62"/>
      <c r="B2636" s="62"/>
      <c r="C2636" s="389"/>
      <c r="D2636" s="389"/>
      <c r="E2636" s="389"/>
      <c r="F2636" s="346"/>
      <c r="G2636" s="346"/>
      <c r="H2636" s="423"/>
      <c r="I2636" s="423"/>
      <c r="J2636" s="423"/>
      <c r="K2636" s="448"/>
      <c r="L2636" s="449"/>
      <c r="M2636" s="450"/>
      <c r="N2636" s="451"/>
      <c r="O2636" s="452"/>
      <c r="P2636" s="453"/>
      <c r="Q2636" s="454"/>
      <c r="R2636" s="455"/>
      <c r="S2636" s="456"/>
      <c r="T2636" s="457"/>
      <c r="U2636" s="458"/>
      <c r="V2636" s="346"/>
      <c r="W2636" s="339"/>
      <c r="X2636" s="241"/>
    </row>
    <row r="2637" spans="1:24" ht="15" customHeight="1">
      <c r="A2637" s="62"/>
      <c r="B2637" s="62"/>
      <c r="C2637" s="389"/>
      <c r="D2637" s="389"/>
      <c r="E2637" s="389"/>
      <c r="F2637" s="346"/>
      <c r="G2637" s="346"/>
      <c r="H2637" s="423"/>
      <c r="I2637" s="423"/>
      <c r="J2637" s="423"/>
      <c r="K2637" s="448"/>
      <c r="L2637" s="449"/>
      <c r="M2637" s="450"/>
      <c r="N2637" s="451"/>
      <c r="O2637" s="452"/>
      <c r="P2637" s="453"/>
      <c r="Q2637" s="454"/>
      <c r="R2637" s="455"/>
      <c r="S2637" s="456"/>
      <c r="T2637" s="457"/>
      <c r="U2637" s="458"/>
      <c r="V2637" s="346"/>
      <c r="W2637" s="339"/>
      <c r="X2637" s="241"/>
    </row>
    <row r="2638" spans="1:24" ht="15" customHeight="1">
      <c r="A2638" s="62"/>
      <c r="B2638" s="62"/>
      <c r="C2638" s="389"/>
      <c r="D2638" s="389"/>
      <c r="E2638" s="389"/>
      <c r="F2638" s="346"/>
      <c r="G2638" s="346"/>
      <c r="H2638" s="423"/>
      <c r="I2638" s="423"/>
      <c r="J2638" s="423"/>
      <c r="K2638" s="448"/>
      <c r="L2638" s="449"/>
      <c r="M2638" s="450"/>
      <c r="N2638" s="451"/>
      <c r="O2638" s="452"/>
      <c r="P2638" s="453"/>
      <c r="Q2638" s="454"/>
      <c r="R2638" s="455"/>
      <c r="S2638" s="456"/>
      <c r="T2638" s="457"/>
      <c r="U2638" s="458"/>
      <c r="V2638" s="346"/>
      <c r="W2638" s="339"/>
      <c r="X2638" s="241"/>
    </row>
    <row r="2639" spans="1:24" ht="15" customHeight="1">
      <c r="A2639" s="62"/>
      <c r="B2639" s="62"/>
      <c r="C2639" s="389"/>
      <c r="D2639" s="389"/>
      <c r="E2639" s="389"/>
      <c r="F2639" s="346"/>
      <c r="G2639" s="346"/>
      <c r="H2639" s="423"/>
      <c r="I2639" s="423"/>
      <c r="J2639" s="423"/>
      <c r="K2639" s="448"/>
      <c r="L2639" s="449"/>
      <c r="M2639" s="450"/>
      <c r="N2639" s="451"/>
      <c r="O2639" s="452"/>
      <c r="P2639" s="453"/>
      <c r="Q2639" s="454"/>
      <c r="R2639" s="455"/>
      <c r="S2639" s="456"/>
      <c r="T2639" s="457"/>
      <c r="U2639" s="458"/>
      <c r="V2639" s="346"/>
      <c r="W2639" s="339"/>
      <c r="X2639" s="241"/>
    </row>
    <row r="2640" spans="1:24" ht="15" customHeight="1">
      <c r="A2640" s="62"/>
      <c r="B2640" s="62"/>
      <c r="C2640" s="389"/>
      <c r="D2640" s="389"/>
      <c r="E2640" s="389"/>
      <c r="F2640" s="346"/>
      <c r="G2640" s="346"/>
      <c r="H2640" s="423"/>
      <c r="I2640" s="423"/>
      <c r="J2640" s="423"/>
      <c r="K2640" s="448"/>
      <c r="L2640" s="449"/>
      <c r="M2640" s="450"/>
      <c r="N2640" s="451"/>
      <c r="O2640" s="452"/>
      <c r="P2640" s="453"/>
      <c r="Q2640" s="454"/>
      <c r="R2640" s="455"/>
      <c r="S2640" s="456"/>
      <c r="T2640" s="457"/>
      <c r="U2640" s="458"/>
      <c r="V2640" s="346"/>
      <c r="W2640" s="339"/>
      <c r="X2640" s="241"/>
    </row>
    <row r="2641" spans="1:24" ht="15" customHeight="1">
      <c r="A2641" s="62"/>
      <c r="B2641" s="62"/>
      <c r="C2641" s="389"/>
      <c r="D2641" s="389"/>
      <c r="E2641" s="389"/>
      <c r="F2641" s="346"/>
      <c r="G2641" s="346"/>
      <c r="H2641" s="423"/>
      <c r="I2641" s="423"/>
      <c r="J2641" s="423"/>
      <c r="K2641" s="448"/>
      <c r="L2641" s="449"/>
      <c r="M2641" s="450"/>
      <c r="N2641" s="451"/>
      <c r="O2641" s="452"/>
      <c r="P2641" s="453"/>
      <c r="Q2641" s="454"/>
      <c r="R2641" s="455"/>
      <c r="S2641" s="456"/>
      <c r="T2641" s="457"/>
      <c r="U2641" s="458"/>
      <c r="V2641" s="346"/>
      <c r="W2641" s="339"/>
      <c r="X2641" s="241"/>
    </row>
    <row r="2642" spans="1:24" ht="15" customHeight="1">
      <c r="A2642" s="62"/>
      <c r="B2642" s="62"/>
      <c r="C2642" s="389"/>
      <c r="D2642" s="389"/>
      <c r="E2642" s="389"/>
      <c r="F2642" s="346"/>
      <c r="G2642" s="346"/>
      <c r="H2642" s="423"/>
      <c r="I2642" s="423"/>
      <c r="J2642" s="423"/>
      <c r="K2642" s="448"/>
      <c r="L2642" s="449"/>
      <c r="M2642" s="450"/>
      <c r="N2642" s="451"/>
      <c r="O2642" s="452"/>
      <c r="P2642" s="453"/>
      <c r="Q2642" s="454"/>
      <c r="R2642" s="455"/>
      <c r="S2642" s="456"/>
      <c r="T2642" s="457"/>
      <c r="U2642" s="458"/>
      <c r="V2642" s="346"/>
      <c r="W2642" s="339"/>
      <c r="X2642" s="241"/>
    </row>
    <row r="2643" spans="1:24" ht="15" customHeight="1">
      <c r="A2643" s="62"/>
      <c r="B2643" s="62"/>
      <c r="C2643" s="389"/>
      <c r="D2643" s="389"/>
      <c r="E2643" s="389"/>
      <c r="F2643" s="346"/>
      <c r="G2643" s="346"/>
      <c r="H2643" s="423"/>
      <c r="I2643" s="423"/>
      <c r="J2643" s="423"/>
      <c r="K2643" s="448"/>
      <c r="L2643" s="449"/>
      <c r="M2643" s="450"/>
      <c r="N2643" s="451"/>
      <c r="O2643" s="452"/>
      <c r="P2643" s="453"/>
      <c r="Q2643" s="454"/>
      <c r="R2643" s="455"/>
      <c r="S2643" s="456"/>
      <c r="T2643" s="457"/>
      <c r="U2643" s="458"/>
      <c r="V2643" s="346"/>
      <c r="W2643" s="339"/>
      <c r="X2643" s="241"/>
    </row>
    <row r="2644" spans="1:24" ht="15" customHeight="1">
      <c r="A2644" s="62"/>
      <c r="B2644" s="62"/>
      <c r="C2644" s="389"/>
      <c r="D2644" s="389"/>
      <c r="E2644" s="389"/>
      <c r="F2644" s="346"/>
      <c r="G2644" s="346"/>
      <c r="H2644" s="423"/>
      <c r="I2644" s="423"/>
      <c r="J2644" s="423"/>
      <c r="K2644" s="448"/>
      <c r="L2644" s="449"/>
      <c r="M2644" s="450"/>
      <c r="N2644" s="451"/>
      <c r="O2644" s="452"/>
      <c r="P2644" s="453"/>
      <c r="Q2644" s="454"/>
      <c r="R2644" s="455"/>
      <c r="S2644" s="456"/>
      <c r="T2644" s="457"/>
      <c r="U2644" s="458"/>
      <c r="V2644" s="346"/>
      <c r="W2644" s="339"/>
      <c r="X2644" s="241"/>
    </row>
    <row r="2645" spans="1:24" ht="15" customHeight="1">
      <c r="A2645" s="62"/>
      <c r="B2645" s="62"/>
      <c r="C2645" s="389"/>
      <c r="D2645" s="389"/>
      <c r="E2645" s="389"/>
      <c r="F2645" s="346"/>
      <c r="G2645" s="346"/>
      <c r="H2645" s="423"/>
      <c r="I2645" s="423"/>
      <c r="J2645" s="423"/>
      <c r="K2645" s="448"/>
      <c r="L2645" s="449"/>
      <c r="M2645" s="450"/>
      <c r="N2645" s="451"/>
      <c r="O2645" s="452"/>
      <c r="P2645" s="453"/>
      <c r="Q2645" s="454"/>
      <c r="R2645" s="455"/>
      <c r="S2645" s="456"/>
      <c r="T2645" s="457"/>
      <c r="U2645" s="458"/>
      <c r="V2645" s="346"/>
      <c r="W2645" s="339"/>
      <c r="X2645" s="241"/>
    </row>
    <row r="2646" spans="1:24" ht="15" customHeight="1">
      <c r="A2646" s="62"/>
      <c r="B2646" s="62"/>
      <c r="C2646" s="389"/>
      <c r="D2646" s="389"/>
      <c r="E2646" s="389"/>
      <c r="F2646" s="346"/>
      <c r="G2646" s="346"/>
      <c r="H2646" s="423"/>
      <c r="I2646" s="423"/>
      <c r="J2646" s="423"/>
      <c r="K2646" s="448"/>
      <c r="L2646" s="449"/>
      <c r="M2646" s="450"/>
      <c r="N2646" s="451"/>
      <c r="O2646" s="452"/>
      <c r="P2646" s="453"/>
      <c r="Q2646" s="454"/>
      <c r="R2646" s="455"/>
      <c r="S2646" s="456"/>
      <c r="T2646" s="457"/>
      <c r="U2646" s="458"/>
      <c r="V2646" s="346"/>
      <c r="W2646" s="339"/>
      <c r="X2646" s="241"/>
    </row>
    <row r="2647" spans="1:24" ht="15" customHeight="1">
      <c r="A2647" s="62"/>
      <c r="B2647" s="62"/>
      <c r="C2647" s="389"/>
      <c r="D2647" s="389"/>
      <c r="E2647" s="389"/>
      <c r="F2647" s="346"/>
      <c r="G2647" s="346"/>
      <c r="H2647" s="423"/>
      <c r="I2647" s="423"/>
      <c r="J2647" s="423"/>
      <c r="K2647" s="448"/>
      <c r="L2647" s="449"/>
      <c r="M2647" s="450"/>
      <c r="N2647" s="451"/>
      <c r="O2647" s="452"/>
      <c r="P2647" s="453"/>
      <c r="Q2647" s="454"/>
      <c r="R2647" s="455"/>
      <c r="S2647" s="456"/>
      <c r="T2647" s="457"/>
      <c r="U2647" s="458"/>
      <c r="V2647" s="346"/>
      <c r="W2647" s="339"/>
      <c r="X2647" s="241"/>
    </row>
    <row r="2648" spans="1:24" ht="15" customHeight="1">
      <c r="A2648" s="62"/>
      <c r="B2648" s="62"/>
      <c r="C2648" s="389"/>
      <c r="D2648" s="389"/>
      <c r="E2648" s="389"/>
      <c r="F2648" s="346"/>
      <c r="G2648" s="346"/>
      <c r="H2648" s="423"/>
      <c r="I2648" s="423"/>
      <c r="J2648" s="423"/>
      <c r="K2648" s="448"/>
      <c r="L2648" s="449"/>
      <c r="M2648" s="450"/>
      <c r="N2648" s="451"/>
      <c r="O2648" s="452"/>
      <c r="P2648" s="453"/>
      <c r="Q2648" s="454"/>
      <c r="R2648" s="455"/>
      <c r="S2648" s="456"/>
      <c r="T2648" s="457"/>
      <c r="U2648" s="458"/>
      <c r="V2648" s="346"/>
      <c r="W2648" s="339"/>
      <c r="X2648" s="241"/>
    </row>
    <row r="2649" spans="1:24" ht="15" customHeight="1">
      <c r="A2649" s="62"/>
      <c r="B2649" s="62"/>
      <c r="C2649" s="389"/>
      <c r="D2649" s="389"/>
      <c r="E2649" s="389"/>
      <c r="F2649" s="346"/>
      <c r="G2649" s="346"/>
      <c r="H2649" s="423"/>
      <c r="I2649" s="423"/>
      <c r="J2649" s="423"/>
      <c r="K2649" s="448"/>
      <c r="L2649" s="449"/>
      <c r="M2649" s="450"/>
      <c r="N2649" s="451"/>
      <c r="O2649" s="452"/>
      <c r="P2649" s="453"/>
      <c r="Q2649" s="454"/>
      <c r="R2649" s="455"/>
      <c r="S2649" s="456"/>
      <c r="T2649" s="457"/>
      <c r="U2649" s="458"/>
      <c r="V2649" s="346"/>
      <c r="W2649" s="339"/>
      <c r="X2649" s="241"/>
    </row>
    <row r="2650" spans="1:24" ht="15" customHeight="1">
      <c r="A2650" s="62"/>
      <c r="B2650" s="62"/>
      <c r="C2650" s="389"/>
      <c r="D2650" s="389"/>
      <c r="E2650" s="389"/>
      <c r="F2650" s="346"/>
      <c r="G2650" s="346"/>
      <c r="H2650" s="423"/>
      <c r="I2650" s="423"/>
      <c r="J2650" s="423"/>
      <c r="K2650" s="448"/>
      <c r="L2650" s="449"/>
      <c r="M2650" s="450"/>
      <c r="N2650" s="451"/>
      <c r="O2650" s="452"/>
      <c r="P2650" s="453"/>
      <c r="Q2650" s="454"/>
      <c r="R2650" s="455"/>
      <c r="S2650" s="456"/>
      <c r="T2650" s="457"/>
      <c r="U2650" s="458"/>
      <c r="V2650" s="346"/>
      <c r="W2650" s="339"/>
      <c r="X2650" s="241"/>
    </row>
    <row r="2651" spans="1:24" ht="15" customHeight="1">
      <c r="A2651" s="62"/>
      <c r="B2651" s="62"/>
      <c r="C2651" s="389"/>
      <c r="D2651" s="389"/>
      <c r="E2651" s="389"/>
      <c r="F2651" s="346"/>
      <c r="G2651" s="346"/>
      <c r="H2651" s="423"/>
      <c r="I2651" s="423"/>
      <c r="J2651" s="423"/>
      <c r="K2651" s="448"/>
      <c r="L2651" s="449"/>
      <c r="M2651" s="450"/>
      <c r="N2651" s="451"/>
      <c r="O2651" s="452"/>
      <c r="P2651" s="453"/>
      <c r="Q2651" s="454"/>
      <c r="R2651" s="455"/>
      <c r="S2651" s="456"/>
      <c r="T2651" s="457"/>
      <c r="U2651" s="458"/>
      <c r="V2651" s="346"/>
      <c r="W2651" s="339"/>
      <c r="X2651" s="241"/>
    </row>
    <row r="2652" spans="1:24" ht="15" customHeight="1">
      <c r="A2652" s="62"/>
      <c r="B2652" s="62"/>
      <c r="C2652" s="389"/>
      <c r="D2652" s="389"/>
      <c r="E2652" s="389"/>
      <c r="F2652" s="346"/>
      <c r="G2652" s="346"/>
      <c r="H2652" s="423"/>
      <c r="I2652" s="423"/>
      <c r="J2652" s="423"/>
      <c r="K2652" s="448"/>
      <c r="L2652" s="449"/>
      <c r="M2652" s="450"/>
      <c r="N2652" s="451"/>
      <c r="O2652" s="452"/>
      <c r="P2652" s="453"/>
      <c r="Q2652" s="454"/>
      <c r="R2652" s="455"/>
      <c r="S2652" s="456"/>
      <c r="T2652" s="457"/>
      <c r="U2652" s="458"/>
      <c r="V2652" s="346"/>
      <c r="W2652" s="339"/>
      <c r="X2652" s="241"/>
    </row>
    <row r="2653" spans="1:24" ht="15" customHeight="1">
      <c r="A2653" s="62"/>
      <c r="B2653" s="62"/>
      <c r="C2653" s="389"/>
      <c r="D2653" s="389"/>
      <c r="E2653" s="389"/>
      <c r="F2653" s="346"/>
      <c r="G2653" s="346"/>
      <c r="H2653" s="423"/>
      <c r="I2653" s="423"/>
      <c r="J2653" s="423"/>
      <c r="K2653" s="448"/>
      <c r="L2653" s="449"/>
      <c r="M2653" s="450"/>
      <c r="N2653" s="451"/>
      <c r="O2653" s="452"/>
      <c r="P2653" s="453"/>
      <c r="Q2653" s="454"/>
      <c r="R2653" s="455"/>
      <c r="S2653" s="456"/>
      <c r="T2653" s="457"/>
      <c r="U2653" s="458"/>
      <c r="V2653" s="346"/>
      <c r="W2653" s="339"/>
      <c r="X2653" s="241"/>
    </row>
    <row r="2654" spans="1:24" ht="15" customHeight="1">
      <c r="A2654" s="62"/>
      <c r="B2654" s="62"/>
      <c r="C2654" s="389"/>
      <c r="D2654" s="389"/>
      <c r="E2654" s="389"/>
      <c r="F2654" s="346"/>
      <c r="G2654" s="346"/>
      <c r="H2654" s="423"/>
      <c r="I2654" s="423"/>
      <c r="J2654" s="423"/>
      <c r="K2654" s="448"/>
      <c r="L2654" s="449"/>
      <c r="M2654" s="450"/>
      <c r="N2654" s="451"/>
      <c r="O2654" s="452"/>
      <c r="P2654" s="453"/>
      <c r="Q2654" s="454"/>
      <c r="R2654" s="455"/>
      <c r="S2654" s="456"/>
      <c r="T2654" s="457"/>
      <c r="U2654" s="458"/>
      <c r="V2654" s="346"/>
      <c r="W2654" s="339"/>
      <c r="X2654" s="241"/>
    </row>
    <row r="2655" spans="1:24" ht="15" customHeight="1">
      <c r="A2655" s="62"/>
      <c r="B2655" s="62"/>
      <c r="C2655" s="389"/>
      <c r="D2655" s="389"/>
      <c r="E2655" s="389"/>
      <c r="F2655" s="346"/>
      <c r="G2655" s="346"/>
      <c r="H2655" s="423"/>
      <c r="I2655" s="423"/>
      <c r="J2655" s="423"/>
      <c r="K2655" s="448"/>
      <c r="L2655" s="449"/>
      <c r="M2655" s="450"/>
      <c r="N2655" s="451"/>
      <c r="O2655" s="452"/>
      <c r="P2655" s="453"/>
      <c r="Q2655" s="454"/>
      <c r="R2655" s="455"/>
      <c r="S2655" s="456"/>
      <c r="T2655" s="457"/>
      <c r="U2655" s="458"/>
      <c r="V2655" s="346"/>
      <c r="W2655" s="339"/>
      <c r="X2655" s="241"/>
    </row>
    <row r="2656" spans="1:24" ht="15" customHeight="1">
      <c r="A2656" s="62"/>
      <c r="B2656" s="62"/>
      <c r="C2656" s="389"/>
      <c r="D2656" s="389"/>
      <c r="E2656" s="389"/>
      <c r="F2656" s="346"/>
      <c r="G2656" s="346"/>
      <c r="H2656" s="423"/>
      <c r="I2656" s="423"/>
      <c r="J2656" s="423"/>
      <c r="K2656" s="448"/>
      <c r="L2656" s="449"/>
      <c r="M2656" s="450"/>
      <c r="N2656" s="451"/>
      <c r="O2656" s="452"/>
      <c r="P2656" s="453"/>
      <c r="Q2656" s="454"/>
      <c r="R2656" s="455"/>
      <c r="S2656" s="456"/>
      <c r="T2656" s="457"/>
      <c r="U2656" s="458"/>
      <c r="V2656" s="346"/>
      <c r="W2656" s="339"/>
      <c r="X2656" s="241"/>
    </row>
    <row r="2657" spans="1:24" ht="15" customHeight="1">
      <c r="A2657" s="62"/>
      <c r="B2657" s="62"/>
      <c r="C2657" s="389"/>
      <c r="D2657" s="389"/>
      <c r="E2657" s="389"/>
      <c r="F2657" s="346"/>
      <c r="G2657" s="346"/>
      <c r="H2657" s="423"/>
      <c r="I2657" s="423"/>
      <c r="J2657" s="423"/>
      <c r="K2657" s="448"/>
      <c r="L2657" s="449"/>
      <c r="M2657" s="450"/>
      <c r="N2657" s="451"/>
      <c r="O2657" s="452"/>
      <c r="P2657" s="453"/>
      <c r="Q2657" s="454"/>
      <c r="R2657" s="455"/>
      <c r="S2657" s="456"/>
      <c r="T2657" s="457"/>
      <c r="U2657" s="458"/>
      <c r="V2657" s="346"/>
      <c r="W2657" s="339"/>
      <c r="X2657" s="241"/>
    </row>
    <row r="2658" spans="1:24" ht="15" customHeight="1">
      <c r="A2658" s="62"/>
      <c r="B2658" s="62"/>
      <c r="C2658" s="389"/>
      <c r="D2658" s="389"/>
      <c r="E2658" s="389"/>
      <c r="F2658" s="346"/>
      <c r="G2658" s="346"/>
      <c r="H2658" s="423"/>
      <c r="I2658" s="423"/>
      <c r="J2658" s="423"/>
      <c r="K2658" s="448"/>
      <c r="L2658" s="449"/>
      <c r="M2658" s="450"/>
      <c r="N2658" s="451"/>
      <c r="O2658" s="452"/>
      <c r="P2658" s="453"/>
      <c r="Q2658" s="454"/>
      <c r="R2658" s="455"/>
      <c r="S2658" s="456"/>
      <c r="T2658" s="457"/>
      <c r="U2658" s="458"/>
      <c r="V2658" s="346"/>
      <c r="W2658" s="339"/>
      <c r="X2658" s="241"/>
    </row>
    <row r="2659" spans="1:24" ht="15" customHeight="1">
      <c r="A2659" s="62"/>
      <c r="B2659" s="62"/>
      <c r="C2659" s="389"/>
      <c r="D2659" s="389"/>
      <c r="E2659" s="389"/>
      <c r="F2659" s="346"/>
      <c r="G2659" s="346"/>
      <c r="H2659" s="423"/>
      <c r="I2659" s="423"/>
      <c r="J2659" s="423"/>
      <c r="K2659" s="448"/>
      <c r="L2659" s="449"/>
      <c r="M2659" s="450"/>
      <c r="N2659" s="451"/>
      <c r="O2659" s="452"/>
      <c r="P2659" s="453"/>
      <c r="Q2659" s="454"/>
      <c r="R2659" s="455"/>
      <c r="S2659" s="456"/>
      <c r="T2659" s="457"/>
      <c r="U2659" s="458"/>
      <c r="V2659" s="346"/>
      <c r="W2659" s="339"/>
      <c r="X2659" s="241"/>
    </row>
    <row r="2660" spans="1:24" ht="15" customHeight="1">
      <c r="A2660" s="62"/>
      <c r="B2660" s="62"/>
      <c r="C2660" s="389"/>
      <c r="D2660" s="389"/>
      <c r="E2660" s="389"/>
      <c r="F2660" s="346"/>
      <c r="G2660" s="346"/>
      <c r="H2660" s="423"/>
      <c r="I2660" s="423"/>
      <c r="J2660" s="423"/>
      <c r="K2660" s="448"/>
      <c r="L2660" s="449"/>
      <c r="M2660" s="450"/>
      <c r="N2660" s="451"/>
      <c r="O2660" s="452"/>
      <c r="P2660" s="453"/>
      <c r="Q2660" s="454"/>
      <c r="R2660" s="455"/>
      <c r="S2660" s="456"/>
      <c r="T2660" s="457"/>
      <c r="U2660" s="458"/>
      <c r="V2660" s="346"/>
      <c r="W2660" s="339"/>
      <c r="X2660" s="241"/>
    </row>
    <row r="2661" spans="1:24" ht="15" customHeight="1">
      <c r="A2661" s="62"/>
      <c r="B2661" s="62"/>
      <c r="C2661" s="389"/>
      <c r="D2661" s="389"/>
      <c r="E2661" s="389"/>
      <c r="F2661" s="346"/>
      <c r="G2661" s="346"/>
      <c r="H2661" s="423"/>
      <c r="I2661" s="423"/>
      <c r="J2661" s="423"/>
      <c r="K2661" s="448"/>
      <c r="L2661" s="449"/>
      <c r="M2661" s="450"/>
      <c r="N2661" s="451"/>
      <c r="O2661" s="452"/>
      <c r="P2661" s="453"/>
      <c r="Q2661" s="454"/>
      <c r="R2661" s="455"/>
      <c r="S2661" s="456"/>
      <c r="T2661" s="457"/>
      <c r="U2661" s="458"/>
      <c r="V2661" s="346"/>
      <c r="W2661" s="339"/>
      <c r="X2661" s="241"/>
    </row>
    <row r="2662" spans="1:24" ht="15" customHeight="1">
      <c r="A2662" s="62"/>
      <c r="B2662" s="62"/>
      <c r="C2662" s="389"/>
      <c r="D2662" s="389"/>
      <c r="E2662" s="389"/>
      <c r="F2662" s="346"/>
      <c r="G2662" s="346"/>
      <c r="H2662" s="423"/>
      <c r="I2662" s="423"/>
      <c r="J2662" s="423"/>
      <c r="K2662" s="448"/>
      <c r="L2662" s="449"/>
      <c r="M2662" s="450"/>
      <c r="N2662" s="451"/>
      <c r="O2662" s="452"/>
      <c r="P2662" s="453"/>
      <c r="Q2662" s="454"/>
      <c r="R2662" s="455"/>
      <c r="S2662" s="456"/>
      <c r="T2662" s="457"/>
      <c r="U2662" s="458"/>
      <c r="V2662" s="346"/>
      <c r="W2662" s="339"/>
      <c r="X2662" s="241"/>
    </row>
    <row r="2663" spans="1:24" ht="15" customHeight="1">
      <c r="A2663" s="62"/>
      <c r="B2663" s="62"/>
      <c r="C2663" s="389"/>
      <c r="D2663" s="389"/>
      <c r="E2663" s="389"/>
      <c r="F2663" s="346"/>
      <c r="G2663" s="346"/>
      <c r="H2663" s="423"/>
      <c r="I2663" s="423"/>
      <c r="J2663" s="423"/>
      <c r="K2663" s="448"/>
      <c r="L2663" s="449"/>
      <c r="M2663" s="450"/>
      <c r="N2663" s="451"/>
      <c r="O2663" s="452"/>
      <c r="P2663" s="453"/>
      <c r="Q2663" s="454"/>
      <c r="R2663" s="455"/>
      <c r="S2663" s="456"/>
      <c r="T2663" s="457"/>
      <c r="U2663" s="458"/>
      <c r="V2663" s="346"/>
      <c r="W2663" s="339"/>
      <c r="X2663" s="241"/>
    </row>
    <row r="2664" spans="1:24" ht="15" customHeight="1">
      <c r="A2664" s="62"/>
      <c r="B2664" s="62"/>
      <c r="C2664" s="389"/>
      <c r="D2664" s="389"/>
      <c r="E2664" s="389"/>
      <c r="F2664" s="346"/>
      <c r="G2664" s="346"/>
      <c r="H2664" s="423"/>
      <c r="I2664" s="423"/>
      <c r="J2664" s="423"/>
      <c r="K2664" s="448"/>
      <c r="L2664" s="449"/>
      <c r="M2664" s="450"/>
      <c r="N2664" s="451"/>
      <c r="O2664" s="452"/>
      <c r="P2664" s="453"/>
      <c r="Q2664" s="454"/>
      <c r="R2664" s="455"/>
      <c r="S2664" s="456"/>
      <c r="T2664" s="457"/>
      <c r="U2664" s="458"/>
      <c r="V2664" s="346"/>
      <c r="W2664" s="339"/>
      <c r="X2664" s="241"/>
    </row>
    <row r="2665" spans="1:24" ht="15" customHeight="1">
      <c r="A2665" s="62"/>
      <c r="B2665" s="62"/>
      <c r="C2665" s="389"/>
      <c r="D2665" s="389"/>
      <c r="E2665" s="389"/>
      <c r="F2665" s="346"/>
      <c r="G2665" s="346"/>
      <c r="H2665" s="423"/>
      <c r="I2665" s="423"/>
      <c r="J2665" s="423"/>
      <c r="K2665" s="448"/>
      <c r="L2665" s="449"/>
      <c r="M2665" s="450"/>
      <c r="N2665" s="451"/>
      <c r="O2665" s="452"/>
      <c r="P2665" s="453"/>
      <c r="Q2665" s="454"/>
      <c r="R2665" s="455"/>
      <c r="S2665" s="456"/>
      <c r="T2665" s="457"/>
      <c r="U2665" s="458"/>
      <c r="V2665" s="346"/>
      <c r="W2665" s="339"/>
      <c r="X2665" s="241"/>
    </row>
    <row r="2666" spans="1:24" ht="15" customHeight="1">
      <c r="A2666" s="62"/>
      <c r="B2666" s="62"/>
      <c r="C2666" s="389"/>
      <c r="D2666" s="389"/>
      <c r="E2666" s="389"/>
      <c r="F2666" s="346"/>
      <c r="G2666" s="346"/>
      <c r="H2666" s="423"/>
      <c r="I2666" s="423"/>
      <c r="J2666" s="423"/>
      <c r="K2666" s="448"/>
      <c r="L2666" s="449"/>
      <c r="M2666" s="450"/>
      <c r="N2666" s="451"/>
      <c r="O2666" s="452"/>
      <c r="P2666" s="453"/>
      <c r="Q2666" s="454"/>
      <c r="R2666" s="455"/>
      <c r="S2666" s="456"/>
      <c r="T2666" s="457"/>
      <c r="U2666" s="458"/>
      <c r="V2666" s="346"/>
      <c r="W2666" s="339"/>
      <c r="X2666" s="241"/>
    </row>
    <row r="2667" spans="1:24" ht="15" customHeight="1">
      <c r="A2667" s="62"/>
      <c r="B2667" s="62"/>
      <c r="C2667" s="389"/>
      <c r="D2667" s="389"/>
      <c r="E2667" s="389"/>
      <c r="F2667" s="346"/>
      <c r="G2667" s="346"/>
      <c r="H2667" s="423"/>
      <c r="I2667" s="423"/>
      <c r="J2667" s="423"/>
      <c r="K2667" s="448"/>
      <c r="L2667" s="449"/>
      <c r="M2667" s="450"/>
      <c r="N2667" s="451"/>
      <c r="O2667" s="452"/>
      <c r="P2667" s="453"/>
      <c r="Q2667" s="454"/>
      <c r="R2667" s="455"/>
      <c r="S2667" s="456"/>
      <c r="T2667" s="457"/>
      <c r="U2667" s="458"/>
      <c r="V2667" s="346"/>
      <c r="W2667" s="339"/>
      <c r="X2667" s="241"/>
    </row>
    <row r="2668" spans="1:24" ht="15" customHeight="1">
      <c r="A2668" s="62"/>
      <c r="B2668" s="62"/>
      <c r="C2668" s="389"/>
      <c r="D2668" s="389"/>
      <c r="E2668" s="389"/>
      <c r="F2668" s="346"/>
      <c r="G2668" s="346"/>
      <c r="H2668" s="423"/>
      <c r="I2668" s="423"/>
      <c r="J2668" s="423"/>
      <c r="K2668" s="448"/>
      <c r="L2668" s="449"/>
      <c r="M2668" s="450"/>
      <c r="N2668" s="451"/>
      <c r="O2668" s="452"/>
      <c r="P2668" s="453"/>
      <c r="Q2668" s="454"/>
      <c r="R2668" s="455"/>
      <c r="S2668" s="456"/>
      <c r="T2668" s="457"/>
      <c r="U2668" s="458"/>
      <c r="V2668" s="346"/>
      <c r="W2668" s="339"/>
      <c r="X2668" s="241"/>
    </row>
    <row r="2669" spans="1:24" ht="15" customHeight="1">
      <c r="A2669" s="62"/>
      <c r="B2669" s="62"/>
      <c r="C2669" s="389"/>
      <c r="D2669" s="389"/>
      <c r="E2669" s="389"/>
      <c r="F2669" s="346"/>
      <c r="G2669" s="346"/>
      <c r="H2669" s="423"/>
      <c r="I2669" s="423"/>
      <c r="J2669" s="423"/>
      <c r="K2669" s="448"/>
      <c r="L2669" s="449"/>
      <c r="M2669" s="450"/>
      <c r="N2669" s="451"/>
      <c r="O2669" s="452"/>
      <c r="P2669" s="453"/>
      <c r="Q2669" s="454"/>
      <c r="R2669" s="455"/>
      <c r="S2669" s="456"/>
      <c r="T2669" s="457"/>
      <c r="U2669" s="458"/>
      <c r="V2669" s="346"/>
      <c r="W2669" s="339"/>
      <c r="X2669" s="241"/>
    </row>
    <row r="2670" spans="1:24" ht="15" customHeight="1">
      <c r="A2670" s="62"/>
      <c r="B2670" s="62"/>
      <c r="C2670" s="389"/>
      <c r="D2670" s="389"/>
      <c r="E2670" s="389"/>
      <c r="F2670" s="346"/>
      <c r="G2670" s="346"/>
      <c r="H2670" s="423"/>
      <c r="I2670" s="423"/>
      <c r="J2670" s="423"/>
      <c r="K2670" s="448"/>
      <c r="L2670" s="449"/>
      <c r="M2670" s="450"/>
      <c r="N2670" s="451"/>
      <c r="O2670" s="452"/>
      <c r="P2670" s="453"/>
      <c r="Q2670" s="454"/>
      <c r="R2670" s="455"/>
      <c r="S2670" s="456"/>
      <c r="T2670" s="457"/>
      <c r="U2670" s="458"/>
      <c r="V2670" s="346"/>
      <c r="W2670" s="339"/>
      <c r="X2670" s="241"/>
    </row>
    <row r="2671" spans="1:24" ht="15" customHeight="1">
      <c r="A2671" s="62"/>
      <c r="B2671" s="62"/>
      <c r="C2671" s="389"/>
      <c r="D2671" s="389"/>
      <c r="E2671" s="389"/>
      <c r="F2671" s="346"/>
      <c r="G2671" s="346"/>
      <c r="H2671" s="423"/>
      <c r="I2671" s="423"/>
      <c r="J2671" s="423"/>
      <c r="K2671" s="448"/>
      <c r="L2671" s="449"/>
      <c r="M2671" s="450"/>
      <c r="N2671" s="451"/>
      <c r="O2671" s="452"/>
      <c r="P2671" s="453"/>
      <c r="Q2671" s="454"/>
      <c r="R2671" s="455"/>
      <c r="S2671" s="456"/>
      <c r="T2671" s="457"/>
      <c r="U2671" s="458"/>
      <c r="V2671" s="346"/>
      <c r="W2671" s="339"/>
      <c r="X2671" s="241"/>
    </row>
    <row r="2672" spans="1:24" ht="15" customHeight="1">
      <c r="A2672" s="62"/>
      <c r="B2672" s="62"/>
      <c r="C2672" s="389"/>
      <c r="D2672" s="389"/>
      <c r="E2672" s="389"/>
      <c r="F2672" s="346"/>
      <c r="G2672" s="346"/>
      <c r="H2672" s="423"/>
      <c r="I2672" s="423"/>
      <c r="J2672" s="423"/>
      <c r="K2672" s="448"/>
      <c r="L2672" s="449"/>
      <c r="M2672" s="450"/>
      <c r="N2672" s="451"/>
      <c r="O2672" s="452"/>
      <c r="P2672" s="453"/>
      <c r="Q2672" s="454"/>
      <c r="R2672" s="455"/>
      <c r="S2672" s="456"/>
      <c r="T2672" s="457"/>
      <c r="U2672" s="458"/>
      <c r="V2672" s="346"/>
      <c r="W2672" s="339"/>
      <c r="X2672" s="241"/>
    </row>
    <row r="2673" spans="1:24" ht="15" customHeight="1">
      <c r="A2673" s="62"/>
      <c r="B2673" s="62"/>
      <c r="C2673" s="389"/>
      <c r="D2673" s="389"/>
      <c r="E2673" s="389"/>
      <c r="F2673" s="346"/>
      <c r="G2673" s="346"/>
      <c r="H2673" s="423"/>
      <c r="I2673" s="423"/>
      <c r="J2673" s="423"/>
      <c r="K2673" s="448"/>
      <c r="L2673" s="449"/>
      <c r="M2673" s="450"/>
      <c r="N2673" s="451"/>
      <c r="O2673" s="452"/>
      <c r="P2673" s="453"/>
      <c r="Q2673" s="454"/>
      <c r="R2673" s="455"/>
      <c r="S2673" s="456"/>
      <c r="T2673" s="457"/>
      <c r="U2673" s="458"/>
      <c r="V2673" s="346"/>
      <c r="W2673" s="339"/>
      <c r="X2673" s="241"/>
    </row>
    <row r="2674" spans="1:24" ht="15" customHeight="1">
      <c r="A2674" s="62"/>
      <c r="B2674" s="62"/>
      <c r="C2674" s="389"/>
      <c r="D2674" s="389"/>
      <c r="E2674" s="389"/>
      <c r="F2674" s="346"/>
      <c r="G2674" s="346"/>
      <c r="H2674" s="423"/>
      <c r="I2674" s="423"/>
      <c r="J2674" s="423"/>
      <c r="K2674" s="448"/>
      <c r="L2674" s="449"/>
      <c r="M2674" s="450"/>
      <c r="N2674" s="451"/>
      <c r="O2674" s="452"/>
      <c r="P2674" s="453"/>
      <c r="Q2674" s="454"/>
      <c r="R2674" s="455"/>
      <c r="S2674" s="456"/>
      <c r="T2674" s="457"/>
      <c r="U2674" s="458"/>
      <c r="V2674" s="346"/>
      <c r="W2674" s="339"/>
      <c r="X2674" s="241"/>
    </row>
    <row r="2675" spans="1:24" ht="15" customHeight="1">
      <c r="A2675" s="62"/>
      <c r="B2675" s="62"/>
      <c r="C2675" s="389"/>
      <c r="D2675" s="389"/>
      <c r="E2675" s="389"/>
      <c r="F2675" s="346"/>
      <c r="G2675" s="346"/>
      <c r="H2675" s="423"/>
      <c r="I2675" s="423"/>
      <c r="J2675" s="423"/>
      <c r="K2675" s="448"/>
      <c r="L2675" s="449"/>
      <c r="M2675" s="450"/>
      <c r="N2675" s="451"/>
      <c r="O2675" s="452"/>
      <c r="P2675" s="453"/>
      <c r="Q2675" s="454"/>
      <c r="R2675" s="455"/>
      <c r="S2675" s="456"/>
      <c r="T2675" s="457"/>
      <c r="U2675" s="458"/>
      <c r="V2675" s="346"/>
      <c r="W2675" s="339"/>
      <c r="X2675" s="241"/>
    </row>
    <row r="2676" spans="1:24" ht="15" customHeight="1">
      <c r="A2676" s="62"/>
      <c r="B2676" s="62"/>
      <c r="C2676" s="389"/>
      <c r="D2676" s="389"/>
      <c r="E2676" s="389"/>
      <c r="F2676" s="346"/>
      <c r="G2676" s="346"/>
      <c r="H2676" s="423"/>
      <c r="I2676" s="423"/>
      <c r="J2676" s="423"/>
      <c r="K2676" s="448"/>
      <c r="L2676" s="449"/>
      <c r="M2676" s="450"/>
      <c r="N2676" s="451"/>
      <c r="O2676" s="452"/>
      <c r="P2676" s="453"/>
      <c r="Q2676" s="454"/>
      <c r="R2676" s="455"/>
      <c r="S2676" s="456"/>
      <c r="T2676" s="457"/>
      <c r="U2676" s="458"/>
      <c r="V2676" s="346"/>
      <c r="W2676" s="339"/>
      <c r="X2676" s="241"/>
    </row>
    <row r="2677" spans="1:24" ht="15" customHeight="1">
      <c r="A2677" s="62"/>
      <c r="B2677" s="62"/>
      <c r="C2677" s="389"/>
      <c r="D2677" s="389"/>
      <c r="E2677" s="389"/>
      <c r="F2677" s="346"/>
      <c r="G2677" s="346"/>
      <c r="H2677" s="423"/>
      <c r="I2677" s="423"/>
      <c r="J2677" s="423"/>
      <c r="K2677" s="448"/>
      <c r="L2677" s="449"/>
      <c r="M2677" s="450"/>
      <c r="N2677" s="451"/>
      <c r="O2677" s="452"/>
      <c r="P2677" s="453"/>
      <c r="Q2677" s="454"/>
      <c r="R2677" s="455"/>
      <c r="S2677" s="456"/>
      <c r="T2677" s="457"/>
      <c r="U2677" s="458"/>
      <c r="V2677" s="346"/>
      <c r="W2677" s="339"/>
      <c r="X2677" s="241"/>
    </row>
    <row r="2678" spans="1:24" ht="15" customHeight="1">
      <c r="A2678" s="62"/>
      <c r="B2678" s="62"/>
      <c r="C2678" s="389"/>
      <c r="D2678" s="389"/>
      <c r="E2678" s="389"/>
      <c r="F2678" s="346"/>
      <c r="G2678" s="346"/>
      <c r="H2678" s="423"/>
      <c r="I2678" s="423"/>
      <c r="J2678" s="423"/>
      <c r="K2678" s="448"/>
      <c r="L2678" s="449"/>
      <c r="M2678" s="450"/>
      <c r="N2678" s="451"/>
      <c r="O2678" s="452"/>
      <c r="P2678" s="453"/>
      <c r="Q2678" s="454"/>
      <c r="R2678" s="455"/>
      <c r="S2678" s="456"/>
      <c r="T2678" s="457"/>
      <c r="U2678" s="458"/>
      <c r="V2678" s="346"/>
      <c r="W2678" s="339"/>
      <c r="X2678" s="241"/>
    </row>
    <row r="2679" spans="1:24" ht="15" customHeight="1">
      <c r="A2679" s="62"/>
      <c r="B2679" s="62"/>
      <c r="C2679" s="389"/>
      <c r="D2679" s="389"/>
      <c r="E2679" s="389"/>
      <c r="F2679" s="346"/>
      <c r="G2679" s="346"/>
      <c r="H2679" s="423"/>
      <c r="I2679" s="423"/>
      <c r="J2679" s="423"/>
      <c r="K2679" s="448"/>
      <c r="L2679" s="449"/>
      <c r="M2679" s="450"/>
      <c r="N2679" s="451"/>
      <c r="O2679" s="452"/>
      <c r="P2679" s="453"/>
      <c r="Q2679" s="454"/>
      <c r="R2679" s="455"/>
      <c r="S2679" s="456"/>
      <c r="T2679" s="457"/>
      <c r="U2679" s="458"/>
      <c r="V2679" s="346"/>
      <c r="W2679" s="339"/>
      <c r="X2679" s="241"/>
    </row>
    <row r="2680" spans="1:24" ht="15" customHeight="1">
      <c r="A2680" s="62"/>
      <c r="B2680" s="62"/>
      <c r="C2680" s="389"/>
      <c r="D2680" s="389"/>
      <c r="E2680" s="389"/>
      <c r="F2680" s="346"/>
      <c r="G2680" s="346"/>
      <c r="H2680" s="423"/>
      <c r="I2680" s="423"/>
      <c r="J2680" s="423"/>
      <c r="K2680" s="448"/>
      <c r="L2680" s="449"/>
      <c r="M2680" s="450"/>
      <c r="N2680" s="451"/>
      <c r="O2680" s="452"/>
      <c r="P2680" s="453"/>
      <c r="Q2680" s="454"/>
      <c r="R2680" s="455"/>
      <c r="S2680" s="456"/>
      <c r="T2680" s="457"/>
      <c r="U2680" s="458"/>
      <c r="V2680" s="346"/>
      <c r="W2680" s="339"/>
      <c r="X2680" s="241"/>
    </row>
    <row r="2681" spans="1:24" ht="15" customHeight="1">
      <c r="A2681" s="62"/>
      <c r="B2681" s="62"/>
      <c r="C2681" s="389"/>
      <c r="D2681" s="389"/>
      <c r="E2681" s="389"/>
      <c r="F2681" s="346"/>
      <c r="G2681" s="346"/>
      <c r="H2681" s="423"/>
      <c r="I2681" s="423"/>
      <c r="J2681" s="423"/>
      <c r="K2681" s="448"/>
      <c r="L2681" s="449"/>
      <c r="M2681" s="450"/>
      <c r="N2681" s="451"/>
      <c r="O2681" s="452"/>
      <c r="P2681" s="453"/>
      <c r="Q2681" s="454"/>
      <c r="R2681" s="455"/>
      <c r="S2681" s="456"/>
      <c r="T2681" s="457"/>
      <c r="U2681" s="458"/>
      <c r="V2681" s="346"/>
      <c r="W2681" s="339"/>
      <c r="X2681" s="241"/>
    </row>
    <row r="2682" spans="1:24" ht="15" customHeight="1">
      <c r="A2682" s="62"/>
      <c r="B2682" s="62"/>
      <c r="C2682" s="389"/>
      <c r="D2682" s="389"/>
      <c r="E2682" s="389"/>
      <c r="F2682" s="346"/>
      <c r="G2682" s="346"/>
      <c r="H2682" s="423"/>
      <c r="I2682" s="423"/>
      <c r="J2682" s="423"/>
      <c r="K2682" s="448"/>
      <c r="L2682" s="449"/>
      <c r="M2682" s="450"/>
      <c r="N2682" s="451"/>
      <c r="O2682" s="452"/>
      <c r="P2682" s="453"/>
      <c r="Q2682" s="454"/>
      <c r="R2682" s="455"/>
      <c r="S2682" s="456"/>
      <c r="T2682" s="457"/>
      <c r="U2682" s="458"/>
      <c r="V2682" s="346"/>
      <c r="W2682" s="339"/>
      <c r="X2682" s="241"/>
    </row>
    <row r="2683" spans="1:24" ht="15" customHeight="1">
      <c r="A2683" s="62"/>
      <c r="B2683" s="62"/>
      <c r="C2683" s="389"/>
      <c r="D2683" s="389"/>
      <c r="E2683" s="389"/>
      <c r="F2683" s="346"/>
      <c r="G2683" s="346"/>
      <c r="H2683" s="423"/>
      <c r="I2683" s="423"/>
      <c r="J2683" s="423"/>
      <c r="K2683" s="448"/>
      <c r="L2683" s="449"/>
      <c r="M2683" s="450"/>
      <c r="N2683" s="451"/>
      <c r="O2683" s="452"/>
      <c r="P2683" s="453"/>
      <c r="Q2683" s="454"/>
      <c r="R2683" s="455"/>
      <c r="S2683" s="456"/>
      <c r="T2683" s="457"/>
      <c r="U2683" s="458"/>
      <c r="V2683" s="346"/>
      <c r="W2683" s="339"/>
      <c r="X2683" s="241"/>
    </row>
    <row r="2684" spans="1:24" ht="15" customHeight="1">
      <c r="A2684" s="62"/>
      <c r="B2684" s="62"/>
      <c r="C2684" s="389"/>
      <c r="D2684" s="389"/>
      <c r="E2684" s="389"/>
      <c r="F2684" s="346"/>
      <c r="G2684" s="346"/>
      <c r="H2684" s="423"/>
      <c r="I2684" s="423"/>
      <c r="J2684" s="423"/>
      <c r="K2684" s="448"/>
      <c r="L2684" s="449"/>
      <c r="M2684" s="450"/>
      <c r="N2684" s="451"/>
      <c r="O2684" s="452"/>
      <c r="P2684" s="453"/>
      <c r="Q2684" s="454"/>
      <c r="R2684" s="455"/>
      <c r="S2684" s="456"/>
      <c r="T2684" s="457"/>
      <c r="U2684" s="458"/>
      <c r="V2684" s="346"/>
      <c r="W2684" s="339"/>
      <c r="X2684" s="241"/>
    </row>
    <row r="2685" spans="1:24" ht="15" customHeight="1">
      <c r="A2685" s="62"/>
      <c r="B2685" s="62"/>
      <c r="C2685" s="389"/>
      <c r="D2685" s="389"/>
      <c r="E2685" s="389"/>
      <c r="F2685" s="346"/>
      <c r="G2685" s="346"/>
      <c r="H2685" s="423"/>
      <c r="I2685" s="423"/>
      <c r="J2685" s="423"/>
      <c r="K2685" s="448"/>
      <c r="L2685" s="449"/>
      <c r="M2685" s="450"/>
      <c r="N2685" s="451"/>
      <c r="O2685" s="452"/>
      <c r="P2685" s="453"/>
      <c r="Q2685" s="454"/>
      <c r="R2685" s="455"/>
      <c r="S2685" s="456"/>
      <c r="T2685" s="457"/>
      <c r="U2685" s="458"/>
      <c r="V2685" s="346"/>
      <c r="W2685" s="339"/>
      <c r="X2685" s="241"/>
    </row>
    <row r="2686" spans="1:24" ht="15" customHeight="1">
      <c r="A2686" s="62"/>
      <c r="B2686" s="62"/>
      <c r="C2686" s="389"/>
      <c r="D2686" s="389"/>
      <c r="E2686" s="389"/>
      <c r="F2686" s="346"/>
      <c r="G2686" s="346"/>
      <c r="H2686" s="423"/>
      <c r="I2686" s="423"/>
      <c r="J2686" s="423"/>
      <c r="K2686" s="448"/>
      <c r="L2686" s="449"/>
      <c r="M2686" s="450"/>
      <c r="N2686" s="451"/>
      <c r="O2686" s="452"/>
      <c r="P2686" s="453"/>
      <c r="Q2686" s="454"/>
      <c r="R2686" s="455"/>
      <c r="S2686" s="456"/>
      <c r="T2686" s="457"/>
      <c r="U2686" s="458"/>
      <c r="V2686" s="346"/>
      <c r="W2686" s="339"/>
      <c r="X2686" s="241"/>
    </row>
    <row r="2687" spans="1:24" ht="15" customHeight="1">
      <c r="A2687" s="62"/>
      <c r="B2687" s="62"/>
      <c r="C2687" s="389"/>
      <c r="D2687" s="389"/>
      <c r="E2687" s="389"/>
      <c r="F2687" s="346"/>
      <c r="G2687" s="346"/>
      <c r="H2687" s="423"/>
      <c r="I2687" s="423"/>
      <c r="J2687" s="423"/>
      <c r="K2687" s="448"/>
      <c r="L2687" s="449"/>
      <c r="M2687" s="450"/>
      <c r="N2687" s="451"/>
      <c r="O2687" s="452"/>
      <c r="P2687" s="453"/>
      <c r="Q2687" s="454"/>
      <c r="R2687" s="455"/>
      <c r="S2687" s="456"/>
      <c r="T2687" s="457"/>
      <c r="U2687" s="458"/>
      <c r="V2687" s="346"/>
      <c r="W2687" s="339"/>
      <c r="X2687" s="241"/>
    </row>
    <row r="2688" spans="1:24" ht="15" customHeight="1">
      <c r="A2688" s="62"/>
      <c r="B2688" s="62"/>
      <c r="C2688" s="389"/>
      <c r="D2688" s="389"/>
      <c r="E2688" s="389"/>
      <c r="F2688" s="346"/>
      <c r="G2688" s="346"/>
      <c r="H2688" s="423"/>
      <c r="I2688" s="423"/>
      <c r="J2688" s="423"/>
      <c r="K2688" s="448"/>
      <c r="L2688" s="449"/>
      <c r="M2688" s="450"/>
      <c r="N2688" s="451"/>
      <c r="O2688" s="452"/>
      <c r="P2688" s="453"/>
      <c r="Q2688" s="454"/>
      <c r="R2688" s="455"/>
      <c r="S2688" s="456"/>
      <c r="T2688" s="457"/>
      <c r="U2688" s="458"/>
      <c r="V2688" s="346"/>
      <c r="W2688" s="339"/>
      <c r="X2688" s="241"/>
    </row>
    <row r="2689" spans="1:24" ht="15" customHeight="1">
      <c r="A2689" s="62"/>
      <c r="B2689" s="62"/>
      <c r="C2689" s="389"/>
      <c r="D2689" s="389"/>
      <c r="E2689" s="389"/>
      <c r="F2689" s="346"/>
      <c r="G2689" s="346"/>
      <c r="H2689" s="423"/>
      <c r="I2689" s="423"/>
      <c r="J2689" s="423"/>
      <c r="K2689" s="448"/>
      <c r="L2689" s="449"/>
      <c r="M2689" s="450"/>
      <c r="N2689" s="451"/>
      <c r="O2689" s="452"/>
      <c r="P2689" s="453"/>
      <c r="Q2689" s="454"/>
      <c r="R2689" s="455"/>
      <c r="S2689" s="456"/>
      <c r="T2689" s="457"/>
      <c r="U2689" s="458"/>
      <c r="V2689" s="346"/>
      <c r="W2689" s="339"/>
      <c r="X2689" s="241"/>
    </row>
    <row r="2690" spans="1:24" ht="15" customHeight="1">
      <c r="A2690" s="62"/>
      <c r="B2690" s="62"/>
      <c r="C2690" s="389"/>
      <c r="D2690" s="389"/>
      <c r="E2690" s="389"/>
      <c r="F2690" s="346"/>
      <c r="G2690" s="346"/>
      <c r="H2690" s="423"/>
      <c r="I2690" s="423"/>
      <c r="J2690" s="423"/>
      <c r="K2690" s="448"/>
      <c r="L2690" s="449"/>
      <c r="M2690" s="450"/>
      <c r="N2690" s="451"/>
      <c r="O2690" s="452"/>
      <c r="P2690" s="453"/>
      <c r="Q2690" s="454"/>
      <c r="R2690" s="455"/>
      <c r="S2690" s="456"/>
      <c r="T2690" s="457"/>
      <c r="U2690" s="458"/>
      <c r="V2690" s="346"/>
      <c r="W2690" s="339"/>
      <c r="X2690" s="241"/>
    </row>
    <row r="2691" spans="1:24" ht="15" customHeight="1">
      <c r="A2691" s="62"/>
      <c r="B2691" s="62"/>
      <c r="C2691" s="389"/>
      <c r="D2691" s="389"/>
      <c r="E2691" s="389"/>
      <c r="F2691" s="346"/>
      <c r="G2691" s="346"/>
      <c r="H2691" s="423"/>
      <c r="I2691" s="423"/>
      <c r="J2691" s="423"/>
      <c r="K2691" s="448"/>
      <c r="L2691" s="449"/>
      <c r="M2691" s="450"/>
      <c r="N2691" s="451"/>
      <c r="O2691" s="452"/>
      <c r="P2691" s="453"/>
      <c r="Q2691" s="454"/>
      <c r="R2691" s="455"/>
      <c r="S2691" s="456"/>
      <c r="T2691" s="457"/>
      <c r="U2691" s="458"/>
      <c r="V2691" s="346"/>
      <c r="W2691" s="339"/>
      <c r="X2691" s="241"/>
    </row>
    <row r="2692" spans="1:24" ht="15" customHeight="1">
      <c r="A2692" s="62"/>
      <c r="B2692" s="62"/>
      <c r="C2692" s="389"/>
      <c r="D2692" s="389"/>
      <c r="E2692" s="389"/>
      <c r="F2692" s="346"/>
      <c r="G2692" s="346"/>
      <c r="H2692" s="423"/>
      <c r="I2692" s="423"/>
      <c r="J2692" s="423"/>
      <c r="K2692" s="448"/>
      <c r="L2692" s="449"/>
      <c r="M2692" s="450"/>
      <c r="N2692" s="451"/>
      <c r="O2692" s="452"/>
      <c r="P2692" s="453"/>
      <c r="Q2692" s="454"/>
      <c r="R2692" s="455"/>
      <c r="S2692" s="456"/>
      <c r="T2692" s="457"/>
      <c r="U2692" s="458"/>
      <c r="V2692" s="346"/>
      <c r="W2692" s="339"/>
      <c r="X2692" s="241"/>
    </row>
    <row r="2693" spans="1:24" ht="15" customHeight="1">
      <c r="A2693" s="62"/>
      <c r="B2693" s="62"/>
      <c r="C2693" s="389"/>
      <c r="D2693" s="389"/>
      <c r="E2693" s="389"/>
      <c r="F2693" s="346"/>
      <c r="G2693" s="346"/>
      <c r="H2693" s="423"/>
      <c r="I2693" s="423"/>
      <c r="J2693" s="423"/>
      <c r="K2693" s="448"/>
      <c r="L2693" s="449"/>
      <c r="M2693" s="450"/>
      <c r="N2693" s="451"/>
      <c r="O2693" s="452"/>
      <c r="P2693" s="453"/>
      <c r="Q2693" s="454"/>
      <c r="R2693" s="455"/>
      <c r="S2693" s="456"/>
      <c r="T2693" s="457"/>
      <c r="U2693" s="458"/>
      <c r="V2693" s="346"/>
      <c r="W2693" s="339"/>
      <c r="X2693" s="241"/>
    </row>
    <row r="2694" spans="1:24" ht="15" customHeight="1">
      <c r="A2694" s="62"/>
      <c r="B2694" s="62"/>
      <c r="C2694" s="389"/>
      <c r="D2694" s="389"/>
      <c r="E2694" s="389"/>
      <c r="F2694" s="346"/>
      <c r="G2694" s="346"/>
      <c r="H2694" s="423"/>
      <c r="I2694" s="423"/>
      <c r="J2694" s="423"/>
      <c r="K2694" s="448"/>
      <c r="L2694" s="449"/>
      <c r="M2694" s="450"/>
      <c r="N2694" s="451"/>
      <c r="O2694" s="452"/>
      <c r="P2694" s="453"/>
      <c r="Q2694" s="454"/>
      <c r="R2694" s="455"/>
      <c r="S2694" s="456"/>
      <c r="T2694" s="457"/>
      <c r="U2694" s="458"/>
      <c r="V2694" s="346"/>
      <c r="W2694" s="339"/>
      <c r="X2694" s="241"/>
    </row>
    <row r="2695" spans="1:24" ht="15" customHeight="1">
      <c r="A2695" s="62"/>
      <c r="B2695" s="62"/>
      <c r="C2695" s="389"/>
      <c r="D2695" s="389"/>
      <c r="E2695" s="389"/>
      <c r="F2695" s="346"/>
      <c r="G2695" s="346"/>
      <c r="H2695" s="423"/>
      <c r="I2695" s="423"/>
      <c r="J2695" s="423"/>
      <c r="K2695" s="448"/>
      <c r="L2695" s="449"/>
      <c r="M2695" s="450"/>
      <c r="N2695" s="451"/>
      <c r="O2695" s="452"/>
      <c r="P2695" s="453"/>
      <c r="Q2695" s="454"/>
      <c r="R2695" s="455"/>
      <c r="S2695" s="456"/>
      <c r="T2695" s="457"/>
      <c r="U2695" s="458"/>
      <c r="V2695" s="346"/>
      <c r="W2695" s="339"/>
      <c r="X2695" s="241"/>
    </row>
    <row r="2696" spans="1:24" ht="15" customHeight="1">
      <c r="A2696" s="62"/>
      <c r="B2696" s="62"/>
      <c r="C2696" s="389"/>
      <c r="D2696" s="389"/>
      <c r="E2696" s="389"/>
      <c r="F2696" s="346"/>
      <c r="G2696" s="346"/>
      <c r="H2696" s="423"/>
      <c r="I2696" s="423"/>
      <c r="J2696" s="423"/>
      <c r="K2696" s="448"/>
      <c r="L2696" s="449"/>
      <c r="M2696" s="450"/>
      <c r="N2696" s="451"/>
      <c r="O2696" s="452"/>
      <c r="P2696" s="453"/>
      <c r="Q2696" s="454"/>
      <c r="R2696" s="455"/>
      <c r="S2696" s="456"/>
      <c r="T2696" s="457"/>
      <c r="U2696" s="458"/>
      <c r="V2696" s="346"/>
      <c r="W2696" s="339"/>
      <c r="X2696" s="241"/>
    </row>
    <row r="2697" spans="1:24" ht="15" customHeight="1">
      <c r="A2697" s="62"/>
      <c r="B2697" s="62"/>
      <c r="C2697" s="389"/>
      <c r="D2697" s="389"/>
      <c r="E2697" s="389"/>
      <c r="F2697" s="346"/>
      <c r="G2697" s="346"/>
      <c r="H2697" s="423"/>
      <c r="I2697" s="423"/>
      <c r="J2697" s="423"/>
      <c r="K2697" s="448"/>
      <c r="L2697" s="449"/>
      <c r="M2697" s="450"/>
      <c r="N2697" s="451"/>
      <c r="O2697" s="452"/>
      <c r="P2697" s="453"/>
      <c r="Q2697" s="454"/>
      <c r="R2697" s="455"/>
      <c r="S2697" s="456"/>
      <c r="T2697" s="457"/>
      <c r="U2697" s="458"/>
      <c r="V2697" s="346"/>
      <c r="W2697" s="339"/>
      <c r="X2697" s="241"/>
    </row>
    <row r="2698" spans="1:24" ht="15" customHeight="1">
      <c r="A2698" s="62"/>
      <c r="B2698" s="62"/>
      <c r="C2698" s="389"/>
      <c r="D2698" s="389"/>
      <c r="E2698" s="389"/>
      <c r="F2698" s="346"/>
      <c r="G2698" s="346"/>
      <c r="H2698" s="423"/>
      <c r="I2698" s="423"/>
      <c r="J2698" s="423"/>
      <c r="K2698" s="448"/>
      <c r="L2698" s="449"/>
      <c r="M2698" s="450"/>
      <c r="N2698" s="451"/>
      <c r="O2698" s="452"/>
      <c r="P2698" s="453"/>
      <c r="Q2698" s="454"/>
      <c r="R2698" s="455"/>
      <c r="S2698" s="456"/>
      <c r="T2698" s="457"/>
      <c r="U2698" s="458"/>
      <c r="V2698" s="346"/>
      <c r="W2698" s="339"/>
      <c r="X2698" s="241"/>
    </row>
    <row r="2699" spans="1:24" ht="15" customHeight="1">
      <c r="A2699" s="62"/>
      <c r="B2699" s="62"/>
      <c r="C2699" s="389"/>
      <c r="D2699" s="389"/>
      <c r="E2699" s="389"/>
      <c r="F2699" s="346"/>
      <c r="G2699" s="346"/>
      <c r="H2699" s="423"/>
      <c r="I2699" s="423"/>
      <c r="J2699" s="423"/>
      <c r="K2699" s="448"/>
      <c r="L2699" s="449"/>
      <c r="M2699" s="450"/>
      <c r="N2699" s="451"/>
      <c r="O2699" s="452"/>
      <c r="P2699" s="453"/>
      <c r="Q2699" s="454"/>
      <c r="R2699" s="455"/>
      <c r="S2699" s="456"/>
      <c r="T2699" s="457"/>
      <c r="U2699" s="458"/>
      <c r="V2699" s="346"/>
      <c r="W2699" s="339"/>
      <c r="X2699" s="241"/>
    </row>
    <row r="2700" spans="1:24" ht="15" customHeight="1">
      <c r="A2700" s="62"/>
      <c r="B2700" s="62"/>
      <c r="C2700" s="389"/>
      <c r="D2700" s="389"/>
      <c r="E2700" s="389"/>
      <c r="F2700" s="346"/>
      <c r="G2700" s="346"/>
      <c r="H2700" s="423"/>
      <c r="I2700" s="423"/>
      <c r="J2700" s="423"/>
      <c r="K2700" s="448"/>
      <c r="L2700" s="449"/>
      <c r="M2700" s="450"/>
      <c r="N2700" s="451"/>
      <c r="O2700" s="452"/>
      <c r="P2700" s="453"/>
      <c r="Q2700" s="454"/>
      <c r="R2700" s="455"/>
      <c r="S2700" s="456"/>
      <c r="T2700" s="457"/>
      <c r="U2700" s="458"/>
      <c r="V2700" s="346"/>
      <c r="W2700" s="339"/>
      <c r="X2700" s="241"/>
    </row>
    <row r="2701" spans="1:24" ht="15" customHeight="1">
      <c r="A2701" s="62"/>
      <c r="B2701" s="62"/>
      <c r="C2701" s="389"/>
      <c r="D2701" s="389"/>
      <c r="E2701" s="389"/>
      <c r="F2701" s="346"/>
      <c r="G2701" s="346"/>
      <c r="H2701" s="423"/>
      <c r="I2701" s="423"/>
      <c r="J2701" s="423"/>
      <c r="K2701" s="448"/>
      <c r="L2701" s="449"/>
      <c r="M2701" s="450"/>
      <c r="N2701" s="451"/>
      <c r="O2701" s="452"/>
      <c r="P2701" s="453"/>
      <c r="Q2701" s="454"/>
      <c r="R2701" s="455"/>
      <c r="S2701" s="456"/>
      <c r="T2701" s="457"/>
      <c r="U2701" s="458"/>
      <c r="V2701" s="346"/>
      <c r="W2701" s="339"/>
      <c r="X2701" s="241"/>
    </row>
    <row r="2702" spans="1:24" ht="15" customHeight="1">
      <c r="A2702" s="62"/>
      <c r="B2702" s="62"/>
      <c r="C2702" s="389"/>
      <c r="D2702" s="389"/>
      <c r="E2702" s="389"/>
      <c r="F2702" s="346"/>
      <c r="G2702" s="346"/>
      <c r="H2702" s="423"/>
      <c r="I2702" s="423"/>
      <c r="J2702" s="423"/>
      <c r="K2702" s="448"/>
      <c r="L2702" s="449"/>
      <c r="M2702" s="450"/>
      <c r="N2702" s="451"/>
      <c r="O2702" s="452"/>
      <c r="P2702" s="453"/>
      <c r="Q2702" s="454"/>
      <c r="R2702" s="455"/>
      <c r="S2702" s="456"/>
      <c r="T2702" s="457"/>
      <c r="U2702" s="458"/>
      <c r="V2702" s="346"/>
      <c r="W2702" s="339"/>
      <c r="X2702" s="241"/>
    </row>
    <row r="2703" spans="1:24" ht="15" customHeight="1">
      <c r="A2703" s="62"/>
      <c r="B2703" s="62"/>
      <c r="C2703" s="389"/>
      <c r="D2703" s="389"/>
      <c r="E2703" s="389"/>
      <c r="F2703" s="346"/>
      <c r="G2703" s="346"/>
      <c r="H2703" s="423"/>
      <c r="I2703" s="423"/>
      <c r="J2703" s="423"/>
      <c r="K2703" s="448"/>
      <c r="L2703" s="449"/>
      <c r="M2703" s="450"/>
      <c r="N2703" s="451"/>
      <c r="O2703" s="452"/>
      <c r="P2703" s="453"/>
      <c r="Q2703" s="454"/>
      <c r="R2703" s="455"/>
      <c r="S2703" s="456"/>
      <c r="T2703" s="457"/>
      <c r="U2703" s="458"/>
      <c r="V2703" s="346"/>
      <c r="W2703" s="339"/>
      <c r="X2703" s="241"/>
    </row>
    <row r="2704" spans="1:24" ht="15" customHeight="1">
      <c r="A2704" s="62"/>
      <c r="B2704" s="62"/>
      <c r="C2704" s="389"/>
      <c r="D2704" s="389"/>
      <c r="E2704" s="389"/>
      <c r="F2704" s="346"/>
      <c r="G2704" s="346"/>
      <c r="H2704" s="423"/>
      <c r="I2704" s="423"/>
      <c r="J2704" s="423"/>
      <c r="K2704" s="448"/>
      <c r="L2704" s="449"/>
      <c r="M2704" s="450"/>
      <c r="N2704" s="451"/>
      <c r="O2704" s="452"/>
      <c r="P2704" s="453"/>
      <c r="Q2704" s="454"/>
      <c r="R2704" s="455"/>
      <c r="S2704" s="456"/>
      <c r="T2704" s="457"/>
      <c r="U2704" s="458"/>
      <c r="V2704" s="346"/>
      <c r="W2704" s="339"/>
      <c r="X2704" s="241"/>
    </row>
    <row r="2705" spans="1:24" ht="15" customHeight="1">
      <c r="A2705" s="62"/>
      <c r="B2705" s="62"/>
      <c r="C2705" s="389"/>
      <c r="D2705" s="389"/>
      <c r="E2705" s="389"/>
      <c r="F2705" s="346"/>
      <c r="G2705" s="346"/>
      <c r="H2705" s="423"/>
      <c r="I2705" s="423"/>
      <c r="J2705" s="423"/>
      <c r="K2705" s="448"/>
      <c r="L2705" s="449"/>
      <c r="M2705" s="450"/>
      <c r="N2705" s="451"/>
      <c r="O2705" s="452"/>
      <c r="P2705" s="453"/>
      <c r="Q2705" s="454"/>
      <c r="R2705" s="455"/>
      <c r="S2705" s="456"/>
      <c r="T2705" s="457"/>
      <c r="U2705" s="458"/>
      <c r="V2705" s="346"/>
      <c r="W2705" s="339"/>
      <c r="X2705" s="241"/>
    </row>
    <row r="2706" spans="1:24" ht="15" customHeight="1">
      <c r="A2706" s="62"/>
      <c r="B2706" s="62"/>
      <c r="C2706" s="389"/>
      <c r="D2706" s="389"/>
      <c r="E2706" s="389"/>
      <c r="F2706" s="346"/>
      <c r="G2706" s="346"/>
      <c r="H2706" s="423"/>
      <c r="I2706" s="423"/>
      <c r="J2706" s="423"/>
      <c r="K2706" s="448"/>
      <c r="L2706" s="449"/>
      <c r="M2706" s="450"/>
      <c r="N2706" s="451"/>
      <c r="O2706" s="452"/>
      <c r="P2706" s="453"/>
      <c r="Q2706" s="454"/>
      <c r="R2706" s="455"/>
      <c r="S2706" s="456"/>
      <c r="T2706" s="457"/>
      <c r="U2706" s="458"/>
      <c r="V2706" s="346"/>
      <c r="W2706" s="339"/>
      <c r="X2706" s="241"/>
    </row>
    <row r="2707" spans="1:24" ht="15" customHeight="1">
      <c r="A2707" s="62"/>
      <c r="B2707" s="62"/>
      <c r="C2707" s="389"/>
      <c r="D2707" s="389"/>
      <c r="E2707" s="389"/>
      <c r="F2707" s="346"/>
      <c r="G2707" s="346"/>
      <c r="H2707" s="423"/>
      <c r="I2707" s="423"/>
      <c r="J2707" s="423"/>
      <c r="K2707" s="448"/>
      <c r="L2707" s="449"/>
      <c r="M2707" s="450"/>
      <c r="N2707" s="451"/>
      <c r="O2707" s="452"/>
      <c r="P2707" s="453"/>
      <c r="Q2707" s="454"/>
      <c r="R2707" s="455"/>
      <c r="S2707" s="456"/>
      <c r="T2707" s="457"/>
      <c r="U2707" s="458"/>
      <c r="V2707" s="346"/>
      <c r="W2707" s="339"/>
      <c r="X2707" s="241"/>
    </row>
    <row r="2708" spans="1:24" ht="15" customHeight="1">
      <c r="A2708" s="62"/>
      <c r="B2708" s="62"/>
      <c r="C2708" s="389"/>
      <c r="D2708" s="389"/>
      <c r="E2708" s="389"/>
      <c r="F2708" s="346"/>
      <c r="G2708" s="346"/>
      <c r="H2708" s="423"/>
      <c r="I2708" s="423"/>
      <c r="J2708" s="423"/>
      <c r="K2708" s="448"/>
      <c r="L2708" s="449"/>
      <c r="M2708" s="450"/>
      <c r="N2708" s="451"/>
      <c r="O2708" s="452"/>
      <c r="P2708" s="453"/>
      <c r="Q2708" s="454"/>
      <c r="R2708" s="455"/>
      <c r="S2708" s="456"/>
      <c r="T2708" s="457"/>
      <c r="U2708" s="458"/>
      <c r="V2708" s="346"/>
      <c r="W2708" s="339"/>
      <c r="X2708" s="241"/>
    </row>
    <row r="2709" spans="1:24" ht="15" customHeight="1">
      <c r="A2709" s="62"/>
      <c r="B2709" s="62"/>
      <c r="C2709" s="389"/>
      <c r="D2709" s="389"/>
      <c r="E2709" s="389"/>
      <c r="F2709" s="346"/>
      <c r="G2709" s="346"/>
      <c r="H2709" s="423"/>
      <c r="I2709" s="423"/>
      <c r="J2709" s="423"/>
      <c r="K2709" s="448"/>
      <c r="L2709" s="449"/>
      <c r="M2709" s="450"/>
      <c r="N2709" s="451"/>
      <c r="O2709" s="452"/>
      <c r="P2709" s="453"/>
      <c r="Q2709" s="454"/>
      <c r="R2709" s="455"/>
      <c r="S2709" s="456"/>
      <c r="T2709" s="457"/>
      <c r="U2709" s="458"/>
      <c r="V2709" s="346"/>
      <c r="W2709" s="339"/>
      <c r="X2709" s="241"/>
    </row>
    <row r="2710" spans="1:24" ht="15" customHeight="1">
      <c r="A2710" s="62"/>
      <c r="B2710" s="62"/>
      <c r="C2710" s="389"/>
      <c r="D2710" s="389"/>
      <c r="E2710" s="389"/>
      <c r="F2710" s="346"/>
      <c r="G2710" s="346"/>
      <c r="H2710" s="423"/>
      <c r="I2710" s="423"/>
      <c r="J2710" s="423"/>
      <c r="K2710" s="448"/>
      <c r="L2710" s="449"/>
      <c r="M2710" s="450"/>
      <c r="N2710" s="451"/>
      <c r="O2710" s="452"/>
      <c r="P2710" s="453"/>
      <c r="Q2710" s="454"/>
      <c r="R2710" s="455"/>
      <c r="S2710" s="456"/>
      <c r="T2710" s="457"/>
      <c r="U2710" s="458"/>
      <c r="V2710" s="346"/>
      <c r="W2710" s="339"/>
      <c r="X2710" s="241"/>
    </row>
    <row r="2711" spans="1:24" ht="15" customHeight="1">
      <c r="A2711" s="62"/>
      <c r="B2711" s="62"/>
      <c r="C2711" s="389"/>
      <c r="D2711" s="389"/>
      <c r="E2711" s="389"/>
      <c r="F2711" s="346"/>
      <c r="G2711" s="346"/>
      <c r="H2711" s="423"/>
      <c r="I2711" s="423"/>
      <c r="J2711" s="423"/>
      <c r="K2711" s="448"/>
      <c r="L2711" s="449"/>
      <c r="M2711" s="450"/>
      <c r="N2711" s="451"/>
      <c r="O2711" s="452"/>
      <c r="P2711" s="453"/>
      <c r="Q2711" s="454"/>
      <c r="R2711" s="455"/>
      <c r="S2711" s="456"/>
      <c r="T2711" s="457"/>
      <c r="U2711" s="458"/>
      <c r="V2711" s="346"/>
      <c r="W2711" s="339"/>
      <c r="X2711" s="241"/>
    </row>
    <row r="2712" spans="1:24" ht="15" customHeight="1">
      <c r="A2712" s="62"/>
      <c r="B2712" s="62"/>
      <c r="C2712" s="389"/>
      <c r="D2712" s="389"/>
      <c r="E2712" s="389"/>
      <c r="F2712" s="346"/>
      <c r="G2712" s="346"/>
      <c r="H2712" s="423"/>
      <c r="I2712" s="423"/>
      <c r="J2712" s="423"/>
      <c r="K2712" s="448"/>
      <c r="L2712" s="449"/>
      <c r="M2712" s="450"/>
      <c r="N2712" s="451"/>
      <c r="O2712" s="452"/>
      <c r="P2712" s="453"/>
      <c r="Q2712" s="454"/>
      <c r="R2712" s="455"/>
      <c r="S2712" s="456"/>
      <c r="T2712" s="457"/>
      <c r="U2712" s="458"/>
      <c r="V2712" s="346"/>
      <c r="W2712" s="339"/>
      <c r="X2712" s="241"/>
    </row>
    <row r="2713" spans="1:24" ht="15" customHeight="1">
      <c r="A2713" s="62"/>
      <c r="B2713" s="62"/>
      <c r="C2713" s="389"/>
      <c r="D2713" s="389"/>
      <c r="E2713" s="389"/>
      <c r="F2713" s="346"/>
      <c r="G2713" s="346"/>
      <c r="H2713" s="423"/>
      <c r="I2713" s="423"/>
      <c r="J2713" s="423"/>
      <c r="K2713" s="448"/>
      <c r="L2713" s="449"/>
      <c r="M2713" s="450"/>
      <c r="N2713" s="451"/>
      <c r="O2713" s="452"/>
      <c r="P2713" s="453"/>
      <c r="Q2713" s="454"/>
      <c r="R2713" s="455"/>
      <c r="S2713" s="456"/>
      <c r="T2713" s="457"/>
      <c r="U2713" s="458"/>
      <c r="V2713" s="346"/>
      <c r="W2713" s="339"/>
      <c r="X2713" s="241"/>
    </row>
    <row r="2714" spans="1:24" ht="15" customHeight="1">
      <c r="A2714" s="62"/>
      <c r="B2714" s="62"/>
      <c r="C2714" s="389"/>
      <c r="D2714" s="389"/>
      <c r="E2714" s="389"/>
      <c r="F2714" s="346"/>
      <c r="G2714" s="346"/>
      <c r="H2714" s="423"/>
      <c r="I2714" s="423"/>
      <c r="J2714" s="423"/>
      <c r="K2714" s="448"/>
      <c r="L2714" s="449"/>
      <c r="M2714" s="450"/>
      <c r="N2714" s="451"/>
      <c r="O2714" s="452"/>
      <c r="P2714" s="453"/>
      <c r="Q2714" s="454"/>
      <c r="R2714" s="455"/>
      <c r="S2714" s="456"/>
      <c r="T2714" s="457"/>
      <c r="U2714" s="458"/>
      <c r="V2714" s="346"/>
      <c r="W2714" s="339"/>
      <c r="X2714" s="241"/>
    </row>
    <row r="2715" spans="1:24" ht="15" customHeight="1">
      <c r="A2715" s="62"/>
      <c r="B2715" s="62"/>
      <c r="C2715" s="389"/>
      <c r="D2715" s="389"/>
      <c r="E2715" s="389"/>
      <c r="F2715" s="346"/>
      <c r="G2715" s="346"/>
      <c r="H2715" s="423"/>
      <c r="I2715" s="423"/>
      <c r="J2715" s="423"/>
      <c r="K2715" s="448"/>
      <c r="L2715" s="449"/>
      <c r="M2715" s="450"/>
      <c r="N2715" s="451"/>
      <c r="O2715" s="452"/>
      <c r="P2715" s="453"/>
      <c r="Q2715" s="454"/>
      <c r="R2715" s="455"/>
      <c r="S2715" s="456"/>
      <c r="T2715" s="457"/>
      <c r="U2715" s="458"/>
      <c r="V2715" s="346"/>
      <c r="W2715" s="339"/>
      <c r="X2715" s="241"/>
    </row>
    <row r="2716" spans="1:24" ht="15" customHeight="1">
      <c r="A2716" s="62"/>
      <c r="B2716" s="62"/>
      <c r="C2716" s="389"/>
      <c r="D2716" s="389"/>
      <c r="E2716" s="389"/>
      <c r="F2716" s="346"/>
      <c r="G2716" s="346"/>
      <c r="H2716" s="423"/>
      <c r="I2716" s="423"/>
      <c r="J2716" s="423"/>
      <c r="K2716" s="448"/>
      <c r="L2716" s="449"/>
      <c r="M2716" s="450"/>
      <c r="N2716" s="451"/>
      <c r="O2716" s="452"/>
      <c r="P2716" s="453"/>
      <c r="Q2716" s="454"/>
      <c r="R2716" s="455"/>
      <c r="S2716" s="456"/>
      <c r="T2716" s="457"/>
      <c r="U2716" s="458"/>
      <c r="V2716" s="346"/>
      <c r="W2716" s="339"/>
      <c r="X2716" s="241"/>
    </row>
    <row r="2717" spans="1:24" ht="15" customHeight="1">
      <c r="A2717" s="62"/>
      <c r="B2717" s="62"/>
      <c r="C2717" s="389"/>
      <c r="D2717" s="389"/>
      <c r="E2717" s="389"/>
      <c r="F2717" s="346"/>
      <c r="G2717" s="346"/>
      <c r="H2717" s="423"/>
      <c r="I2717" s="423"/>
      <c r="J2717" s="423"/>
      <c r="K2717" s="448"/>
      <c r="L2717" s="449"/>
      <c r="M2717" s="450"/>
      <c r="N2717" s="451"/>
      <c r="O2717" s="452"/>
      <c r="P2717" s="453"/>
      <c r="Q2717" s="454"/>
      <c r="R2717" s="455"/>
      <c r="S2717" s="456"/>
      <c r="T2717" s="457"/>
      <c r="U2717" s="458"/>
      <c r="V2717" s="346"/>
      <c r="W2717" s="339"/>
      <c r="X2717" s="241"/>
    </row>
    <row r="2718" spans="1:24" ht="15" customHeight="1">
      <c r="A2718" s="62"/>
      <c r="B2718" s="62"/>
      <c r="C2718" s="389"/>
      <c r="D2718" s="389"/>
      <c r="E2718" s="389"/>
      <c r="F2718" s="346"/>
      <c r="G2718" s="346"/>
      <c r="H2718" s="423"/>
      <c r="I2718" s="423"/>
      <c r="J2718" s="423"/>
      <c r="K2718" s="448"/>
      <c r="L2718" s="449"/>
      <c r="M2718" s="450"/>
      <c r="N2718" s="451"/>
      <c r="O2718" s="452"/>
      <c r="P2718" s="453"/>
      <c r="Q2718" s="454"/>
      <c r="R2718" s="455"/>
      <c r="S2718" s="456"/>
      <c r="T2718" s="457"/>
      <c r="U2718" s="458"/>
      <c r="V2718" s="346"/>
      <c r="W2718" s="339"/>
      <c r="X2718" s="241"/>
    </row>
    <row r="2719" spans="1:24" ht="15" customHeight="1">
      <c r="A2719" s="62"/>
      <c r="B2719" s="62"/>
      <c r="C2719" s="389"/>
      <c r="D2719" s="389"/>
      <c r="E2719" s="389"/>
      <c r="F2719" s="346"/>
      <c r="G2719" s="346"/>
      <c r="H2719" s="423"/>
      <c r="I2719" s="423"/>
      <c r="J2719" s="423"/>
      <c r="K2719" s="448"/>
      <c r="L2719" s="449"/>
      <c r="M2719" s="450"/>
      <c r="N2719" s="451"/>
      <c r="O2719" s="452"/>
      <c r="P2719" s="453"/>
      <c r="Q2719" s="454"/>
      <c r="R2719" s="455"/>
      <c r="S2719" s="456"/>
      <c r="T2719" s="457"/>
      <c r="U2719" s="458"/>
      <c r="V2719" s="346"/>
      <c r="W2719" s="339"/>
      <c r="X2719" s="241"/>
    </row>
    <row r="2720" spans="1:24" ht="15" customHeight="1">
      <c r="A2720" s="62"/>
      <c r="B2720" s="62"/>
      <c r="C2720" s="389"/>
      <c r="D2720" s="389"/>
      <c r="E2720" s="389"/>
      <c r="F2720" s="346"/>
      <c r="G2720" s="346"/>
      <c r="H2720" s="423"/>
      <c r="I2720" s="423"/>
      <c r="J2720" s="423"/>
      <c r="K2720" s="448"/>
      <c r="L2720" s="449"/>
      <c r="M2720" s="450"/>
      <c r="N2720" s="451"/>
      <c r="O2720" s="452"/>
      <c r="P2720" s="453"/>
      <c r="Q2720" s="454"/>
      <c r="R2720" s="455"/>
      <c r="S2720" s="456"/>
      <c r="T2720" s="457"/>
      <c r="U2720" s="458"/>
      <c r="V2720" s="346"/>
      <c r="W2720" s="339"/>
      <c r="X2720" s="241"/>
    </row>
    <row r="2721" spans="1:24" ht="15" customHeight="1">
      <c r="A2721" s="62"/>
      <c r="B2721" s="62"/>
      <c r="C2721" s="389"/>
      <c r="D2721" s="389"/>
      <c r="E2721" s="389"/>
      <c r="F2721" s="346"/>
      <c r="G2721" s="346"/>
      <c r="H2721" s="423"/>
      <c r="I2721" s="423"/>
      <c r="J2721" s="423"/>
      <c r="K2721" s="448"/>
      <c r="L2721" s="449"/>
      <c r="M2721" s="450"/>
      <c r="N2721" s="451"/>
      <c r="O2721" s="452"/>
      <c r="P2721" s="453"/>
      <c r="Q2721" s="454"/>
      <c r="R2721" s="455"/>
      <c r="S2721" s="456"/>
      <c r="T2721" s="457"/>
      <c r="U2721" s="458"/>
      <c r="V2721" s="346"/>
      <c r="W2721" s="339"/>
      <c r="X2721" s="241"/>
    </row>
    <row r="2722" spans="1:24" ht="15" customHeight="1">
      <c r="A2722" s="62"/>
      <c r="B2722" s="62"/>
      <c r="C2722" s="389"/>
      <c r="D2722" s="389"/>
      <c r="E2722" s="389"/>
      <c r="F2722" s="346"/>
      <c r="G2722" s="346"/>
      <c r="H2722" s="423"/>
      <c r="I2722" s="423"/>
      <c r="J2722" s="423"/>
      <c r="K2722" s="448"/>
      <c r="L2722" s="449"/>
      <c r="M2722" s="450"/>
      <c r="N2722" s="451"/>
      <c r="O2722" s="452"/>
      <c r="P2722" s="453"/>
      <c r="Q2722" s="454"/>
      <c r="R2722" s="455"/>
      <c r="S2722" s="456"/>
      <c r="T2722" s="457"/>
      <c r="U2722" s="458"/>
      <c r="V2722" s="346"/>
      <c r="W2722" s="339"/>
      <c r="X2722" s="241"/>
    </row>
    <row r="2723" spans="1:24" ht="15" customHeight="1">
      <c r="A2723" s="62"/>
      <c r="B2723" s="62"/>
      <c r="C2723" s="389"/>
      <c r="D2723" s="389"/>
      <c r="E2723" s="389"/>
      <c r="F2723" s="346"/>
      <c r="G2723" s="346"/>
      <c r="H2723" s="423"/>
      <c r="I2723" s="423"/>
      <c r="J2723" s="423"/>
      <c r="K2723" s="448"/>
      <c r="L2723" s="449"/>
      <c r="M2723" s="450"/>
      <c r="N2723" s="451"/>
      <c r="O2723" s="452"/>
      <c r="P2723" s="453"/>
      <c r="Q2723" s="454"/>
      <c r="R2723" s="455"/>
      <c r="S2723" s="456"/>
      <c r="T2723" s="457"/>
      <c r="U2723" s="458"/>
      <c r="V2723" s="346"/>
      <c r="W2723" s="339"/>
      <c r="X2723" s="241"/>
    </row>
    <row r="2724" spans="1:24" ht="15" customHeight="1">
      <c r="A2724" s="62"/>
      <c r="B2724" s="62"/>
      <c r="C2724" s="389"/>
      <c r="D2724" s="389"/>
      <c r="E2724" s="389"/>
      <c r="F2724" s="346"/>
      <c r="G2724" s="346"/>
      <c r="H2724" s="423"/>
      <c r="I2724" s="423"/>
      <c r="J2724" s="423"/>
      <c r="K2724" s="448"/>
      <c r="L2724" s="449"/>
      <c r="M2724" s="450"/>
      <c r="N2724" s="451"/>
      <c r="O2724" s="452"/>
      <c r="P2724" s="453"/>
      <c r="Q2724" s="454"/>
      <c r="R2724" s="455"/>
      <c r="S2724" s="456"/>
      <c r="T2724" s="457"/>
      <c r="U2724" s="458"/>
      <c r="V2724" s="346"/>
      <c r="W2724" s="339"/>
      <c r="X2724" s="241"/>
    </row>
    <row r="2725" spans="1:24" ht="15" customHeight="1">
      <c r="A2725" s="62"/>
      <c r="B2725" s="62"/>
      <c r="C2725" s="389"/>
      <c r="D2725" s="389"/>
      <c r="E2725" s="389"/>
      <c r="F2725" s="346"/>
      <c r="G2725" s="346"/>
      <c r="H2725" s="423"/>
      <c r="I2725" s="423"/>
      <c r="J2725" s="423"/>
      <c r="K2725" s="448"/>
      <c r="L2725" s="449"/>
      <c r="M2725" s="450"/>
      <c r="N2725" s="451"/>
      <c r="O2725" s="452"/>
      <c r="P2725" s="453"/>
      <c r="Q2725" s="454"/>
      <c r="R2725" s="455"/>
      <c r="S2725" s="456"/>
      <c r="T2725" s="457"/>
      <c r="U2725" s="458"/>
      <c r="V2725" s="346"/>
      <c r="W2725" s="339"/>
      <c r="X2725" s="241"/>
    </row>
    <row r="2726" spans="1:24" ht="15" customHeight="1">
      <c r="A2726" s="62"/>
      <c r="B2726" s="62"/>
      <c r="C2726" s="389"/>
      <c r="D2726" s="389"/>
      <c r="E2726" s="389"/>
      <c r="F2726" s="346"/>
      <c r="G2726" s="346"/>
      <c r="H2726" s="423"/>
      <c r="I2726" s="423"/>
      <c r="J2726" s="423"/>
      <c r="K2726" s="448"/>
      <c r="L2726" s="449"/>
      <c r="M2726" s="450"/>
      <c r="N2726" s="451"/>
      <c r="O2726" s="452"/>
      <c r="P2726" s="453"/>
      <c r="Q2726" s="454"/>
      <c r="R2726" s="455"/>
      <c r="S2726" s="456"/>
      <c r="T2726" s="457"/>
      <c r="U2726" s="458"/>
      <c r="V2726" s="346"/>
      <c r="W2726" s="339"/>
      <c r="X2726" s="241"/>
    </row>
    <row r="2727" spans="1:24" ht="15" customHeight="1">
      <c r="A2727" s="62"/>
      <c r="B2727" s="62"/>
      <c r="C2727" s="389"/>
      <c r="D2727" s="389"/>
      <c r="E2727" s="389"/>
      <c r="F2727" s="346"/>
      <c r="G2727" s="346"/>
      <c r="H2727" s="423"/>
      <c r="I2727" s="423"/>
      <c r="J2727" s="423"/>
      <c r="K2727" s="448"/>
      <c r="L2727" s="449"/>
      <c r="M2727" s="450"/>
      <c r="N2727" s="451"/>
      <c r="O2727" s="452"/>
      <c r="P2727" s="453"/>
      <c r="Q2727" s="454"/>
      <c r="R2727" s="455"/>
      <c r="S2727" s="456"/>
      <c r="T2727" s="457"/>
      <c r="U2727" s="458"/>
      <c r="V2727" s="346"/>
      <c r="W2727" s="339"/>
      <c r="X2727" s="241"/>
    </row>
    <row r="2728" spans="1:24" ht="15" customHeight="1">
      <c r="A2728" s="62"/>
      <c r="B2728" s="62"/>
      <c r="C2728" s="389"/>
      <c r="D2728" s="389"/>
      <c r="E2728" s="389"/>
      <c r="F2728" s="346"/>
      <c r="G2728" s="346"/>
      <c r="H2728" s="423"/>
      <c r="I2728" s="423"/>
      <c r="J2728" s="423"/>
      <c r="K2728" s="448"/>
      <c r="L2728" s="449"/>
      <c r="M2728" s="450"/>
      <c r="N2728" s="451"/>
      <c r="O2728" s="452"/>
      <c r="P2728" s="453"/>
      <c r="Q2728" s="454"/>
      <c r="R2728" s="455"/>
      <c r="S2728" s="456"/>
      <c r="T2728" s="457"/>
      <c r="U2728" s="458"/>
      <c r="V2728" s="346"/>
      <c r="W2728" s="339"/>
      <c r="X2728" s="241"/>
    </row>
    <row r="2729" spans="1:24" ht="15" customHeight="1">
      <c r="A2729" s="62"/>
      <c r="B2729" s="62"/>
      <c r="C2729" s="389"/>
      <c r="D2729" s="389"/>
      <c r="E2729" s="389"/>
      <c r="F2729" s="346"/>
      <c r="G2729" s="346"/>
      <c r="H2729" s="423"/>
      <c r="I2729" s="423"/>
      <c r="J2729" s="423"/>
      <c r="K2729" s="448"/>
      <c r="L2729" s="449"/>
      <c r="M2729" s="450"/>
      <c r="N2729" s="451"/>
      <c r="O2729" s="452"/>
      <c r="P2729" s="453"/>
      <c r="Q2729" s="454"/>
      <c r="R2729" s="455"/>
      <c r="S2729" s="456"/>
      <c r="T2729" s="457"/>
      <c r="U2729" s="458"/>
      <c r="V2729" s="346"/>
      <c r="W2729" s="339"/>
      <c r="X2729" s="241"/>
    </row>
    <row r="2730" spans="1:24" ht="15" customHeight="1">
      <c r="A2730" s="62"/>
      <c r="B2730" s="62"/>
      <c r="C2730" s="389"/>
      <c r="D2730" s="389"/>
      <c r="E2730" s="389"/>
      <c r="F2730" s="346"/>
      <c r="G2730" s="346"/>
      <c r="H2730" s="423"/>
      <c r="I2730" s="423"/>
      <c r="J2730" s="423"/>
      <c r="K2730" s="448"/>
      <c r="L2730" s="449"/>
      <c r="M2730" s="450"/>
      <c r="N2730" s="451"/>
      <c r="O2730" s="452"/>
      <c r="P2730" s="453"/>
      <c r="Q2730" s="454"/>
      <c r="R2730" s="455"/>
      <c r="S2730" s="456"/>
      <c r="T2730" s="457"/>
      <c r="U2730" s="458"/>
      <c r="V2730" s="346"/>
      <c r="W2730" s="339"/>
      <c r="X2730" s="241"/>
    </row>
    <row r="2731" spans="1:24" ht="15" customHeight="1">
      <c r="A2731" s="62"/>
      <c r="B2731" s="62"/>
      <c r="C2731" s="389"/>
      <c r="D2731" s="389"/>
      <c r="E2731" s="389"/>
      <c r="F2731" s="346"/>
      <c r="G2731" s="346"/>
      <c r="H2731" s="423"/>
      <c r="I2731" s="423"/>
      <c r="J2731" s="423"/>
      <c r="K2731" s="448"/>
      <c r="L2731" s="449"/>
      <c r="M2731" s="450"/>
      <c r="N2731" s="451"/>
      <c r="O2731" s="452"/>
      <c r="P2731" s="453"/>
      <c r="Q2731" s="454"/>
      <c r="R2731" s="455"/>
      <c r="S2731" s="456"/>
      <c r="T2731" s="457"/>
      <c r="U2731" s="458"/>
      <c r="V2731" s="346"/>
      <c r="W2731" s="339"/>
      <c r="X2731" s="241"/>
    </row>
    <row r="2732" spans="1:24" ht="15" customHeight="1">
      <c r="A2732" s="62"/>
      <c r="B2732" s="62"/>
      <c r="C2732" s="389"/>
      <c r="D2732" s="389"/>
      <c r="E2732" s="389"/>
      <c r="F2732" s="346"/>
      <c r="G2732" s="346"/>
      <c r="H2732" s="423"/>
      <c r="I2732" s="423"/>
      <c r="J2732" s="423"/>
      <c r="K2732" s="448"/>
      <c r="L2732" s="449"/>
      <c r="M2732" s="450"/>
      <c r="N2732" s="451"/>
      <c r="O2732" s="452"/>
      <c r="P2732" s="453"/>
      <c r="Q2732" s="454"/>
      <c r="R2732" s="455"/>
      <c r="S2732" s="456"/>
      <c r="T2732" s="457"/>
      <c r="U2732" s="458"/>
      <c r="V2732" s="346"/>
      <c r="W2732" s="339"/>
      <c r="X2732" s="241"/>
    </row>
    <row r="2733" spans="1:24" ht="15" customHeight="1">
      <c r="A2733" s="62"/>
      <c r="B2733" s="62"/>
      <c r="C2733" s="389"/>
      <c r="D2733" s="389"/>
      <c r="E2733" s="389"/>
      <c r="F2733" s="346"/>
      <c r="G2733" s="346"/>
      <c r="H2733" s="423"/>
      <c r="I2733" s="423"/>
      <c r="J2733" s="423"/>
      <c r="K2733" s="448"/>
      <c r="L2733" s="449"/>
      <c r="M2733" s="450"/>
      <c r="N2733" s="451"/>
      <c r="O2733" s="452"/>
      <c r="P2733" s="453"/>
      <c r="Q2733" s="454"/>
      <c r="R2733" s="455"/>
      <c r="S2733" s="456"/>
      <c r="T2733" s="457"/>
      <c r="U2733" s="458"/>
      <c r="V2733" s="346"/>
      <c r="W2733" s="339"/>
      <c r="X2733" s="241"/>
    </row>
    <row r="2734" spans="1:24" ht="15" customHeight="1">
      <c r="A2734" s="62"/>
      <c r="B2734" s="62"/>
      <c r="C2734" s="389"/>
      <c r="D2734" s="389"/>
      <c r="E2734" s="389"/>
      <c r="F2734" s="346"/>
      <c r="G2734" s="346"/>
      <c r="H2734" s="423"/>
      <c r="I2734" s="423"/>
      <c r="J2734" s="423"/>
      <c r="K2734" s="448"/>
      <c r="L2734" s="449"/>
      <c r="M2734" s="450"/>
      <c r="N2734" s="451"/>
      <c r="O2734" s="452"/>
      <c r="P2734" s="453"/>
      <c r="Q2734" s="454"/>
      <c r="R2734" s="455"/>
      <c r="S2734" s="456"/>
      <c r="T2734" s="457"/>
      <c r="U2734" s="458"/>
      <c r="V2734" s="346"/>
      <c r="W2734" s="339"/>
      <c r="X2734" s="241"/>
    </row>
    <row r="2735" spans="1:24" ht="15" customHeight="1">
      <c r="A2735" s="62"/>
      <c r="B2735" s="62"/>
      <c r="C2735" s="389"/>
      <c r="D2735" s="389"/>
      <c r="E2735" s="389"/>
      <c r="F2735" s="346"/>
      <c r="G2735" s="346"/>
      <c r="H2735" s="423"/>
      <c r="I2735" s="423"/>
      <c r="J2735" s="423"/>
      <c r="K2735" s="448"/>
      <c r="L2735" s="449"/>
      <c r="M2735" s="450"/>
      <c r="N2735" s="451"/>
      <c r="O2735" s="452"/>
      <c r="P2735" s="453"/>
      <c r="Q2735" s="454"/>
      <c r="R2735" s="455"/>
      <c r="S2735" s="456"/>
      <c r="T2735" s="457"/>
      <c r="U2735" s="458"/>
      <c r="V2735" s="346"/>
      <c r="W2735" s="339"/>
      <c r="X2735" s="241"/>
    </row>
    <row r="2736" spans="1:24" ht="15" customHeight="1">
      <c r="A2736" s="62"/>
      <c r="B2736" s="62"/>
      <c r="C2736" s="389"/>
      <c r="D2736" s="389"/>
      <c r="E2736" s="389"/>
      <c r="F2736" s="346"/>
      <c r="G2736" s="346"/>
      <c r="H2736" s="423"/>
      <c r="I2736" s="423"/>
      <c r="J2736" s="423"/>
      <c r="K2736" s="448"/>
      <c r="L2736" s="449"/>
      <c r="M2736" s="450"/>
      <c r="N2736" s="451"/>
      <c r="O2736" s="452"/>
      <c r="P2736" s="453"/>
      <c r="Q2736" s="454"/>
      <c r="R2736" s="455"/>
      <c r="S2736" s="456"/>
      <c r="T2736" s="457"/>
      <c r="U2736" s="458"/>
      <c r="V2736" s="346"/>
      <c r="W2736" s="339"/>
      <c r="X2736" s="241"/>
    </row>
    <row r="2737" spans="1:24" ht="15" customHeight="1">
      <c r="A2737" s="62"/>
      <c r="B2737" s="62"/>
      <c r="C2737" s="389"/>
      <c r="D2737" s="389"/>
      <c r="E2737" s="389"/>
      <c r="F2737" s="346"/>
      <c r="G2737" s="346"/>
      <c r="H2737" s="423"/>
      <c r="I2737" s="423"/>
      <c r="J2737" s="423"/>
      <c r="K2737" s="448"/>
      <c r="L2737" s="449"/>
      <c r="M2737" s="450"/>
      <c r="N2737" s="451"/>
      <c r="O2737" s="452"/>
      <c r="P2737" s="453"/>
      <c r="Q2737" s="454"/>
      <c r="R2737" s="455"/>
      <c r="S2737" s="456"/>
      <c r="T2737" s="457"/>
      <c r="U2737" s="458"/>
      <c r="V2737" s="346"/>
      <c r="W2737" s="339"/>
      <c r="X2737" s="241"/>
    </row>
    <row r="2738" spans="1:24" ht="15" customHeight="1">
      <c r="A2738" s="62"/>
      <c r="B2738" s="62"/>
      <c r="C2738" s="389"/>
      <c r="D2738" s="389"/>
      <c r="E2738" s="389"/>
      <c r="F2738" s="346"/>
      <c r="G2738" s="346"/>
      <c r="H2738" s="423"/>
      <c r="I2738" s="423"/>
      <c r="J2738" s="423"/>
      <c r="K2738" s="448"/>
      <c r="L2738" s="449"/>
      <c r="M2738" s="450"/>
      <c r="N2738" s="451"/>
      <c r="O2738" s="452"/>
      <c r="P2738" s="453"/>
      <c r="Q2738" s="454"/>
      <c r="R2738" s="455"/>
      <c r="S2738" s="456"/>
      <c r="T2738" s="457"/>
      <c r="U2738" s="458"/>
      <c r="V2738" s="346"/>
      <c r="W2738" s="339"/>
      <c r="X2738" s="241"/>
    </row>
    <row r="2739" spans="1:24" ht="15" customHeight="1">
      <c r="A2739" s="62"/>
      <c r="B2739" s="62"/>
      <c r="C2739" s="389"/>
      <c r="D2739" s="389"/>
      <c r="E2739" s="389"/>
      <c r="F2739" s="346"/>
      <c r="G2739" s="346"/>
      <c r="H2739" s="423"/>
      <c r="I2739" s="423"/>
      <c r="J2739" s="423"/>
      <c r="K2739" s="448"/>
      <c r="L2739" s="449"/>
      <c r="M2739" s="450"/>
      <c r="N2739" s="451"/>
      <c r="O2739" s="452"/>
      <c r="P2739" s="453"/>
      <c r="Q2739" s="454"/>
      <c r="R2739" s="455"/>
      <c r="S2739" s="456"/>
      <c r="T2739" s="457"/>
      <c r="U2739" s="458"/>
      <c r="V2739" s="346"/>
      <c r="W2739" s="339"/>
      <c r="X2739" s="241"/>
    </row>
    <row r="2740" spans="1:24" ht="15" customHeight="1">
      <c r="A2740" s="62"/>
      <c r="B2740" s="62"/>
      <c r="C2740" s="389"/>
      <c r="D2740" s="389"/>
      <c r="E2740" s="389"/>
      <c r="F2740" s="346"/>
      <c r="G2740" s="346"/>
      <c r="H2740" s="423"/>
      <c r="I2740" s="423"/>
      <c r="J2740" s="423"/>
      <c r="K2740" s="448"/>
      <c r="L2740" s="449"/>
      <c r="M2740" s="450"/>
      <c r="N2740" s="451"/>
      <c r="O2740" s="452"/>
      <c r="P2740" s="453"/>
      <c r="Q2740" s="454"/>
      <c r="R2740" s="455"/>
      <c r="S2740" s="456"/>
      <c r="T2740" s="457"/>
      <c r="U2740" s="458"/>
      <c r="V2740" s="346"/>
      <c r="W2740" s="339"/>
      <c r="X2740" s="241"/>
    </row>
    <row r="2741" spans="1:24" ht="15" customHeight="1">
      <c r="A2741" s="62"/>
      <c r="B2741" s="62"/>
      <c r="C2741" s="389"/>
      <c r="D2741" s="389"/>
      <c r="E2741" s="389"/>
      <c r="F2741" s="346"/>
      <c r="G2741" s="346"/>
      <c r="H2741" s="423"/>
      <c r="I2741" s="423"/>
      <c r="J2741" s="423"/>
      <c r="K2741" s="448"/>
      <c r="L2741" s="449"/>
      <c r="M2741" s="450"/>
      <c r="N2741" s="451"/>
      <c r="O2741" s="452"/>
      <c r="P2741" s="453"/>
      <c r="Q2741" s="454"/>
      <c r="R2741" s="455"/>
      <c r="S2741" s="456"/>
      <c r="T2741" s="457"/>
      <c r="U2741" s="458"/>
      <c r="V2741" s="346"/>
      <c r="W2741" s="339"/>
      <c r="X2741" s="241"/>
    </row>
    <row r="2742" spans="1:24" ht="15" customHeight="1">
      <c r="A2742" s="62"/>
      <c r="B2742" s="62"/>
      <c r="C2742" s="389"/>
      <c r="D2742" s="389"/>
      <c r="E2742" s="389"/>
      <c r="F2742" s="346"/>
      <c r="G2742" s="346"/>
      <c r="H2742" s="423"/>
      <c r="I2742" s="423"/>
      <c r="J2742" s="423"/>
      <c r="K2742" s="448"/>
      <c r="L2742" s="449"/>
      <c r="M2742" s="450"/>
      <c r="N2742" s="451"/>
      <c r="O2742" s="452"/>
      <c r="P2742" s="453"/>
      <c r="Q2742" s="454"/>
      <c r="R2742" s="455"/>
      <c r="S2742" s="456"/>
      <c r="T2742" s="457"/>
      <c r="U2742" s="458"/>
      <c r="V2742" s="346"/>
      <c r="W2742" s="339"/>
      <c r="X2742" s="241"/>
    </row>
    <row r="2743" spans="1:24" ht="15" customHeight="1">
      <c r="A2743" s="62"/>
      <c r="B2743" s="62"/>
      <c r="C2743" s="389"/>
      <c r="D2743" s="389"/>
      <c r="E2743" s="389"/>
      <c r="F2743" s="346"/>
      <c r="G2743" s="346"/>
      <c r="H2743" s="423"/>
      <c r="I2743" s="423"/>
      <c r="J2743" s="423"/>
      <c r="K2743" s="448"/>
      <c r="L2743" s="449"/>
      <c r="M2743" s="450"/>
      <c r="N2743" s="451"/>
      <c r="O2743" s="452"/>
      <c r="P2743" s="453"/>
      <c r="Q2743" s="454"/>
      <c r="R2743" s="455"/>
      <c r="S2743" s="456"/>
      <c r="T2743" s="457"/>
      <c r="U2743" s="458"/>
      <c r="V2743" s="346"/>
      <c r="W2743" s="339"/>
      <c r="X2743" s="241"/>
    </row>
    <row r="2744" spans="1:24" ht="15" customHeight="1">
      <c r="A2744" s="62"/>
      <c r="B2744" s="62"/>
      <c r="C2744" s="389"/>
      <c r="D2744" s="389"/>
      <c r="E2744" s="389"/>
      <c r="F2744" s="346"/>
      <c r="G2744" s="346"/>
      <c r="H2744" s="423"/>
      <c r="I2744" s="423"/>
      <c r="J2744" s="423"/>
      <c r="K2744" s="448"/>
      <c r="L2744" s="449"/>
      <c r="M2744" s="450"/>
      <c r="N2744" s="451"/>
      <c r="O2744" s="452"/>
      <c r="P2744" s="453"/>
      <c r="Q2744" s="454"/>
      <c r="R2744" s="455"/>
      <c r="S2744" s="456"/>
      <c r="T2744" s="457"/>
      <c r="U2744" s="458"/>
      <c r="V2744" s="346"/>
      <c r="W2744" s="339"/>
      <c r="X2744" s="241"/>
    </row>
    <row r="2745" spans="1:24" ht="15" customHeight="1">
      <c r="A2745" s="62"/>
      <c r="B2745" s="62"/>
      <c r="C2745" s="389"/>
      <c r="D2745" s="389"/>
      <c r="E2745" s="389"/>
      <c r="F2745" s="346"/>
      <c r="G2745" s="346"/>
      <c r="H2745" s="423"/>
      <c r="I2745" s="423"/>
      <c r="J2745" s="423"/>
      <c r="K2745" s="448"/>
      <c r="L2745" s="449"/>
      <c r="M2745" s="450"/>
      <c r="N2745" s="451"/>
      <c r="O2745" s="452"/>
      <c r="P2745" s="453"/>
      <c r="Q2745" s="454"/>
      <c r="R2745" s="455"/>
      <c r="S2745" s="456"/>
      <c r="T2745" s="457"/>
      <c r="U2745" s="458"/>
      <c r="V2745" s="346"/>
      <c r="W2745" s="339"/>
      <c r="X2745" s="241"/>
    </row>
    <row r="2746" spans="1:24" ht="15" customHeight="1">
      <c r="A2746" s="62"/>
      <c r="B2746" s="62"/>
      <c r="C2746" s="389"/>
      <c r="D2746" s="389"/>
      <c r="E2746" s="389"/>
      <c r="F2746" s="346"/>
      <c r="G2746" s="346"/>
      <c r="H2746" s="423"/>
      <c r="I2746" s="423"/>
      <c r="J2746" s="423"/>
      <c r="K2746" s="448"/>
      <c r="L2746" s="449"/>
      <c r="M2746" s="450"/>
      <c r="N2746" s="451"/>
      <c r="O2746" s="452"/>
      <c r="P2746" s="453"/>
      <c r="Q2746" s="454"/>
      <c r="R2746" s="455"/>
      <c r="S2746" s="456"/>
      <c r="T2746" s="457"/>
      <c r="U2746" s="458"/>
      <c r="V2746" s="346"/>
      <c r="W2746" s="339"/>
      <c r="X2746" s="241"/>
    </row>
    <row r="2747" spans="1:24" ht="15" customHeight="1">
      <c r="A2747" s="62"/>
      <c r="B2747" s="62"/>
      <c r="C2747" s="389"/>
      <c r="D2747" s="389"/>
      <c r="E2747" s="389"/>
      <c r="F2747" s="346"/>
      <c r="G2747" s="346"/>
      <c r="H2747" s="423"/>
      <c r="I2747" s="423"/>
      <c r="J2747" s="423"/>
      <c r="K2747" s="448"/>
      <c r="L2747" s="449"/>
      <c r="M2747" s="450"/>
      <c r="N2747" s="451"/>
      <c r="O2747" s="452"/>
      <c r="P2747" s="453"/>
      <c r="Q2747" s="454"/>
      <c r="R2747" s="455"/>
      <c r="S2747" s="456"/>
      <c r="T2747" s="457"/>
      <c r="U2747" s="458"/>
      <c r="V2747" s="346"/>
      <c r="W2747" s="339"/>
      <c r="X2747" s="241"/>
    </row>
    <row r="2748" spans="1:24" ht="15" customHeight="1">
      <c r="A2748" s="62"/>
      <c r="B2748" s="62"/>
      <c r="C2748" s="389"/>
      <c r="D2748" s="389"/>
      <c r="E2748" s="389"/>
      <c r="F2748" s="346"/>
      <c r="G2748" s="346"/>
      <c r="H2748" s="423"/>
      <c r="I2748" s="423"/>
      <c r="J2748" s="423"/>
      <c r="K2748" s="448"/>
      <c r="L2748" s="449"/>
      <c r="M2748" s="450"/>
      <c r="N2748" s="451"/>
      <c r="O2748" s="452"/>
      <c r="P2748" s="453"/>
      <c r="Q2748" s="454"/>
      <c r="R2748" s="455"/>
      <c r="S2748" s="456"/>
      <c r="T2748" s="457"/>
      <c r="U2748" s="458"/>
      <c r="V2748" s="346"/>
      <c r="W2748" s="339"/>
      <c r="X2748" s="241"/>
    </row>
    <row r="2749" spans="1:24" ht="15" customHeight="1">
      <c r="A2749" s="62"/>
      <c r="B2749" s="62"/>
      <c r="C2749" s="389"/>
      <c r="D2749" s="389"/>
      <c r="E2749" s="389"/>
      <c r="F2749" s="346"/>
      <c r="G2749" s="346"/>
      <c r="H2749" s="423"/>
      <c r="I2749" s="423"/>
      <c r="J2749" s="423"/>
      <c r="K2749" s="448"/>
      <c r="L2749" s="449"/>
      <c r="M2749" s="450"/>
      <c r="N2749" s="451"/>
      <c r="O2749" s="452"/>
      <c r="P2749" s="453"/>
      <c r="Q2749" s="454"/>
      <c r="R2749" s="455"/>
      <c r="S2749" s="456"/>
      <c r="T2749" s="457"/>
      <c r="U2749" s="458"/>
      <c r="V2749" s="346"/>
      <c r="W2749" s="339"/>
      <c r="X2749" s="241"/>
    </row>
    <row r="2750" spans="1:24" ht="15" customHeight="1">
      <c r="A2750" s="62"/>
      <c r="B2750" s="62"/>
      <c r="C2750" s="389"/>
      <c r="D2750" s="389"/>
      <c r="E2750" s="389"/>
      <c r="F2750" s="346"/>
      <c r="G2750" s="346"/>
      <c r="H2750" s="423"/>
      <c r="I2750" s="423"/>
      <c r="J2750" s="423"/>
      <c r="K2750" s="448"/>
      <c r="L2750" s="449"/>
      <c r="M2750" s="450"/>
      <c r="N2750" s="451"/>
      <c r="O2750" s="452"/>
      <c r="P2750" s="453"/>
      <c r="Q2750" s="454"/>
      <c r="R2750" s="455"/>
      <c r="S2750" s="456"/>
      <c r="T2750" s="457"/>
      <c r="U2750" s="458"/>
      <c r="V2750" s="346"/>
      <c r="W2750" s="339"/>
      <c r="X2750" s="241"/>
    </row>
    <row r="2751" spans="1:24" ht="15" customHeight="1">
      <c r="A2751" s="62"/>
      <c r="B2751" s="62"/>
      <c r="C2751" s="389"/>
      <c r="D2751" s="389"/>
      <c r="E2751" s="389"/>
      <c r="F2751" s="346"/>
      <c r="G2751" s="346"/>
      <c r="H2751" s="423"/>
      <c r="I2751" s="423"/>
      <c r="J2751" s="423"/>
      <c r="K2751" s="448"/>
      <c r="L2751" s="449"/>
      <c r="M2751" s="450"/>
      <c r="N2751" s="451"/>
      <c r="O2751" s="452"/>
      <c r="P2751" s="453"/>
      <c r="Q2751" s="454"/>
      <c r="R2751" s="455"/>
      <c r="S2751" s="456"/>
      <c r="T2751" s="457"/>
      <c r="U2751" s="458"/>
      <c r="V2751" s="346"/>
      <c r="W2751" s="339"/>
      <c r="X2751" s="241"/>
    </row>
    <row r="2752" spans="1:24" ht="15" customHeight="1">
      <c r="A2752" s="62"/>
      <c r="B2752" s="62"/>
      <c r="C2752" s="389"/>
      <c r="D2752" s="389"/>
      <c r="E2752" s="389"/>
      <c r="F2752" s="346"/>
      <c r="G2752" s="346"/>
      <c r="H2752" s="423"/>
      <c r="I2752" s="423"/>
      <c r="J2752" s="423"/>
      <c r="K2752" s="448"/>
      <c r="L2752" s="449"/>
      <c r="M2752" s="450"/>
      <c r="N2752" s="451"/>
      <c r="O2752" s="452"/>
      <c r="P2752" s="453"/>
      <c r="Q2752" s="454"/>
      <c r="R2752" s="455"/>
      <c r="S2752" s="456"/>
      <c r="T2752" s="457"/>
      <c r="U2752" s="458"/>
      <c r="V2752" s="346"/>
      <c r="W2752" s="339"/>
      <c r="X2752" s="241"/>
    </row>
    <row r="2753" spans="1:24" ht="15" customHeight="1">
      <c r="A2753" s="62"/>
      <c r="B2753" s="62"/>
      <c r="C2753" s="389"/>
      <c r="D2753" s="389"/>
      <c r="E2753" s="389"/>
      <c r="F2753" s="346"/>
      <c r="G2753" s="346"/>
      <c r="H2753" s="423"/>
      <c r="I2753" s="423"/>
      <c r="J2753" s="423"/>
      <c r="K2753" s="448"/>
      <c r="L2753" s="449"/>
      <c r="M2753" s="450"/>
      <c r="N2753" s="451"/>
      <c r="O2753" s="452"/>
      <c r="P2753" s="453"/>
      <c r="Q2753" s="454"/>
      <c r="R2753" s="455"/>
      <c r="S2753" s="456"/>
      <c r="T2753" s="457"/>
      <c r="U2753" s="458"/>
      <c r="V2753" s="346"/>
      <c r="W2753" s="339"/>
      <c r="X2753" s="241"/>
    </row>
    <row r="2754" spans="1:24" ht="15" customHeight="1">
      <c r="A2754" s="62"/>
      <c r="B2754" s="62"/>
      <c r="C2754" s="389"/>
      <c r="D2754" s="389"/>
      <c r="E2754" s="389"/>
      <c r="F2754" s="346"/>
      <c r="G2754" s="346"/>
      <c r="H2754" s="423"/>
      <c r="I2754" s="423"/>
      <c r="J2754" s="423"/>
      <c r="K2754" s="448"/>
      <c r="L2754" s="449"/>
      <c r="M2754" s="450"/>
      <c r="N2754" s="451"/>
      <c r="O2754" s="452"/>
      <c r="P2754" s="453"/>
      <c r="Q2754" s="454"/>
      <c r="R2754" s="455"/>
      <c r="S2754" s="456"/>
      <c r="T2754" s="457"/>
      <c r="U2754" s="458"/>
      <c r="V2754" s="346"/>
      <c r="W2754" s="339"/>
      <c r="X2754" s="241"/>
    </row>
    <row r="2755" spans="1:24" ht="15" customHeight="1">
      <c r="A2755" s="62"/>
      <c r="B2755" s="62"/>
      <c r="C2755" s="389"/>
      <c r="D2755" s="389"/>
      <c r="E2755" s="389"/>
      <c r="F2755" s="346"/>
      <c r="G2755" s="346"/>
      <c r="H2755" s="423"/>
      <c r="I2755" s="423"/>
      <c r="J2755" s="423"/>
      <c r="K2755" s="448"/>
      <c r="L2755" s="449"/>
      <c r="M2755" s="450"/>
      <c r="N2755" s="451"/>
      <c r="O2755" s="452"/>
      <c r="P2755" s="453"/>
      <c r="Q2755" s="454"/>
      <c r="R2755" s="455"/>
      <c r="S2755" s="456"/>
      <c r="T2755" s="457"/>
      <c r="U2755" s="458"/>
      <c r="V2755" s="346"/>
      <c r="W2755" s="339"/>
      <c r="X2755" s="241"/>
    </row>
    <row r="2756" spans="1:24" ht="15" customHeight="1">
      <c r="A2756" s="62"/>
      <c r="B2756" s="62"/>
      <c r="C2756" s="389"/>
      <c r="D2756" s="389"/>
      <c r="E2756" s="389"/>
      <c r="F2756" s="346"/>
      <c r="G2756" s="346"/>
      <c r="H2756" s="423"/>
      <c r="I2756" s="423"/>
      <c r="J2756" s="423"/>
      <c r="K2756" s="448"/>
      <c r="L2756" s="449"/>
      <c r="M2756" s="450"/>
      <c r="N2756" s="451"/>
      <c r="O2756" s="452"/>
      <c r="P2756" s="453"/>
      <c r="Q2756" s="454"/>
      <c r="R2756" s="455"/>
      <c r="S2756" s="456"/>
      <c r="T2756" s="457"/>
      <c r="U2756" s="458"/>
      <c r="V2756" s="346"/>
      <c r="W2756" s="339"/>
      <c r="X2756" s="241"/>
    </row>
    <row r="2757" spans="1:24" ht="15" customHeight="1">
      <c r="A2757" s="62"/>
      <c r="B2757" s="62"/>
      <c r="C2757" s="389"/>
      <c r="D2757" s="389"/>
      <c r="E2757" s="389"/>
      <c r="F2757" s="346"/>
      <c r="G2757" s="346"/>
      <c r="H2757" s="423"/>
      <c r="I2757" s="423"/>
      <c r="J2757" s="423"/>
      <c r="K2757" s="448"/>
      <c r="L2757" s="449"/>
      <c r="M2757" s="450"/>
      <c r="N2757" s="451"/>
      <c r="O2757" s="452"/>
      <c r="P2757" s="453"/>
      <c r="Q2757" s="454"/>
      <c r="R2757" s="455"/>
      <c r="S2757" s="456"/>
      <c r="T2757" s="457"/>
      <c r="U2757" s="458"/>
      <c r="V2757" s="346"/>
      <c r="W2757" s="339"/>
      <c r="X2757" s="241"/>
    </row>
    <row r="2758" spans="1:24" ht="15" customHeight="1">
      <c r="A2758" s="62"/>
      <c r="B2758" s="62"/>
      <c r="C2758" s="389"/>
      <c r="D2758" s="389"/>
      <c r="E2758" s="389"/>
      <c r="F2758" s="346"/>
      <c r="G2758" s="346"/>
      <c r="H2758" s="423"/>
      <c r="I2758" s="423"/>
      <c r="J2758" s="423"/>
      <c r="K2758" s="448"/>
      <c r="L2758" s="449"/>
      <c r="M2758" s="450"/>
      <c r="N2758" s="451"/>
      <c r="O2758" s="452"/>
      <c r="P2758" s="453"/>
      <c r="Q2758" s="454"/>
      <c r="R2758" s="455"/>
      <c r="S2758" s="456"/>
      <c r="T2758" s="457"/>
      <c r="U2758" s="458"/>
      <c r="V2758" s="346"/>
      <c r="W2758" s="339"/>
      <c r="X2758" s="241"/>
    </row>
    <row r="2759" spans="1:24" ht="15" customHeight="1">
      <c r="A2759" s="62"/>
      <c r="B2759" s="62"/>
      <c r="C2759" s="389"/>
      <c r="D2759" s="389"/>
      <c r="E2759" s="389"/>
      <c r="F2759" s="346"/>
      <c r="G2759" s="346"/>
      <c r="H2759" s="423"/>
      <c r="I2759" s="423"/>
      <c r="J2759" s="423"/>
      <c r="K2759" s="448"/>
      <c r="L2759" s="449"/>
      <c r="M2759" s="450"/>
      <c r="N2759" s="451"/>
      <c r="O2759" s="452"/>
      <c r="P2759" s="453"/>
      <c r="Q2759" s="454"/>
      <c r="R2759" s="455"/>
      <c r="S2759" s="456"/>
      <c r="T2759" s="457"/>
      <c r="U2759" s="458"/>
      <c r="V2759" s="346"/>
      <c r="W2759" s="339"/>
      <c r="X2759" s="241"/>
    </row>
    <row r="2760" spans="1:24" ht="15" customHeight="1">
      <c r="A2760" s="62"/>
      <c r="B2760" s="62"/>
      <c r="C2760" s="389"/>
      <c r="D2760" s="389"/>
      <c r="E2760" s="389"/>
      <c r="F2760" s="346"/>
      <c r="G2760" s="346"/>
      <c r="H2760" s="423"/>
      <c r="I2760" s="423"/>
      <c r="J2760" s="423"/>
      <c r="K2760" s="448"/>
      <c r="L2760" s="449"/>
      <c r="M2760" s="450"/>
      <c r="N2760" s="451"/>
      <c r="O2760" s="452"/>
      <c r="P2760" s="453"/>
      <c r="Q2760" s="454"/>
      <c r="R2760" s="455"/>
      <c r="S2760" s="456"/>
      <c r="T2760" s="457"/>
      <c r="U2760" s="458"/>
      <c r="V2760" s="346"/>
      <c r="W2760" s="339"/>
      <c r="X2760" s="241"/>
    </row>
    <row r="2761" spans="1:24" ht="15" customHeight="1">
      <c r="A2761" s="62"/>
      <c r="B2761" s="62"/>
      <c r="C2761" s="389"/>
      <c r="D2761" s="389"/>
      <c r="E2761" s="389"/>
      <c r="F2761" s="346"/>
      <c r="G2761" s="346"/>
      <c r="H2761" s="423"/>
      <c r="I2761" s="423"/>
      <c r="J2761" s="423"/>
      <c r="K2761" s="448"/>
      <c r="L2761" s="449"/>
      <c r="M2761" s="450"/>
      <c r="N2761" s="451"/>
      <c r="O2761" s="452"/>
      <c r="P2761" s="453"/>
      <c r="Q2761" s="454"/>
      <c r="R2761" s="455"/>
      <c r="S2761" s="456"/>
      <c r="T2761" s="457"/>
      <c r="U2761" s="458"/>
      <c r="V2761" s="346"/>
      <c r="W2761" s="339"/>
      <c r="X2761" s="241"/>
    </row>
    <row r="2762" spans="1:24" ht="15" customHeight="1">
      <c r="A2762" s="62"/>
      <c r="B2762" s="62"/>
      <c r="C2762" s="389"/>
      <c r="D2762" s="389"/>
      <c r="E2762" s="389"/>
      <c r="F2762" s="346"/>
      <c r="G2762" s="346"/>
      <c r="H2762" s="423"/>
      <c r="I2762" s="423"/>
      <c r="J2762" s="423"/>
      <c r="K2762" s="448"/>
      <c r="L2762" s="449"/>
      <c r="M2762" s="450"/>
      <c r="N2762" s="451"/>
      <c r="O2762" s="452"/>
      <c r="P2762" s="453"/>
      <c r="Q2762" s="454"/>
      <c r="R2762" s="455"/>
      <c r="S2762" s="456"/>
      <c r="T2762" s="457"/>
      <c r="U2762" s="458"/>
      <c r="V2762" s="346"/>
      <c r="W2762" s="339"/>
      <c r="X2762" s="241"/>
    </row>
    <row r="2763" spans="1:24" ht="15" customHeight="1">
      <c r="A2763" s="62"/>
      <c r="B2763" s="62"/>
      <c r="C2763" s="389"/>
      <c r="D2763" s="389"/>
      <c r="E2763" s="389"/>
      <c r="F2763" s="346"/>
      <c r="G2763" s="346"/>
      <c r="H2763" s="423"/>
      <c r="I2763" s="423"/>
      <c r="J2763" s="423"/>
      <c r="K2763" s="448"/>
      <c r="L2763" s="449"/>
      <c r="M2763" s="450"/>
      <c r="N2763" s="451"/>
      <c r="O2763" s="452"/>
      <c r="P2763" s="453"/>
      <c r="Q2763" s="454"/>
      <c r="R2763" s="455"/>
      <c r="S2763" s="456"/>
      <c r="T2763" s="457"/>
      <c r="U2763" s="458"/>
      <c r="V2763" s="346"/>
      <c r="W2763" s="339"/>
      <c r="X2763" s="241"/>
    </row>
    <row r="2764" spans="1:24" ht="15" customHeight="1">
      <c r="A2764" s="62"/>
      <c r="B2764" s="62"/>
      <c r="C2764" s="389"/>
      <c r="D2764" s="389"/>
      <c r="E2764" s="389"/>
      <c r="F2764" s="346"/>
      <c r="G2764" s="346"/>
      <c r="H2764" s="423"/>
      <c r="I2764" s="423"/>
      <c r="J2764" s="423"/>
      <c r="K2764" s="448"/>
      <c r="L2764" s="449"/>
      <c r="M2764" s="450"/>
      <c r="N2764" s="451"/>
      <c r="O2764" s="452"/>
      <c r="P2764" s="453"/>
      <c r="Q2764" s="454"/>
      <c r="R2764" s="455"/>
      <c r="S2764" s="456"/>
      <c r="T2764" s="457"/>
      <c r="U2764" s="458"/>
      <c r="V2764" s="346"/>
      <c r="W2764" s="339"/>
      <c r="X2764" s="241"/>
    </row>
    <row r="2765" spans="1:24" ht="15" customHeight="1">
      <c r="A2765" s="62"/>
      <c r="B2765" s="62"/>
      <c r="C2765" s="389"/>
      <c r="D2765" s="389"/>
      <c r="E2765" s="389"/>
      <c r="F2765" s="346"/>
      <c r="G2765" s="346"/>
      <c r="H2765" s="423"/>
      <c r="I2765" s="423"/>
      <c r="J2765" s="423"/>
      <c r="K2765" s="448"/>
      <c r="L2765" s="449"/>
      <c r="M2765" s="450"/>
      <c r="N2765" s="451"/>
      <c r="O2765" s="452"/>
      <c r="P2765" s="453"/>
      <c r="Q2765" s="454"/>
      <c r="R2765" s="455"/>
      <c r="S2765" s="456"/>
      <c r="T2765" s="457"/>
      <c r="U2765" s="458"/>
      <c r="V2765" s="346"/>
      <c r="W2765" s="339"/>
      <c r="X2765" s="241"/>
    </row>
    <row r="2766" spans="1:24" ht="15" customHeight="1">
      <c r="A2766" s="62"/>
      <c r="B2766" s="62"/>
      <c r="C2766" s="389"/>
      <c r="D2766" s="389"/>
      <c r="E2766" s="389"/>
      <c r="F2766" s="346"/>
      <c r="G2766" s="346"/>
      <c r="H2766" s="423"/>
      <c r="I2766" s="423"/>
      <c r="J2766" s="423"/>
      <c r="K2766" s="448"/>
      <c r="L2766" s="449"/>
      <c r="M2766" s="450"/>
      <c r="N2766" s="451"/>
      <c r="O2766" s="452"/>
      <c r="P2766" s="453"/>
      <c r="Q2766" s="454"/>
      <c r="R2766" s="455"/>
      <c r="S2766" s="456"/>
      <c r="T2766" s="457"/>
      <c r="U2766" s="458"/>
      <c r="V2766" s="346"/>
      <c r="W2766" s="339"/>
      <c r="X2766" s="241"/>
    </row>
    <row r="2767" spans="1:24" ht="15" customHeight="1">
      <c r="A2767" s="62"/>
      <c r="B2767" s="62"/>
      <c r="C2767" s="389"/>
      <c r="D2767" s="389"/>
      <c r="E2767" s="389"/>
      <c r="F2767" s="346"/>
      <c r="G2767" s="346"/>
      <c r="H2767" s="423"/>
      <c r="I2767" s="423"/>
      <c r="J2767" s="423"/>
      <c r="K2767" s="448"/>
      <c r="L2767" s="449"/>
      <c r="M2767" s="450"/>
      <c r="N2767" s="451"/>
      <c r="O2767" s="452"/>
      <c r="P2767" s="453"/>
      <c r="Q2767" s="454"/>
      <c r="R2767" s="455"/>
      <c r="S2767" s="456"/>
      <c r="T2767" s="457"/>
      <c r="U2767" s="458"/>
      <c r="V2767" s="346"/>
      <c r="W2767" s="339"/>
      <c r="X2767" s="241"/>
    </row>
    <row r="2768" spans="1:24" ht="15" customHeight="1">
      <c r="A2768" s="62"/>
      <c r="B2768" s="62"/>
      <c r="C2768" s="389"/>
      <c r="D2768" s="389"/>
      <c r="E2768" s="389"/>
      <c r="F2768" s="346"/>
      <c r="G2768" s="346"/>
      <c r="H2768" s="423"/>
      <c r="I2768" s="423"/>
      <c r="J2768" s="423"/>
      <c r="K2768" s="448"/>
      <c r="L2768" s="449"/>
      <c r="M2768" s="450"/>
      <c r="N2768" s="451"/>
      <c r="O2768" s="452"/>
      <c r="P2768" s="453"/>
      <c r="Q2768" s="454"/>
      <c r="R2768" s="455"/>
      <c r="S2768" s="456"/>
      <c r="T2768" s="457"/>
      <c r="U2768" s="458"/>
      <c r="V2768" s="346"/>
      <c r="W2768" s="339"/>
      <c r="X2768" s="241"/>
    </row>
    <row r="2769" spans="1:24" ht="15" customHeight="1">
      <c r="A2769" s="62"/>
      <c r="B2769" s="62"/>
      <c r="C2769" s="389"/>
      <c r="D2769" s="389"/>
      <c r="E2769" s="389"/>
      <c r="F2769" s="346"/>
      <c r="G2769" s="346"/>
      <c r="H2769" s="423"/>
      <c r="I2769" s="423"/>
      <c r="J2769" s="423"/>
      <c r="K2769" s="448"/>
      <c r="L2769" s="449"/>
      <c r="M2769" s="450"/>
      <c r="N2769" s="451"/>
      <c r="O2769" s="452"/>
      <c r="P2769" s="453"/>
      <c r="Q2769" s="454"/>
      <c r="R2769" s="455"/>
      <c r="S2769" s="456"/>
      <c r="T2769" s="457"/>
      <c r="U2769" s="458"/>
      <c r="V2769" s="346"/>
      <c r="W2769" s="339"/>
      <c r="X2769" s="241"/>
    </row>
    <row r="2770" spans="1:24" ht="15" customHeight="1">
      <c r="A2770" s="62"/>
      <c r="B2770" s="62"/>
      <c r="C2770" s="389"/>
      <c r="D2770" s="389"/>
      <c r="E2770" s="389"/>
      <c r="F2770" s="346"/>
      <c r="G2770" s="346"/>
      <c r="H2770" s="423"/>
      <c r="I2770" s="423"/>
      <c r="J2770" s="423"/>
      <c r="K2770" s="448"/>
      <c r="L2770" s="449"/>
      <c r="M2770" s="450"/>
      <c r="N2770" s="451"/>
      <c r="O2770" s="452"/>
      <c r="P2770" s="453"/>
      <c r="Q2770" s="454"/>
      <c r="R2770" s="455"/>
      <c r="S2770" s="456"/>
      <c r="T2770" s="457"/>
      <c r="U2770" s="458"/>
      <c r="V2770" s="346"/>
      <c r="W2770" s="339"/>
      <c r="X2770" s="241"/>
    </row>
    <row r="2771" spans="1:24" ht="15" customHeight="1">
      <c r="A2771" s="62"/>
      <c r="B2771" s="62"/>
      <c r="C2771" s="389"/>
      <c r="D2771" s="389"/>
      <c r="E2771" s="389"/>
      <c r="F2771" s="346"/>
      <c r="G2771" s="346"/>
      <c r="H2771" s="423"/>
      <c r="I2771" s="423"/>
      <c r="J2771" s="423"/>
      <c r="K2771" s="448"/>
      <c r="L2771" s="449"/>
      <c r="M2771" s="450"/>
      <c r="N2771" s="451"/>
      <c r="O2771" s="452"/>
      <c r="P2771" s="453"/>
      <c r="Q2771" s="454"/>
      <c r="R2771" s="455"/>
      <c r="S2771" s="456"/>
      <c r="T2771" s="457"/>
      <c r="U2771" s="458"/>
      <c r="V2771" s="346"/>
      <c r="W2771" s="339"/>
      <c r="X2771" s="241"/>
    </row>
    <row r="2772" spans="1:24" ht="15" customHeight="1">
      <c r="A2772" s="62"/>
      <c r="B2772" s="62"/>
      <c r="C2772" s="389"/>
      <c r="D2772" s="389"/>
      <c r="E2772" s="389"/>
      <c r="F2772" s="346"/>
      <c r="G2772" s="346"/>
      <c r="H2772" s="423"/>
      <c r="I2772" s="423"/>
      <c r="J2772" s="423"/>
      <c r="K2772" s="448"/>
      <c r="L2772" s="449"/>
      <c r="M2772" s="450"/>
      <c r="N2772" s="451"/>
      <c r="O2772" s="452"/>
      <c r="P2772" s="453"/>
      <c r="Q2772" s="454"/>
      <c r="R2772" s="455"/>
      <c r="S2772" s="456"/>
      <c r="T2772" s="457"/>
      <c r="U2772" s="458"/>
      <c r="V2772" s="346"/>
      <c r="W2772" s="339"/>
      <c r="X2772" s="241"/>
    </row>
    <row r="2773" spans="1:24" ht="15" customHeight="1">
      <c r="A2773" s="62"/>
      <c r="B2773" s="62"/>
      <c r="C2773" s="389"/>
      <c r="D2773" s="389"/>
      <c r="E2773" s="389"/>
      <c r="F2773" s="346"/>
      <c r="G2773" s="346"/>
      <c r="H2773" s="423"/>
      <c r="I2773" s="423"/>
      <c r="J2773" s="423"/>
      <c r="K2773" s="448"/>
      <c r="L2773" s="449"/>
      <c r="M2773" s="450"/>
      <c r="N2773" s="451"/>
      <c r="O2773" s="452"/>
      <c r="P2773" s="453"/>
      <c r="Q2773" s="454"/>
      <c r="R2773" s="455"/>
      <c r="S2773" s="456"/>
      <c r="T2773" s="457"/>
      <c r="U2773" s="458"/>
      <c r="V2773" s="346"/>
      <c r="W2773" s="339"/>
      <c r="X2773" s="241"/>
    </row>
    <row r="2774" spans="1:24" ht="15" customHeight="1">
      <c r="A2774" s="62"/>
      <c r="B2774" s="62"/>
      <c r="C2774" s="389"/>
      <c r="D2774" s="389"/>
      <c r="E2774" s="389"/>
      <c r="F2774" s="346"/>
      <c r="G2774" s="346"/>
      <c r="H2774" s="423"/>
      <c r="I2774" s="423"/>
      <c r="J2774" s="423"/>
      <c r="K2774" s="448"/>
      <c r="L2774" s="449"/>
      <c r="M2774" s="450"/>
      <c r="N2774" s="451"/>
      <c r="O2774" s="452"/>
      <c r="P2774" s="453"/>
      <c r="Q2774" s="454"/>
      <c r="R2774" s="455"/>
      <c r="S2774" s="456"/>
      <c r="T2774" s="457"/>
      <c r="U2774" s="458"/>
      <c r="V2774" s="346"/>
      <c r="W2774" s="339"/>
      <c r="X2774" s="241"/>
    </row>
    <row r="2775" spans="1:24" ht="15" customHeight="1">
      <c r="A2775" s="62"/>
      <c r="B2775" s="62"/>
      <c r="C2775" s="389"/>
      <c r="D2775" s="389"/>
      <c r="E2775" s="389"/>
      <c r="F2775" s="346"/>
      <c r="G2775" s="346"/>
      <c r="H2775" s="423"/>
      <c r="I2775" s="423"/>
      <c r="J2775" s="423"/>
      <c r="K2775" s="448"/>
      <c r="L2775" s="449"/>
      <c r="M2775" s="450"/>
      <c r="N2775" s="451"/>
      <c r="O2775" s="452"/>
      <c r="P2775" s="453"/>
      <c r="Q2775" s="454"/>
      <c r="R2775" s="455"/>
      <c r="S2775" s="456"/>
      <c r="T2775" s="457"/>
      <c r="U2775" s="458"/>
      <c r="V2775" s="346"/>
      <c r="W2775" s="339"/>
      <c r="X2775" s="241"/>
    </row>
    <row r="2776" spans="1:24" ht="15" customHeight="1">
      <c r="A2776" s="62"/>
      <c r="B2776" s="62"/>
      <c r="C2776" s="389"/>
      <c r="D2776" s="389"/>
      <c r="E2776" s="389"/>
      <c r="F2776" s="346"/>
      <c r="G2776" s="346"/>
      <c r="H2776" s="423"/>
      <c r="I2776" s="423"/>
      <c r="J2776" s="423"/>
      <c r="K2776" s="448"/>
      <c r="L2776" s="449"/>
      <c r="M2776" s="450"/>
      <c r="N2776" s="451"/>
      <c r="O2776" s="452"/>
      <c r="P2776" s="453"/>
      <c r="Q2776" s="454"/>
      <c r="R2776" s="455"/>
      <c r="S2776" s="456"/>
      <c r="T2776" s="457"/>
      <c r="U2776" s="458"/>
      <c r="V2776" s="346"/>
      <c r="W2776" s="339"/>
      <c r="X2776" s="241"/>
    </row>
    <row r="2777" spans="1:24" ht="15" customHeight="1">
      <c r="A2777" s="62"/>
      <c r="B2777" s="62"/>
      <c r="C2777" s="389"/>
      <c r="D2777" s="389"/>
      <c r="E2777" s="389"/>
      <c r="F2777" s="346"/>
      <c r="G2777" s="346"/>
      <c r="H2777" s="423"/>
      <c r="I2777" s="423"/>
      <c r="J2777" s="423"/>
      <c r="K2777" s="448"/>
      <c r="L2777" s="449"/>
      <c r="M2777" s="450"/>
      <c r="N2777" s="451"/>
      <c r="O2777" s="452"/>
      <c r="P2777" s="453"/>
      <c r="Q2777" s="454"/>
      <c r="R2777" s="455"/>
      <c r="S2777" s="456"/>
      <c r="T2777" s="457"/>
      <c r="U2777" s="458"/>
      <c r="V2777" s="346"/>
      <c r="W2777" s="339"/>
      <c r="X2777" s="241"/>
    </row>
    <row r="2778" spans="1:24" ht="15" customHeight="1">
      <c r="A2778" s="62"/>
      <c r="B2778" s="62"/>
      <c r="C2778" s="389"/>
      <c r="D2778" s="389"/>
      <c r="E2778" s="389"/>
      <c r="F2778" s="346"/>
      <c r="G2778" s="346"/>
      <c r="H2778" s="423"/>
      <c r="I2778" s="423"/>
      <c r="J2778" s="423"/>
      <c r="K2778" s="448"/>
      <c r="L2778" s="449"/>
      <c r="M2778" s="450"/>
      <c r="N2778" s="451"/>
      <c r="O2778" s="452"/>
      <c r="P2778" s="453"/>
      <c r="Q2778" s="454"/>
      <c r="R2778" s="455"/>
      <c r="S2778" s="456"/>
      <c r="T2778" s="457"/>
      <c r="U2778" s="458"/>
      <c r="V2778" s="346"/>
      <c r="W2778" s="339"/>
      <c r="X2778" s="241"/>
    </row>
    <row r="2779" spans="1:24" ht="15" customHeight="1">
      <c r="A2779" s="62"/>
      <c r="B2779" s="62"/>
      <c r="C2779" s="389"/>
      <c r="D2779" s="389"/>
      <c r="E2779" s="389"/>
      <c r="F2779" s="346"/>
      <c r="G2779" s="346"/>
      <c r="H2779" s="423"/>
      <c r="I2779" s="423"/>
      <c r="J2779" s="423"/>
      <c r="K2779" s="448"/>
      <c r="L2779" s="449"/>
      <c r="M2779" s="450"/>
      <c r="N2779" s="451"/>
      <c r="O2779" s="452"/>
      <c r="P2779" s="453"/>
      <c r="Q2779" s="454"/>
      <c r="R2779" s="455"/>
      <c r="S2779" s="456"/>
      <c r="T2779" s="457"/>
      <c r="U2779" s="458"/>
      <c r="V2779" s="346"/>
      <c r="W2779" s="339"/>
      <c r="X2779" s="241"/>
    </row>
    <row r="2780" spans="1:24" ht="15" customHeight="1">
      <c r="A2780" s="62"/>
      <c r="B2780" s="62"/>
      <c r="C2780" s="389"/>
      <c r="D2780" s="389"/>
      <c r="E2780" s="389"/>
      <c r="F2780" s="346"/>
      <c r="G2780" s="346"/>
      <c r="H2780" s="423"/>
      <c r="I2780" s="423"/>
      <c r="J2780" s="423"/>
      <c r="K2780" s="448"/>
      <c r="L2780" s="449"/>
      <c r="M2780" s="450"/>
      <c r="N2780" s="451"/>
      <c r="O2780" s="452"/>
      <c r="P2780" s="453"/>
      <c r="Q2780" s="454"/>
      <c r="R2780" s="455"/>
      <c r="S2780" s="456"/>
      <c r="T2780" s="457"/>
      <c r="U2780" s="458"/>
      <c r="V2780" s="346"/>
      <c r="W2780" s="339"/>
      <c r="X2780" s="241"/>
    </row>
    <row r="2781" spans="1:24" ht="15" customHeight="1">
      <c r="A2781" s="62"/>
      <c r="B2781" s="62"/>
      <c r="C2781" s="389"/>
      <c r="D2781" s="389"/>
      <c r="E2781" s="389"/>
      <c r="F2781" s="346"/>
      <c r="G2781" s="346"/>
      <c r="H2781" s="423"/>
      <c r="I2781" s="423"/>
      <c r="J2781" s="423"/>
      <c r="K2781" s="448"/>
      <c r="L2781" s="449"/>
      <c r="M2781" s="450"/>
      <c r="N2781" s="451"/>
      <c r="O2781" s="452"/>
      <c r="P2781" s="453"/>
      <c r="Q2781" s="454"/>
      <c r="R2781" s="455"/>
      <c r="S2781" s="456"/>
      <c r="T2781" s="457"/>
      <c r="U2781" s="458"/>
      <c r="V2781" s="346"/>
      <c r="W2781" s="339"/>
      <c r="X2781" s="241"/>
    </row>
    <row r="2782" spans="1:24" ht="15" customHeight="1">
      <c r="A2782" s="62"/>
      <c r="B2782" s="62"/>
      <c r="C2782" s="389"/>
      <c r="D2782" s="389"/>
      <c r="E2782" s="389"/>
      <c r="F2782" s="346"/>
      <c r="G2782" s="346"/>
      <c r="H2782" s="423"/>
      <c r="I2782" s="423"/>
      <c r="J2782" s="423"/>
      <c r="K2782" s="448"/>
      <c r="L2782" s="449"/>
      <c r="M2782" s="450"/>
      <c r="N2782" s="451"/>
      <c r="O2782" s="452"/>
      <c r="P2782" s="453"/>
      <c r="Q2782" s="454"/>
      <c r="R2782" s="455"/>
      <c r="S2782" s="456"/>
      <c r="T2782" s="457"/>
      <c r="U2782" s="458"/>
      <c r="V2782" s="346"/>
      <c r="W2782" s="339"/>
      <c r="X2782" s="241"/>
    </row>
    <row r="2783" spans="1:24" ht="15" customHeight="1">
      <c r="A2783" s="62"/>
      <c r="B2783" s="62"/>
      <c r="C2783" s="389"/>
      <c r="D2783" s="389"/>
      <c r="E2783" s="389"/>
      <c r="F2783" s="346"/>
      <c r="G2783" s="346"/>
      <c r="H2783" s="423"/>
      <c r="I2783" s="423"/>
      <c r="J2783" s="423"/>
      <c r="K2783" s="448"/>
      <c r="L2783" s="449"/>
      <c r="M2783" s="450"/>
      <c r="N2783" s="451"/>
      <c r="O2783" s="452"/>
      <c r="P2783" s="453"/>
      <c r="Q2783" s="454"/>
      <c r="R2783" s="455"/>
      <c r="S2783" s="456"/>
      <c r="T2783" s="457"/>
      <c r="U2783" s="458"/>
      <c r="V2783" s="346"/>
      <c r="W2783" s="339"/>
      <c r="X2783" s="241"/>
    </row>
    <row r="2784" spans="1:24" ht="15" customHeight="1">
      <c r="A2784" s="62"/>
      <c r="B2784" s="62"/>
      <c r="C2784" s="389"/>
      <c r="D2784" s="389"/>
      <c r="E2784" s="389"/>
      <c r="F2784" s="346"/>
      <c r="G2784" s="346"/>
      <c r="H2784" s="423"/>
      <c r="I2784" s="423"/>
      <c r="J2784" s="423"/>
      <c r="K2784" s="448"/>
      <c r="L2784" s="449"/>
      <c r="M2784" s="450"/>
      <c r="N2784" s="451"/>
      <c r="O2784" s="452"/>
      <c r="P2784" s="453"/>
      <c r="Q2784" s="454"/>
      <c r="R2784" s="455"/>
      <c r="S2784" s="456"/>
      <c r="T2784" s="457"/>
      <c r="U2784" s="458"/>
      <c r="V2784" s="346"/>
      <c r="W2784" s="339"/>
      <c r="X2784" s="241"/>
    </row>
    <row r="2785" spans="1:24" ht="15" customHeight="1">
      <c r="A2785" s="62"/>
      <c r="B2785" s="62"/>
      <c r="C2785" s="389"/>
      <c r="D2785" s="389"/>
      <c r="E2785" s="389"/>
      <c r="F2785" s="346"/>
      <c r="G2785" s="346"/>
      <c r="H2785" s="423"/>
      <c r="I2785" s="423"/>
      <c r="J2785" s="423"/>
      <c r="K2785" s="448"/>
      <c r="L2785" s="449"/>
      <c r="M2785" s="450"/>
      <c r="N2785" s="451"/>
      <c r="O2785" s="452"/>
      <c r="P2785" s="453"/>
      <c r="Q2785" s="454"/>
      <c r="R2785" s="455"/>
      <c r="S2785" s="456"/>
      <c r="T2785" s="457"/>
      <c r="U2785" s="458"/>
      <c r="V2785" s="346"/>
      <c r="W2785" s="339"/>
      <c r="X2785" s="241"/>
    </row>
    <row r="2786" spans="1:24" ht="15" customHeight="1">
      <c r="A2786" s="62"/>
      <c r="B2786" s="62"/>
      <c r="C2786" s="389"/>
      <c r="D2786" s="389"/>
      <c r="E2786" s="389"/>
      <c r="F2786" s="346"/>
      <c r="G2786" s="346"/>
      <c r="H2786" s="423"/>
      <c r="I2786" s="423"/>
      <c r="J2786" s="423"/>
      <c r="K2786" s="448"/>
      <c r="L2786" s="449"/>
      <c r="M2786" s="450"/>
      <c r="N2786" s="451"/>
      <c r="O2786" s="452"/>
      <c r="P2786" s="453"/>
      <c r="Q2786" s="454"/>
      <c r="R2786" s="455"/>
      <c r="S2786" s="456"/>
      <c r="T2786" s="457"/>
      <c r="U2786" s="458"/>
      <c r="V2786" s="346"/>
      <c r="W2786" s="339"/>
      <c r="X2786" s="241"/>
    </row>
    <row r="2787" spans="1:24" ht="15" customHeight="1">
      <c r="A2787" s="62"/>
      <c r="B2787" s="62"/>
      <c r="C2787" s="389"/>
      <c r="D2787" s="389"/>
      <c r="E2787" s="389"/>
      <c r="F2787" s="346"/>
      <c r="G2787" s="346"/>
      <c r="H2787" s="423"/>
      <c r="I2787" s="423"/>
      <c r="J2787" s="423"/>
      <c r="K2787" s="448"/>
      <c r="L2787" s="449"/>
      <c r="M2787" s="450"/>
      <c r="N2787" s="451"/>
      <c r="O2787" s="452"/>
      <c r="P2787" s="453"/>
      <c r="Q2787" s="454"/>
      <c r="R2787" s="455"/>
      <c r="S2787" s="456"/>
      <c r="T2787" s="457"/>
      <c r="U2787" s="458"/>
      <c r="V2787" s="346"/>
      <c r="W2787" s="339"/>
      <c r="X2787" s="241"/>
    </row>
    <row r="2788" spans="1:24" ht="15" customHeight="1">
      <c r="A2788" s="62"/>
      <c r="B2788" s="62"/>
      <c r="C2788" s="389"/>
      <c r="D2788" s="389"/>
      <c r="E2788" s="389"/>
      <c r="F2788" s="346"/>
      <c r="G2788" s="346"/>
      <c r="H2788" s="423"/>
      <c r="I2788" s="423"/>
      <c r="J2788" s="423"/>
      <c r="K2788" s="448"/>
      <c r="L2788" s="449"/>
      <c r="M2788" s="450"/>
      <c r="N2788" s="451"/>
      <c r="O2788" s="452"/>
      <c r="P2788" s="453"/>
      <c r="Q2788" s="454"/>
      <c r="R2788" s="455"/>
      <c r="S2788" s="456"/>
      <c r="T2788" s="457"/>
      <c r="U2788" s="458"/>
      <c r="V2788" s="346"/>
      <c r="W2788" s="339"/>
      <c r="X2788" s="241"/>
    </row>
    <row r="2789" spans="1:24" ht="15" customHeight="1">
      <c r="A2789" s="62"/>
      <c r="B2789" s="62"/>
      <c r="C2789" s="389"/>
      <c r="D2789" s="389"/>
      <c r="E2789" s="389"/>
      <c r="F2789" s="346"/>
      <c r="G2789" s="346"/>
      <c r="H2789" s="423"/>
      <c r="I2789" s="423"/>
      <c r="J2789" s="423"/>
      <c r="K2789" s="448"/>
      <c r="L2789" s="449"/>
      <c r="M2789" s="450"/>
      <c r="N2789" s="451"/>
      <c r="O2789" s="452"/>
      <c r="P2789" s="453"/>
      <c r="Q2789" s="454"/>
      <c r="R2789" s="455"/>
      <c r="S2789" s="456"/>
      <c r="T2789" s="457"/>
      <c r="U2789" s="458"/>
      <c r="V2789" s="346"/>
      <c r="W2789" s="339"/>
      <c r="X2789" s="241"/>
    </row>
    <row r="2790" spans="1:24" ht="15" customHeight="1">
      <c r="A2790" s="62"/>
      <c r="B2790" s="62"/>
      <c r="C2790" s="389"/>
      <c r="D2790" s="389"/>
      <c r="E2790" s="389"/>
      <c r="F2790" s="346"/>
      <c r="G2790" s="346"/>
      <c r="H2790" s="423"/>
      <c r="I2790" s="423"/>
      <c r="J2790" s="423"/>
      <c r="K2790" s="448"/>
      <c r="L2790" s="449"/>
      <c r="M2790" s="450"/>
      <c r="N2790" s="451"/>
      <c r="O2790" s="452"/>
      <c r="P2790" s="453"/>
      <c r="Q2790" s="454"/>
      <c r="R2790" s="455"/>
      <c r="S2790" s="456"/>
      <c r="T2790" s="457"/>
      <c r="U2790" s="458"/>
      <c r="V2790" s="346"/>
      <c r="W2790" s="339"/>
      <c r="X2790" s="241"/>
    </row>
    <row r="2791" spans="1:24" ht="15" customHeight="1">
      <c r="A2791" s="62"/>
      <c r="B2791" s="62"/>
      <c r="C2791" s="389"/>
      <c r="D2791" s="389"/>
      <c r="E2791" s="389"/>
      <c r="F2791" s="346"/>
      <c r="G2791" s="346"/>
      <c r="H2791" s="423"/>
      <c r="I2791" s="423"/>
      <c r="J2791" s="423"/>
      <c r="K2791" s="448"/>
      <c r="L2791" s="449"/>
      <c r="M2791" s="450"/>
      <c r="N2791" s="451"/>
      <c r="O2791" s="452"/>
      <c r="P2791" s="453"/>
      <c r="Q2791" s="454"/>
      <c r="R2791" s="455"/>
      <c r="S2791" s="456"/>
      <c r="T2791" s="457"/>
      <c r="U2791" s="458"/>
      <c r="V2791" s="346"/>
      <c r="W2791" s="339"/>
      <c r="X2791" s="241"/>
    </row>
    <row r="2792" spans="1:24" ht="15" customHeight="1">
      <c r="A2792" s="62"/>
      <c r="B2792" s="62"/>
      <c r="C2792" s="389"/>
      <c r="D2792" s="389"/>
      <c r="E2792" s="389"/>
      <c r="F2792" s="346"/>
      <c r="G2792" s="346"/>
      <c r="H2792" s="423"/>
      <c r="I2792" s="423"/>
      <c r="J2792" s="423"/>
      <c r="K2792" s="448"/>
      <c r="L2792" s="449"/>
      <c r="M2792" s="450"/>
      <c r="N2792" s="451"/>
      <c r="O2792" s="452"/>
      <c r="P2792" s="453"/>
      <c r="Q2792" s="454"/>
      <c r="R2792" s="455"/>
      <c r="S2792" s="456"/>
      <c r="T2792" s="457"/>
      <c r="U2792" s="458"/>
      <c r="V2792" s="346"/>
      <c r="W2792" s="339"/>
      <c r="X2792" s="241"/>
    </row>
    <row r="2793" spans="1:24" ht="15" customHeight="1">
      <c r="A2793" s="62"/>
      <c r="B2793" s="62"/>
      <c r="C2793" s="389"/>
      <c r="D2793" s="389"/>
      <c r="E2793" s="389"/>
      <c r="F2793" s="346"/>
      <c r="G2793" s="346"/>
      <c r="H2793" s="423"/>
      <c r="I2793" s="423"/>
      <c r="J2793" s="423"/>
      <c r="K2793" s="448"/>
      <c r="L2793" s="449"/>
      <c r="M2793" s="450"/>
      <c r="N2793" s="451"/>
      <c r="O2793" s="452"/>
      <c r="P2793" s="453"/>
      <c r="Q2793" s="454"/>
      <c r="R2793" s="455"/>
      <c r="S2793" s="456"/>
      <c r="T2793" s="457"/>
      <c r="U2793" s="458"/>
      <c r="V2793" s="346"/>
      <c r="W2793" s="339"/>
      <c r="X2793" s="241"/>
    </row>
    <row r="2794" spans="1:24" ht="15" customHeight="1">
      <c r="A2794" s="62"/>
      <c r="B2794" s="62"/>
      <c r="C2794" s="389"/>
      <c r="D2794" s="389"/>
      <c r="E2794" s="389"/>
      <c r="F2794" s="346"/>
      <c r="G2794" s="346"/>
      <c r="H2794" s="423"/>
      <c r="I2794" s="423"/>
      <c r="J2794" s="423"/>
      <c r="K2794" s="448"/>
      <c r="L2794" s="449"/>
      <c r="M2794" s="450"/>
      <c r="N2794" s="451"/>
      <c r="O2794" s="452"/>
      <c r="P2794" s="453"/>
      <c r="Q2794" s="454"/>
      <c r="R2794" s="455"/>
      <c r="S2794" s="456"/>
      <c r="T2794" s="457"/>
      <c r="U2794" s="458"/>
      <c r="V2794" s="346"/>
      <c r="W2794" s="339"/>
      <c r="X2794" s="241"/>
    </row>
    <row r="2795" spans="1:24" ht="15" customHeight="1">
      <c r="A2795" s="62"/>
      <c r="B2795" s="62"/>
      <c r="C2795" s="389"/>
      <c r="D2795" s="389"/>
      <c r="E2795" s="389"/>
      <c r="F2795" s="346"/>
      <c r="G2795" s="346"/>
      <c r="H2795" s="423"/>
      <c r="I2795" s="423"/>
      <c r="J2795" s="423"/>
      <c r="K2795" s="448"/>
      <c r="L2795" s="449"/>
      <c r="M2795" s="450"/>
      <c r="N2795" s="451"/>
      <c r="O2795" s="452"/>
      <c r="P2795" s="453"/>
      <c r="Q2795" s="454"/>
      <c r="R2795" s="455"/>
      <c r="S2795" s="456"/>
      <c r="T2795" s="457"/>
      <c r="U2795" s="458"/>
      <c r="V2795" s="346"/>
      <c r="W2795" s="339"/>
      <c r="X2795" s="241"/>
    </row>
    <row r="2796" spans="1:24" ht="15" customHeight="1">
      <c r="A2796" s="62"/>
      <c r="B2796" s="62"/>
      <c r="C2796" s="389"/>
      <c r="D2796" s="389"/>
      <c r="E2796" s="389"/>
      <c r="F2796" s="346"/>
      <c r="G2796" s="346"/>
      <c r="H2796" s="423"/>
      <c r="I2796" s="423"/>
      <c r="J2796" s="423"/>
      <c r="K2796" s="448"/>
      <c r="L2796" s="449"/>
      <c r="M2796" s="450"/>
      <c r="N2796" s="451"/>
      <c r="O2796" s="452"/>
      <c r="P2796" s="453"/>
      <c r="Q2796" s="454"/>
      <c r="R2796" s="455"/>
      <c r="S2796" s="456"/>
      <c r="T2796" s="457"/>
      <c r="U2796" s="458"/>
      <c r="V2796" s="346"/>
      <c r="W2796" s="339"/>
      <c r="X2796" s="241"/>
    </row>
    <row r="2797" spans="1:24" ht="15" customHeight="1">
      <c r="A2797" s="62"/>
      <c r="B2797" s="62"/>
      <c r="C2797" s="389"/>
      <c r="D2797" s="389"/>
      <c r="E2797" s="389"/>
      <c r="F2797" s="346"/>
      <c r="G2797" s="346"/>
      <c r="H2797" s="423"/>
      <c r="I2797" s="423"/>
      <c r="J2797" s="423"/>
      <c r="K2797" s="448"/>
      <c r="L2797" s="449"/>
      <c r="M2797" s="450"/>
      <c r="N2797" s="451"/>
      <c r="O2797" s="452"/>
      <c r="P2797" s="453"/>
      <c r="Q2797" s="454"/>
      <c r="R2797" s="455"/>
      <c r="S2797" s="456"/>
      <c r="T2797" s="457"/>
      <c r="U2797" s="458"/>
      <c r="V2797" s="346"/>
      <c r="W2797" s="339"/>
      <c r="X2797" s="241"/>
    </row>
    <row r="2798" spans="1:24" ht="15" customHeight="1">
      <c r="A2798" s="62"/>
      <c r="B2798" s="62"/>
      <c r="C2798" s="389"/>
      <c r="D2798" s="389"/>
      <c r="E2798" s="389"/>
      <c r="F2798" s="346"/>
      <c r="G2798" s="346"/>
      <c r="H2798" s="423"/>
      <c r="I2798" s="423"/>
      <c r="J2798" s="423"/>
      <c r="K2798" s="448"/>
      <c r="L2798" s="449"/>
      <c r="M2798" s="450"/>
      <c r="N2798" s="451"/>
      <c r="O2798" s="452"/>
      <c r="P2798" s="453"/>
      <c r="Q2798" s="454"/>
      <c r="R2798" s="455"/>
      <c r="S2798" s="456"/>
      <c r="T2798" s="457"/>
      <c r="U2798" s="458"/>
      <c r="V2798" s="346"/>
      <c r="W2798" s="339"/>
      <c r="X2798" s="241"/>
    </row>
    <row r="2799" spans="1:24" ht="15" customHeight="1">
      <c r="A2799" s="62"/>
      <c r="B2799" s="62"/>
      <c r="C2799" s="389"/>
      <c r="D2799" s="389"/>
      <c r="E2799" s="389"/>
      <c r="F2799" s="346"/>
      <c r="G2799" s="346"/>
      <c r="H2799" s="423"/>
      <c r="I2799" s="423"/>
      <c r="J2799" s="423"/>
      <c r="K2799" s="448"/>
      <c r="L2799" s="449"/>
      <c r="M2799" s="450"/>
      <c r="N2799" s="451"/>
      <c r="O2799" s="452"/>
      <c r="P2799" s="453"/>
      <c r="Q2799" s="454"/>
      <c r="R2799" s="455"/>
      <c r="S2799" s="456"/>
      <c r="T2799" s="457"/>
      <c r="U2799" s="458"/>
      <c r="V2799" s="346"/>
      <c r="W2799" s="339"/>
      <c r="X2799" s="241"/>
    </row>
    <row r="2800" spans="1:24" ht="15" customHeight="1">
      <c r="A2800" s="62"/>
      <c r="B2800" s="62"/>
      <c r="C2800" s="389"/>
      <c r="D2800" s="389"/>
      <c r="E2800" s="389"/>
      <c r="F2800" s="346"/>
      <c r="G2800" s="346"/>
      <c r="H2800" s="423"/>
      <c r="I2800" s="423"/>
      <c r="J2800" s="423"/>
      <c r="K2800" s="448"/>
      <c r="L2800" s="449"/>
      <c r="M2800" s="450"/>
      <c r="N2800" s="451"/>
      <c r="O2800" s="452"/>
      <c r="P2800" s="453"/>
      <c r="Q2800" s="454"/>
      <c r="R2800" s="455"/>
      <c r="S2800" s="456"/>
      <c r="T2800" s="457"/>
      <c r="U2800" s="458"/>
      <c r="V2800" s="346"/>
      <c r="W2800" s="339"/>
      <c r="X2800" s="241"/>
    </row>
    <row r="2801" spans="1:24" ht="15" customHeight="1">
      <c r="A2801" s="62"/>
      <c r="B2801" s="62"/>
      <c r="C2801" s="389"/>
      <c r="D2801" s="389"/>
      <c r="E2801" s="389"/>
      <c r="F2801" s="346"/>
      <c r="G2801" s="346"/>
      <c r="H2801" s="423"/>
      <c r="I2801" s="423"/>
      <c r="J2801" s="423"/>
      <c r="K2801" s="448"/>
      <c r="L2801" s="449"/>
      <c r="M2801" s="450"/>
      <c r="N2801" s="451"/>
      <c r="O2801" s="452"/>
      <c r="P2801" s="453"/>
      <c r="Q2801" s="454"/>
      <c r="R2801" s="455"/>
      <c r="S2801" s="456"/>
      <c r="T2801" s="457"/>
      <c r="U2801" s="458"/>
      <c r="V2801" s="346"/>
      <c r="W2801" s="339"/>
      <c r="X2801" s="241"/>
    </row>
    <row r="2802" spans="1:24" ht="15" customHeight="1">
      <c r="A2802" s="62"/>
      <c r="B2802" s="62"/>
      <c r="C2802" s="389"/>
      <c r="D2802" s="389"/>
      <c r="E2802" s="389"/>
      <c r="F2802" s="346"/>
      <c r="G2802" s="346"/>
      <c r="H2802" s="423"/>
      <c r="I2802" s="423"/>
      <c r="J2802" s="423"/>
      <c r="K2802" s="448"/>
      <c r="L2802" s="449"/>
      <c r="M2802" s="450"/>
      <c r="N2802" s="451"/>
      <c r="O2802" s="452"/>
      <c r="P2802" s="453"/>
      <c r="Q2802" s="454"/>
      <c r="R2802" s="455"/>
      <c r="S2802" s="456"/>
      <c r="T2802" s="457"/>
      <c r="U2802" s="458"/>
      <c r="V2802" s="346"/>
      <c r="W2802" s="339"/>
      <c r="X2802" s="241"/>
    </row>
    <row r="2803" spans="1:24" ht="15" customHeight="1">
      <c r="A2803" s="62"/>
      <c r="B2803" s="62"/>
      <c r="C2803" s="389"/>
      <c r="D2803" s="389"/>
      <c r="E2803" s="389"/>
      <c r="F2803" s="346"/>
      <c r="G2803" s="346"/>
      <c r="H2803" s="423"/>
      <c r="I2803" s="423"/>
      <c r="J2803" s="423"/>
      <c r="K2803" s="448"/>
      <c r="L2803" s="449"/>
      <c r="M2803" s="450"/>
      <c r="N2803" s="451"/>
      <c r="O2803" s="452"/>
      <c r="P2803" s="453"/>
      <c r="Q2803" s="454"/>
      <c r="R2803" s="455"/>
      <c r="S2803" s="456"/>
      <c r="T2803" s="457"/>
      <c r="U2803" s="458"/>
      <c r="V2803" s="346"/>
      <c r="W2803" s="339"/>
      <c r="X2803" s="241"/>
    </row>
    <row r="2804" spans="1:24" ht="15" customHeight="1">
      <c r="A2804" s="62"/>
      <c r="B2804" s="62"/>
      <c r="C2804" s="389"/>
      <c r="D2804" s="389"/>
      <c r="E2804" s="389"/>
      <c r="F2804" s="346"/>
      <c r="G2804" s="346"/>
      <c r="H2804" s="423"/>
      <c r="I2804" s="423"/>
      <c r="J2804" s="423"/>
      <c r="K2804" s="448"/>
      <c r="L2804" s="449"/>
      <c r="M2804" s="450"/>
      <c r="N2804" s="451"/>
      <c r="O2804" s="452"/>
      <c r="P2804" s="453"/>
      <c r="Q2804" s="454"/>
      <c r="R2804" s="455"/>
      <c r="S2804" s="456"/>
      <c r="T2804" s="457"/>
      <c r="U2804" s="458"/>
      <c r="V2804" s="346"/>
      <c r="W2804" s="339"/>
      <c r="X2804" s="241"/>
    </row>
    <row r="2805" spans="1:24" ht="15" customHeight="1">
      <c r="A2805" s="62"/>
      <c r="B2805" s="62"/>
      <c r="C2805" s="389"/>
      <c r="D2805" s="389"/>
      <c r="E2805" s="389"/>
      <c r="F2805" s="346"/>
      <c r="G2805" s="346"/>
      <c r="H2805" s="423"/>
      <c r="I2805" s="423"/>
      <c r="J2805" s="423"/>
      <c r="K2805" s="448"/>
      <c r="L2805" s="449"/>
      <c r="M2805" s="450"/>
      <c r="N2805" s="451"/>
      <c r="O2805" s="452"/>
      <c r="P2805" s="453"/>
      <c r="Q2805" s="454"/>
      <c r="R2805" s="455"/>
      <c r="S2805" s="456"/>
      <c r="T2805" s="457"/>
      <c r="U2805" s="458"/>
      <c r="V2805" s="346"/>
      <c r="W2805" s="339"/>
      <c r="X2805" s="241"/>
    </row>
    <row r="2806" spans="1:24" ht="15" customHeight="1">
      <c r="A2806" s="62"/>
      <c r="B2806" s="62"/>
      <c r="C2806" s="389"/>
      <c r="D2806" s="389"/>
      <c r="E2806" s="389"/>
      <c r="F2806" s="346"/>
      <c r="G2806" s="346"/>
      <c r="H2806" s="423"/>
      <c r="I2806" s="423"/>
      <c r="J2806" s="423"/>
      <c r="K2806" s="448"/>
      <c r="L2806" s="449"/>
      <c r="M2806" s="450"/>
      <c r="N2806" s="451"/>
      <c r="O2806" s="452"/>
      <c r="P2806" s="453"/>
      <c r="Q2806" s="454"/>
      <c r="R2806" s="455"/>
      <c r="S2806" s="456"/>
      <c r="T2806" s="457"/>
      <c r="U2806" s="458"/>
      <c r="V2806" s="346"/>
      <c r="W2806" s="339"/>
      <c r="X2806" s="241"/>
    </row>
    <row r="2807" spans="1:24" ht="15" customHeight="1">
      <c r="A2807" s="62"/>
      <c r="B2807" s="62"/>
      <c r="C2807" s="389"/>
      <c r="D2807" s="389"/>
      <c r="E2807" s="389"/>
      <c r="F2807" s="346"/>
      <c r="G2807" s="346"/>
      <c r="H2807" s="423"/>
      <c r="I2807" s="423"/>
      <c r="J2807" s="423"/>
      <c r="K2807" s="448"/>
      <c r="L2807" s="449"/>
      <c r="M2807" s="450"/>
      <c r="N2807" s="451"/>
      <c r="O2807" s="452"/>
      <c r="P2807" s="453"/>
      <c r="Q2807" s="454"/>
      <c r="R2807" s="455"/>
      <c r="S2807" s="456"/>
      <c r="T2807" s="457"/>
      <c r="U2807" s="458"/>
      <c r="V2807" s="346"/>
      <c r="W2807" s="339"/>
      <c r="X2807" s="241"/>
    </row>
    <row r="2808" spans="1:24" ht="15" customHeight="1">
      <c r="A2808" s="62"/>
      <c r="B2808" s="62"/>
      <c r="C2808" s="389"/>
      <c r="D2808" s="389"/>
      <c r="E2808" s="389"/>
      <c r="F2808" s="346"/>
      <c r="G2808" s="346"/>
      <c r="H2808" s="423"/>
      <c r="I2808" s="423"/>
      <c r="J2808" s="423"/>
      <c r="K2808" s="448"/>
      <c r="L2808" s="449"/>
      <c r="M2808" s="450"/>
      <c r="N2808" s="451"/>
      <c r="O2808" s="452"/>
      <c r="P2808" s="453"/>
      <c r="Q2808" s="454"/>
      <c r="R2808" s="455"/>
      <c r="S2808" s="456"/>
      <c r="T2808" s="457"/>
      <c r="U2808" s="458"/>
      <c r="V2808" s="346"/>
      <c r="W2808" s="339"/>
      <c r="X2808" s="241"/>
    </row>
    <row r="2809" spans="1:24" ht="15" customHeight="1">
      <c r="A2809" s="62"/>
      <c r="B2809" s="62"/>
      <c r="C2809" s="389"/>
      <c r="D2809" s="389"/>
      <c r="E2809" s="389"/>
      <c r="F2809" s="346"/>
      <c r="G2809" s="346"/>
      <c r="H2809" s="423"/>
      <c r="I2809" s="423"/>
      <c r="J2809" s="423"/>
      <c r="K2809" s="448"/>
      <c r="L2809" s="449"/>
      <c r="M2809" s="450"/>
      <c r="N2809" s="451"/>
      <c r="O2809" s="452"/>
      <c r="P2809" s="453"/>
      <c r="Q2809" s="454"/>
      <c r="R2809" s="455"/>
      <c r="S2809" s="456"/>
      <c r="T2809" s="457"/>
      <c r="U2809" s="458"/>
      <c r="V2809" s="346"/>
      <c r="W2809" s="339"/>
      <c r="X2809" s="241"/>
    </row>
    <row r="2810" spans="1:24" ht="15" customHeight="1">
      <c r="A2810" s="62"/>
      <c r="B2810" s="62"/>
      <c r="C2810" s="389"/>
      <c r="D2810" s="389"/>
      <c r="E2810" s="389"/>
      <c r="F2810" s="346"/>
      <c r="G2810" s="346"/>
      <c r="H2810" s="423"/>
      <c r="I2810" s="423"/>
      <c r="J2810" s="423"/>
      <c r="K2810" s="448"/>
      <c r="L2810" s="449"/>
      <c r="M2810" s="450"/>
      <c r="N2810" s="451"/>
      <c r="O2810" s="452"/>
      <c r="P2810" s="453"/>
      <c r="Q2810" s="454"/>
      <c r="R2810" s="455"/>
      <c r="S2810" s="456"/>
      <c r="T2810" s="457"/>
      <c r="U2810" s="458"/>
      <c r="V2810" s="346"/>
      <c r="W2810" s="339"/>
      <c r="X2810" s="241"/>
    </row>
    <row r="2811" spans="1:24" ht="15" customHeight="1">
      <c r="A2811" s="62"/>
      <c r="B2811" s="62"/>
      <c r="C2811" s="389"/>
      <c r="D2811" s="389"/>
      <c r="E2811" s="389"/>
      <c r="F2811" s="346"/>
      <c r="G2811" s="346"/>
      <c r="H2811" s="423"/>
      <c r="I2811" s="423"/>
      <c r="J2811" s="423"/>
      <c r="K2811" s="448"/>
      <c r="L2811" s="449"/>
      <c r="M2811" s="450"/>
      <c r="N2811" s="451"/>
      <c r="O2811" s="452"/>
      <c r="P2811" s="453"/>
      <c r="Q2811" s="454"/>
      <c r="R2811" s="455"/>
      <c r="S2811" s="456"/>
      <c r="T2811" s="457"/>
      <c r="U2811" s="458"/>
      <c r="V2811" s="346"/>
      <c r="W2811" s="339"/>
      <c r="X2811" s="241"/>
    </row>
    <row r="2812" spans="1:24" ht="15" customHeight="1">
      <c r="A2812" s="62"/>
      <c r="B2812" s="62"/>
      <c r="C2812" s="389"/>
      <c r="D2812" s="389"/>
      <c r="E2812" s="389"/>
      <c r="F2812" s="346"/>
      <c r="G2812" s="346"/>
      <c r="H2812" s="423"/>
      <c r="I2812" s="423"/>
      <c r="J2812" s="423"/>
      <c r="K2812" s="448"/>
      <c r="L2812" s="449"/>
      <c r="M2812" s="450"/>
      <c r="N2812" s="451"/>
      <c r="O2812" s="452"/>
      <c r="P2812" s="453"/>
      <c r="Q2812" s="454"/>
      <c r="R2812" s="455"/>
      <c r="S2812" s="456"/>
      <c r="T2812" s="457"/>
      <c r="U2812" s="458"/>
      <c r="V2812" s="346"/>
      <c r="W2812" s="339"/>
      <c r="X2812" s="241"/>
    </row>
    <row r="2813" spans="1:24" ht="15" customHeight="1">
      <c r="A2813" s="62"/>
      <c r="B2813" s="62"/>
      <c r="C2813" s="389"/>
      <c r="D2813" s="389"/>
      <c r="E2813" s="389"/>
      <c r="F2813" s="346"/>
      <c r="G2813" s="346"/>
      <c r="H2813" s="423"/>
      <c r="I2813" s="423"/>
      <c r="J2813" s="423"/>
      <c r="K2813" s="448"/>
      <c r="L2813" s="449"/>
      <c r="M2813" s="450"/>
      <c r="N2813" s="451"/>
      <c r="O2813" s="452"/>
      <c r="P2813" s="453"/>
      <c r="Q2813" s="454"/>
      <c r="R2813" s="455"/>
      <c r="S2813" s="456"/>
      <c r="T2813" s="457"/>
      <c r="U2813" s="458"/>
      <c r="V2813" s="346"/>
      <c r="W2813" s="339"/>
      <c r="X2813" s="241"/>
    </row>
    <row r="2814" spans="1:24" ht="15" customHeight="1">
      <c r="A2814" s="62"/>
      <c r="B2814" s="62"/>
      <c r="C2814" s="389"/>
      <c r="D2814" s="389"/>
      <c r="E2814" s="389"/>
      <c r="F2814" s="346"/>
      <c r="G2814" s="346"/>
      <c r="H2814" s="423"/>
      <c r="I2814" s="423"/>
      <c r="J2814" s="423"/>
      <c r="K2814" s="448"/>
      <c r="L2814" s="449"/>
      <c r="M2814" s="450"/>
      <c r="N2814" s="451"/>
      <c r="O2814" s="452"/>
      <c r="P2814" s="453"/>
      <c r="Q2814" s="454"/>
      <c r="R2814" s="455"/>
      <c r="S2814" s="456"/>
      <c r="T2814" s="457"/>
      <c r="U2814" s="458"/>
      <c r="V2814" s="346"/>
      <c r="W2814" s="339"/>
      <c r="X2814" s="241"/>
    </row>
    <row r="2815" spans="1:24" ht="15" customHeight="1">
      <c r="A2815" s="62"/>
      <c r="B2815" s="62"/>
      <c r="C2815" s="389"/>
      <c r="D2815" s="389"/>
      <c r="E2815" s="389"/>
      <c r="F2815" s="346"/>
      <c r="G2815" s="346"/>
      <c r="H2815" s="423"/>
      <c r="I2815" s="423"/>
      <c r="J2815" s="423"/>
      <c r="K2815" s="448"/>
      <c r="L2815" s="449"/>
      <c r="M2815" s="450"/>
      <c r="N2815" s="451"/>
      <c r="O2815" s="452"/>
      <c r="P2815" s="453"/>
      <c r="Q2815" s="454"/>
      <c r="R2815" s="455"/>
      <c r="S2815" s="456"/>
      <c r="T2815" s="457"/>
      <c r="U2815" s="458"/>
      <c r="V2815" s="346"/>
      <c r="W2815" s="339"/>
      <c r="X2815" s="241"/>
    </row>
    <row r="2816" spans="1:24" ht="15" customHeight="1">
      <c r="A2816" s="62"/>
      <c r="B2816" s="62"/>
      <c r="C2816" s="389"/>
      <c r="D2816" s="389"/>
      <c r="E2816" s="389"/>
      <c r="F2816" s="346"/>
      <c r="G2816" s="346"/>
      <c r="H2816" s="423"/>
      <c r="I2816" s="423"/>
      <c r="J2816" s="423"/>
      <c r="K2816" s="448"/>
      <c r="L2816" s="449"/>
      <c r="M2816" s="450"/>
      <c r="N2816" s="451"/>
      <c r="O2816" s="452"/>
      <c r="P2816" s="453"/>
      <c r="Q2816" s="454"/>
      <c r="R2816" s="455"/>
      <c r="S2816" s="456"/>
      <c r="T2816" s="457"/>
      <c r="U2816" s="458"/>
      <c r="V2816" s="346"/>
      <c r="W2816" s="339"/>
      <c r="X2816" s="241"/>
    </row>
    <row r="2817" spans="1:24" ht="15" customHeight="1">
      <c r="A2817" s="62"/>
      <c r="B2817" s="62"/>
      <c r="C2817" s="389"/>
      <c r="D2817" s="389"/>
      <c r="E2817" s="389"/>
      <c r="F2817" s="346"/>
      <c r="G2817" s="346"/>
      <c r="H2817" s="423"/>
      <c r="I2817" s="423"/>
      <c r="J2817" s="423"/>
      <c r="K2817" s="448"/>
      <c r="L2817" s="449"/>
      <c r="M2817" s="450"/>
      <c r="N2817" s="451"/>
      <c r="O2817" s="452"/>
      <c r="P2817" s="453"/>
      <c r="Q2817" s="454"/>
      <c r="R2817" s="455"/>
      <c r="S2817" s="456"/>
      <c r="T2817" s="457"/>
      <c r="U2817" s="458"/>
      <c r="V2817" s="346"/>
      <c r="W2817" s="339"/>
      <c r="X2817" s="241"/>
    </row>
    <row r="2818" spans="1:24" ht="15" customHeight="1">
      <c r="A2818" s="62"/>
      <c r="B2818" s="62"/>
      <c r="C2818" s="389"/>
      <c r="D2818" s="389"/>
      <c r="E2818" s="389"/>
      <c r="F2818" s="346"/>
      <c r="G2818" s="346"/>
      <c r="H2818" s="423"/>
      <c r="I2818" s="423"/>
      <c r="J2818" s="423"/>
      <c r="K2818" s="448"/>
      <c r="L2818" s="449"/>
      <c r="M2818" s="450"/>
      <c r="N2818" s="451"/>
      <c r="O2818" s="452"/>
      <c r="P2818" s="453"/>
      <c r="Q2818" s="454"/>
      <c r="R2818" s="455"/>
      <c r="S2818" s="456"/>
      <c r="T2818" s="457"/>
      <c r="U2818" s="458"/>
      <c r="V2818" s="346"/>
      <c r="W2818" s="339"/>
      <c r="X2818" s="241"/>
    </row>
    <row r="2819" spans="1:24" ht="15" customHeight="1">
      <c r="A2819" s="62"/>
      <c r="B2819" s="62"/>
      <c r="C2819" s="389"/>
      <c r="D2819" s="389"/>
      <c r="E2819" s="389"/>
      <c r="F2819" s="346"/>
      <c r="G2819" s="346"/>
      <c r="H2819" s="423"/>
      <c r="I2819" s="423"/>
      <c r="J2819" s="423"/>
      <c r="K2819" s="448"/>
      <c r="L2819" s="449"/>
      <c r="M2819" s="450"/>
      <c r="N2819" s="451"/>
      <c r="O2819" s="452"/>
      <c r="P2819" s="453"/>
      <c r="Q2819" s="454"/>
      <c r="R2819" s="455"/>
      <c r="S2819" s="456"/>
      <c r="T2819" s="457"/>
      <c r="U2819" s="458"/>
      <c r="V2819" s="346"/>
      <c r="W2819" s="339"/>
      <c r="X2819" s="241"/>
    </row>
    <row r="2820" spans="1:24" ht="15" customHeight="1">
      <c r="A2820" s="62"/>
      <c r="B2820" s="62"/>
      <c r="C2820" s="389"/>
      <c r="D2820" s="389"/>
      <c r="E2820" s="389"/>
      <c r="F2820" s="346"/>
      <c r="G2820" s="346"/>
      <c r="H2820" s="423"/>
      <c r="I2820" s="423"/>
      <c r="J2820" s="423"/>
      <c r="K2820" s="448"/>
      <c r="L2820" s="449"/>
      <c r="M2820" s="450"/>
      <c r="N2820" s="451"/>
      <c r="O2820" s="452"/>
      <c r="P2820" s="453"/>
      <c r="Q2820" s="454"/>
      <c r="R2820" s="455"/>
      <c r="S2820" s="456"/>
      <c r="T2820" s="457"/>
      <c r="U2820" s="458"/>
      <c r="V2820" s="346"/>
      <c r="W2820" s="339"/>
      <c r="X2820" s="241"/>
    </row>
    <row r="2821" spans="1:24" ht="15" customHeight="1">
      <c r="A2821" s="62"/>
      <c r="B2821" s="62"/>
      <c r="C2821" s="389"/>
      <c r="D2821" s="389"/>
      <c r="E2821" s="389"/>
      <c r="F2821" s="346"/>
      <c r="G2821" s="346"/>
      <c r="H2821" s="423"/>
      <c r="I2821" s="423"/>
      <c r="J2821" s="423"/>
      <c r="K2821" s="448"/>
      <c r="L2821" s="449"/>
      <c r="M2821" s="450"/>
      <c r="N2821" s="451"/>
      <c r="O2821" s="452"/>
      <c r="P2821" s="453"/>
      <c r="Q2821" s="454"/>
      <c r="R2821" s="455"/>
      <c r="S2821" s="456"/>
      <c r="T2821" s="457"/>
      <c r="U2821" s="458"/>
      <c r="V2821" s="346"/>
      <c r="W2821" s="339"/>
      <c r="X2821" s="241"/>
    </row>
    <row r="2822" spans="1:24" ht="15" customHeight="1">
      <c r="A2822" s="62"/>
      <c r="B2822" s="62"/>
      <c r="C2822" s="389"/>
      <c r="D2822" s="389"/>
      <c r="E2822" s="389"/>
      <c r="F2822" s="346"/>
      <c r="G2822" s="346"/>
      <c r="H2822" s="423"/>
      <c r="I2822" s="423"/>
      <c r="J2822" s="423"/>
      <c r="K2822" s="448"/>
      <c r="L2822" s="449"/>
      <c r="M2822" s="450"/>
      <c r="N2822" s="451"/>
      <c r="O2822" s="452"/>
      <c r="P2822" s="453"/>
      <c r="Q2822" s="454"/>
      <c r="R2822" s="455"/>
      <c r="S2822" s="456"/>
      <c r="T2822" s="457"/>
      <c r="U2822" s="458"/>
      <c r="V2822" s="346"/>
      <c r="W2822" s="339"/>
      <c r="X2822" s="241"/>
    </row>
    <row r="2823" spans="1:24" ht="15" customHeight="1">
      <c r="A2823" s="62"/>
      <c r="B2823" s="62"/>
      <c r="C2823" s="389"/>
      <c r="D2823" s="389"/>
      <c r="E2823" s="389"/>
      <c r="F2823" s="346"/>
      <c r="G2823" s="346"/>
      <c r="H2823" s="423"/>
      <c r="I2823" s="423"/>
      <c r="J2823" s="423"/>
      <c r="K2823" s="448"/>
      <c r="L2823" s="449"/>
      <c r="M2823" s="450"/>
      <c r="N2823" s="451"/>
      <c r="O2823" s="452"/>
      <c r="P2823" s="453"/>
      <c r="Q2823" s="454"/>
      <c r="R2823" s="455"/>
      <c r="S2823" s="456"/>
      <c r="T2823" s="457"/>
      <c r="U2823" s="458"/>
      <c r="V2823" s="346"/>
      <c r="W2823" s="339"/>
      <c r="X2823" s="241"/>
    </row>
    <row r="2824" spans="1:24" ht="15" customHeight="1">
      <c r="A2824" s="62"/>
      <c r="B2824" s="62"/>
      <c r="C2824" s="389"/>
      <c r="D2824" s="389"/>
      <c r="E2824" s="389"/>
      <c r="F2824" s="346"/>
      <c r="G2824" s="346"/>
      <c r="H2824" s="423"/>
      <c r="I2824" s="423"/>
      <c r="J2824" s="423"/>
      <c r="K2824" s="448"/>
      <c r="L2824" s="449"/>
      <c r="M2824" s="450"/>
      <c r="N2824" s="451"/>
      <c r="O2824" s="452"/>
      <c r="P2824" s="453"/>
      <c r="Q2824" s="454"/>
      <c r="R2824" s="455"/>
      <c r="S2824" s="456"/>
      <c r="T2824" s="457"/>
      <c r="U2824" s="458"/>
      <c r="V2824" s="346"/>
      <c r="W2824" s="339"/>
      <c r="X2824" s="241"/>
    </row>
    <row r="2825" spans="1:24" ht="15" customHeight="1">
      <c r="A2825" s="62"/>
      <c r="B2825" s="62"/>
      <c r="C2825" s="389"/>
      <c r="D2825" s="389"/>
      <c r="E2825" s="389"/>
      <c r="F2825" s="346"/>
      <c r="G2825" s="346"/>
      <c r="H2825" s="423"/>
      <c r="I2825" s="423"/>
      <c r="J2825" s="423"/>
      <c r="K2825" s="448"/>
      <c r="L2825" s="449"/>
      <c r="M2825" s="450"/>
      <c r="N2825" s="451"/>
      <c r="O2825" s="452"/>
      <c r="P2825" s="453"/>
      <c r="Q2825" s="454"/>
      <c r="R2825" s="455"/>
      <c r="S2825" s="456"/>
      <c r="T2825" s="457"/>
      <c r="U2825" s="458"/>
      <c r="V2825" s="346"/>
      <c r="W2825" s="339"/>
      <c r="X2825" s="241"/>
    </row>
    <row r="2826" spans="1:24" ht="15" customHeight="1">
      <c r="A2826" s="62"/>
      <c r="B2826" s="62"/>
      <c r="C2826" s="389"/>
      <c r="D2826" s="389"/>
      <c r="E2826" s="389"/>
      <c r="F2826" s="346"/>
      <c r="G2826" s="346"/>
      <c r="H2826" s="423"/>
      <c r="I2826" s="423"/>
      <c r="J2826" s="423"/>
      <c r="K2826" s="448"/>
      <c r="L2826" s="449"/>
      <c r="M2826" s="450"/>
      <c r="N2826" s="451"/>
      <c r="O2826" s="452"/>
      <c r="P2826" s="453"/>
      <c r="Q2826" s="454"/>
      <c r="R2826" s="455"/>
      <c r="S2826" s="456"/>
      <c r="T2826" s="457"/>
      <c r="U2826" s="458"/>
      <c r="V2826" s="346"/>
      <c r="W2826" s="339"/>
      <c r="X2826" s="241"/>
    </row>
    <row r="2827" spans="1:24" ht="15" customHeight="1">
      <c r="A2827" s="62"/>
      <c r="B2827" s="62"/>
      <c r="C2827" s="389"/>
      <c r="D2827" s="389"/>
      <c r="E2827" s="389"/>
      <c r="F2827" s="346"/>
      <c r="G2827" s="346"/>
      <c r="H2827" s="423"/>
      <c r="I2827" s="423"/>
      <c r="J2827" s="423"/>
      <c r="K2827" s="448"/>
      <c r="L2827" s="449"/>
      <c r="M2827" s="450"/>
      <c r="N2827" s="451"/>
      <c r="O2827" s="452"/>
      <c r="P2827" s="453"/>
      <c r="Q2827" s="454"/>
      <c r="R2827" s="455"/>
      <c r="S2827" s="456"/>
      <c r="T2827" s="457"/>
      <c r="U2827" s="458"/>
      <c r="V2827" s="346"/>
      <c r="W2827" s="339"/>
      <c r="X2827" s="241"/>
    </row>
    <row r="2828" spans="1:24" ht="15" customHeight="1">
      <c r="A2828" s="62"/>
      <c r="B2828" s="62"/>
      <c r="C2828" s="389"/>
      <c r="D2828" s="389"/>
      <c r="E2828" s="389"/>
      <c r="F2828" s="346"/>
      <c r="G2828" s="346"/>
      <c r="H2828" s="423"/>
      <c r="I2828" s="423"/>
      <c r="J2828" s="423"/>
      <c r="K2828" s="448"/>
      <c r="L2828" s="449"/>
      <c r="M2828" s="450"/>
      <c r="N2828" s="451"/>
      <c r="O2828" s="452"/>
      <c r="P2828" s="453"/>
      <c r="Q2828" s="454"/>
      <c r="R2828" s="455"/>
      <c r="S2828" s="456"/>
      <c r="T2828" s="457"/>
      <c r="U2828" s="458"/>
      <c r="V2828" s="346"/>
      <c r="W2828" s="339"/>
      <c r="X2828" s="241"/>
    </row>
    <row r="2829" spans="1:24" ht="15" customHeight="1">
      <c r="A2829" s="62"/>
      <c r="B2829" s="62"/>
      <c r="C2829" s="389"/>
      <c r="D2829" s="389"/>
      <c r="E2829" s="389"/>
      <c r="F2829" s="346"/>
      <c r="G2829" s="346"/>
      <c r="H2829" s="423"/>
      <c r="I2829" s="423"/>
      <c r="J2829" s="423"/>
      <c r="K2829" s="448"/>
      <c r="L2829" s="449"/>
      <c r="M2829" s="450"/>
      <c r="N2829" s="451"/>
      <c r="O2829" s="452"/>
      <c r="P2829" s="453"/>
      <c r="Q2829" s="454"/>
      <c r="R2829" s="455"/>
      <c r="S2829" s="456"/>
      <c r="T2829" s="457"/>
      <c r="U2829" s="458"/>
      <c r="V2829" s="346"/>
      <c r="W2829" s="339"/>
      <c r="X2829" s="241"/>
    </row>
    <row r="2830" spans="1:24" ht="15" customHeight="1">
      <c r="A2830" s="62"/>
      <c r="B2830" s="62"/>
      <c r="C2830" s="389"/>
      <c r="D2830" s="389"/>
      <c r="E2830" s="389"/>
      <c r="F2830" s="346"/>
      <c r="G2830" s="346"/>
      <c r="H2830" s="423"/>
      <c r="I2830" s="423"/>
      <c r="J2830" s="423"/>
      <c r="K2830" s="448"/>
      <c r="L2830" s="449"/>
      <c r="M2830" s="450"/>
      <c r="N2830" s="451"/>
      <c r="O2830" s="452"/>
      <c r="P2830" s="453"/>
      <c r="Q2830" s="454"/>
      <c r="R2830" s="455"/>
      <c r="S2830" s="456"/>
      <c r="T2830" s="457"/>
      <c r="U2830" s="458"/>
      <c r="V2830" s="346"/>
      <c r="W2830" s="339"/>
      <c r="X2830" s="241"/>
    </row>
    <row r="2831" spans="1:24" ht="15" customHeight="1">
      <c r="A2831" s="62"/>
      <c r="B2831" s="62"/>
      <c r="C2831" s="389"/>
      <c r="D2831" s="389"/>
      <c r="E2831" s="389"/>
      <c r="F2831" s="346"/>
      <c r="G2831" s="346"/>
      <c r="H2831" s="423"/>
      <c r="I2831" s="423"/>
      <c r="J2831" s="423"/>
      <c r="K2831" s="448"/>
      <c r="L2831" s="449"/>
      <c r="M2831" s="450"/>
      <c r="N2831" s="451"/>
      <c r="O2831" s="452"/>
      <c r="P2831" s="453"/>
      <c r="Q2831" s="454"/>
      <c r="R2831" s="455"/>
      <c r="S2831" s="456"/>
      <c r="T2831" s="457"/>
      <c r="U2831" s="458"/>
      <c r="V2831" s="346"/>
      <c r="W2831" s="339"/>
      <c r="X2831" s="241"/>
    </row>
    <row r="2832" spans="1:24" ht="15" customHeight="1">
      <c r="A2832" s="62"/>
      <c r="B2832" s="62"/>
      <c r="C2832" s="389"/>
      <c r="D2832" s="389"/>
      <c r="E2832" s="389"/>
      <c r="F2832" s="346"/>
      <c r="G2832" s="346"/>
      <c r="H2832" s="423"/>
      <c r="I2832" s="423"/>
      <c r="J2832" s="423"/>
      <c r="K2832" s="448"/>
      <c r="L2832" s="449"/>
      <c r="M2832" s="450"/>
      <c r="N2832" s="451"/>
      <c r="O2832" s="452"/>
      <c r="P2832" s="453"/>
      <c r="Q2832" s="454"/>
      <c r="R2832" s="455"/>
      <c r="S2832" s="456"/>
      <c r="T2832" s="457"/>
      <c r="U2832" s="458"/>
      <c r="V2832" s="346"/>
      <c r="W2832" s="339"/>
      <c r="X2832" s="241"/>
    </row>
    <row r="2833" spans="1:24" ht="15" customHeight="1">
      <c r="A2833" s="62"/>
      <c r="B2833" s="62"/>
      <c r="C2833" s="389"/>
      <c r="D2833" s="389"/>
      <c r="E2833" s="389"/>
      <c r="F2833" s="346"/>
      <c r="G2833" s="346"/>
      <c r="H2833" s="423"/>
      <c r="I2833" s="423"/>
      <c r="J2833" s="423"/>
      <c r="K2833" s="448"/>
      <c r="L2833" s="449"/>
      <c r="M2833" s="450"/>
      <c r="N2833" s="451"/>
      <c r="O2833" s="452"/>
      <c r="P2833" s="453"/>
      <c r="Q2833" s="454"/>
      <c r="R2833" s="455"/>
      <c r="S2833" s="456"/>
      <c r="T2833" s="457"/>
      <c r="U2833" s="458"/>
      <c r="V2833" s="346"/>
      <c r="W2833" s="339"/>
      <c r="X2833" s="241"/>
    </row>
    <row r="2834" spans="1:24" ht="15" customHeight="1">
      <c r="A2834" s="62"/>
      <c r="B2834" s="62"/>
      <c r="C2834" s="389"/>
      <c r="D2834" s="389"/>
      <c r="E2834" s="389"/>
      <c r="F2834" s="346"/>
      <c r="G2834" s="346"/>
      <c r="H2834" s="423"/>
      <c r="I2834" s="423"/>
      <c r="J2834" s="423"/>
      <c r="K2834" s="448"/>
      <c r="L2834" s="449"/>
      <c r="M2834" s="450"/>
      <c r="N2834" s="451"/>
      <c r="O2834" s="452"/>
      <c r="P2834" s="453"/>
      <c r="Q2834" s="454"/>
      <c r="R2834" s="455"/>
      <c r="S2834" s="456"/>
      <c r="T2834" s="457"/>
      <c r="U2834" s="458"/>
      <c r="V2834" s="346"/>
      <c r="W2834" s="339"/>
      <c r="X2834" s="241"/>
    </row>
    <row r="2835" spans="1:24" ht="15" customHeight="1">
      <c r="A2835" s="62"/>
      <c r="B2835" s="62"/>
      <c r="C2835" s="389"/>
      <c r="D2835" s="389"/>
      <c r="E2835" s="389"/>
      <c r="F2835" s="346"/>
      <c r="G2835" s="346"/>
      <c r="H2835" s="423"/>
      <c r="I2835" s="423"/>
      <c r="J2835" s="423"/>
      <c r="K2835" s="448"/>
      <c r="L2835" s="449"/>
      <c r="M2835" s="450"/>
      <c r="N2835" s="451"/>
      <c r="O2835" s="452"/>
      <c r="P2835" s="453"/>
      <c r="Q2835" s="454"/>
      <c r="R2835" s="455"/>
      <c r="S2835" s="456"/>
      <c r="T2835" s="457"/>
      <c r="U2835" s="458"/>
      <c r="V2835" s="346"/>
      <c r="W2835" s="339"/>
      <c r="X2835" s="241"/>
    </row>
    <row r="2836" spans="1:24" ht="15" customHeight="1">
      <c r="A2836" s="62"/>
      <c r="B2836" s="62"/>
      <c r="C2836" s="389"/>
      <c r="D2836" s="389"/>
      <c r="E2836" s="389"/>
      <c r="F2836" s="346"/>
      <c r="G2836" s="346"/>
      <c r="H2836" s="423"/>
      <c r="I2836" s="423"/>
      <c r="J2836" s="423"/>
      <c r="K2836" s="448"/>
      <c r="L2836" s="449"/>
      <c r="M2836" s="450"/>
      <c r="N2836" s="451"/>
      <c r="O2836" s="452"/>
      <c r="P2836" s="453"/>
      <c r="Q2836" s="454"/>
      <c r="R2836" s="455"/>
      <c r="S2836" s="456"/>
      <c r="T2836" s="457"/>
      <c r="U2836" s="458"/>
      <c r="V2836" s="346"/>
      <c r="W2836" s="339"/>
      <c r="X2836" s="241"/>
    </row>
    <row r="2837" spans="1:24" ht="15" customHeight="1">
      <c r="A2837" s="62"/>
      <c r="B2837" s="62"/>
      <c r="C2837" s="389"/>
      <c r="D2837" s="389"/>
      <c r="E2837" s="389"/>
      <c r="F2837" s="346"/>
      <c r="G2837" s="346"/>
      <c r="H2837" s="423"/>
      <c r="I2837" s="423"/>
      <c r="J2837" s="423"/>
      <c r="K2837" s="448"/>
      <c r="L2837" s="449"/>
      <c r="M2837" s="450"/>
      <c r="N2837" s="451"/>
      <c r="O2837" s="452"/>
      <c r="P2837" s="453"/>
      <c r="Q2837" s="454"/>
      <c r="R2837" s="455"/>
      <c r="S2837" s="456"/>
      <c r="T2837" s="457"/>
      <c r="U2837" s="458"/>
      <c r="V2837" s="346"/>
      <c r="W2837" s="339"/>
      <c r="X2837" s="241"/>
    </row>
    <row r="2838" spans="1:24" ht="15" customHeight="1">
      <c r="A2838" s="62"/>
      <c r="B2838" s="62"/>
      <c r="C2838" s="389"/>
      <c r="D2838" s="389"/>
      <c r="E2838" s="389"/>
      <c r="F2838" s="346"/>
      <c r="G2838" s="346"/>
      <c r="H2838" s="423"/>
      <c r="I2838" s="423"/>
      <c r="J2838" s="423"/>
      <c r="K2838" s="448"/>
      <c r="L2838" s="449"/>
      <c r="M2838" s="450"/>
      <c r="N2838" s="451"/>
      <c r="O2838" s="452"/>
      <c r="P2838" s="453"/>
      <c r="Q2838" s="454"/>
      <c r="R2838" s="455"/>
      <c r="S2838" s="456"/>
      <c r="T2838" s="457"/>
      <c r="U2838" s="458"/>
      <c r="V2838" s="346"/>
      <c r="W2838" s="339"/>
      <c r="X2838" s="241"/>
    </row>
    <row r="2839" spans="1:24" ht="15" customHeight="1">
      <c r="A2839" s="62"/>
      <c r="B2839" s="62"/>
      <c r="C2839" s="389"/>
      <c r="D2839" s="389"/>
      <c r="E2839" s="389"/>
      <c r="F2839" s="346"/>
      <c r="G2839" s="346"/>
      <c r="H2839" s="423"/>
      <c r="I2839" s="423"/>
      <c r="J2839" s="423"/>
      <c r="K2839" s="448"/>
      <c r="L2839" s="449"/>
      <c r="M2839" s="450"/>
      <c r="N2839" s="451"/>
      <c r="O2839" s="452"/>
      <c r="P2839" s="453"/>
      <c r="Q2839" s="454"/>
      <c r="R2839" s="455"/>
      <c r="S2839" s="456"/>
      <c r="T2839" s="457"/>
      <c r="U2839" s="458"/>
      <c r="V2839" s="346"/>
      <c r="W2839" s="339"/>
      <c r="X2839" s="241"/>
    </row>
    <row r="2840" spans="1:24" ht="15" customHeight="1">
      <c r="A2840" s="62"/>
      <c r="B2840" s="62"/>
      <c r="C2840" s="389"/>
      <c r="D2840" s="389"/>
      <c r="E2840" s="389"/>
      <c r="F2840" s="346"/>
      <c r="G2840" s="346"/>
      <c r="H2840" s="423"/>
      <c r="I2840" s="423"/>
      <c r="J2840" s="423"/>
      <c r="K2840" s="448"/>
      <c r="L2840" s="449"/>
      <c r="M2840" s="450"/>
      <c r="N2840" s="451"/>
      <c r="O2840" s="452"/>
      <c r="P2840" s="453"/>
      <c r="Q2840" s="454"/>
      <c r="R2840" s="455"/>
      <c r="S2840" s="456"/>
      <c r="T2840" s="457"/>
      <c r="U2840" s="458"/>
      <c r="V2840" s="346"/>
      <c r="W2840" s="339"/>
      <c r="X2840" s="241"/>
    </row>
    <row r="2841" spans="1:24" ht="15" customHeight="1">
      <c r="A2841" s="62"/>
      <c r="B2841" s="62"/>
      <c r="C2841" s="389"/>
      <c r="D2841" s="389"/>
      <c r="E2841" s="389"/>
      <c r="F2841" s="346"/>
      <c r="G2841" s="346"/>
      <c r="H2841" s="423"/>
      <c r="I2841" s="423"/>
      <c r="J2841" s="423"/>
      <c r="K2841" s="448"/>
      <c r="L2841" s="449"/>
      <c r="M2841" s="450"/>
      <c r="N2841" s="451"/>
      <c r="O2841" s="452"/>
      <c r="P2841" s="453"/>
      <c r="Q2841" s="454"/>
      <c r="R2841" s="455"/>
      <c r="S2841" s="456"/>
      <c r="T2841" s="457"/>
      <c r="U2841" s="458"/>
      <c r="V2841" s="346"/>
      <c r="W2841" s="339"/>
      <c r="X2841" s="241"/>
    </row>
    <row r="2842" spans="1:24" ht="15" customHeight="1">
      <c r="A2842" s="62"/>
      <c r="B2842" s="62"/>
      <c r="C2842" s="389"/>
      <c r="D2842" s="389"/>
      <c r="E2842" s="389"/>
      <c r="F2842" s="346"/>
      <c r="G2842" s="346"/>
      <c r="H2842" s="423"/>
      <c r="I2842" s="423"/>
      <c r="J2842" s="423"/>
      <c r="K2842" s="448"/>
      <c r="L2842" s="449"/>
      <c r="M2842" s="450"/>
      <c r="N2842" s="451"/>
      <c r="O2842" s="452"/>
      <c r="P2842" s="453"/>
      <c r="Q2842" s="454"/>
      <c r="R2842" s="455"/>
      <c r="S2842" s="456"/>
      <c r="T2842" s="457"/>
      <c r="U2842" s="458"/>
      <c r="V2842" s="346"/>
      <c r="W2842" s="339"/>
      <c r="X2842" s="241"/>
    </row>
    <row r="2843" spans="1:24" ht="15" customHeight="1">
      <c r="A2843" s="62"/>
      <c r="B2843" s="62"/>
      <c r="C2843" s="389"/>
      <c r="D2843" s="389"/>
      <c r="E2843" s="389"/>
      <c r="F2843" s="346"/>
      <c r="G2843" s="346"/>
      <c r="H2843" s="423"/>
      <c r="I2843" s="423"/>
      <c r="J2843" s="423"/>
      <c r="K2843" s="448"/>
      <c r="L2843" s="449"/>
      <c r="M2843" s="450"/>
      <c r="N2843" s="451"/>
      <c r="O2843" s="452"/>
      <c r="P2843" s="453"/>
      <c r="Q2843" s="454"/>
      <c r="R2843" s="455"/>
      <c r="S2843" s="456"/>
      <c r="T2843" s="457"/>
      <c r="U2843" s="458"/>
      <c r="V2843" s="346"/>
      <c r="W2843" s="339"/>
      <c r="X2843" s="241"/>
    </row>
    <row r="2844" spans="1:24" ht="15" customHeight="1">
      <c r="A2844" s="62"/>
      <c r="B2844" s="62"/>
      <c r="C2844" s="389"/>
      <c r="D2844" s="389"/>
      <c r="E2844" s="389"/>
      <c r="F2844" s="346"/>
      <c r="G2844" s="346"/>
      <c r="H2844" s="423"/>
      <c r="I2844" s="423"/>
      <c r="J2844" s="423"/>
      <c r="K2844" s="448"/>
      <c r="L2844" s="449"/>
      <c r="M2844" s="450"/>
      <c r="N2844" s="451"/>
      <c r="O2844" s="452"/>
      <c r="P2844" s="453"/>
      <c r="Q2844" s="454"/>
      <c r="R2844" s="455"/>
      <c r="S2844" s="456"/>
      <c r="T2844" s="457"/>
      <c r="U2844" s="458"/>
      <c r="V2844" s="346"/>
      <c r="W2844" s="339"/>
      <c r="X2844" s="241"/>
    </row>
    <row r="2845" spans="1:24" ht="15" customHeight="1">
      <c r="A2845" s="62"/>
      <c r="B2845" s="62"/>
      <c r="C2845" s="389"/>
      <c r="D2845" s="389"/>
      <c r="E2845" s="389"/>
      <c r="F2845" s="346"/>
      <c r="G2845" s="346"/>
      <c r="H2845" s="423"/>
      <c r="I2845" s="423"/>
      <c r="J2845" s="423"/>
      <c r="K2845" s="448"/>
      <c r="L2845" s="449"/>
      <c r="M2845" s="450"/>
      <c r="N2845" s="451"/>
      <c r="O2845" s="452"/>
      <c r="P2845" s="453"/>
      <c r="Q2845" s="454"/>
      <c r="R2845" s="455"/>
      <c r="S2845" s="456"/>
      <c r="T2845" s="457"/>
      <c r="U2845" s="458"/>
      <c r="V2845" s="346"/>
      <c r="W2845" s="339"/>
      <c r="X2845" s="241"/>
    </row>
    <row r="2846" spans="1:24" ht="15" customHeight="1">
      <c r="A2846" s="62"/>
      <c r="B2846" s="62"/>
      <c r="C2846" s="389"/>
      <c r="D2846" s="389"/>
      <c r="E2846" s="389"/>
      <c r="F2846" s="346"/>
      <c r="G2846" s="346"/>
      <c r="H2846" s="423"/>
      <c r="I2846" s="423"/>
      <c r="J2846" s="423"/>
      <c r="K2846" s="448"/>
      <c r="L2846" s="449"/>
      <c r="M2846" s="450"/>
      <c r="N2846" s="451"/>
      <c r="O2846" s="452"/>
      <c r="P2846" s="453"/>
      <c r="Q2846" s="454"/>
      <c r="R2846" s="455"/>
      <c r="S2846" s="456"/>
      <c r="T2846" s="457"/>
      <c r="U2846" s="458"/>
      <c r="V2846" s="346"/>
      <c r="W2846" s="339"/>
      <c r="X2846" s="241"/>
    </row>
    <row r="2847" spans="1:24" ht="15" customHeight="1">
      <c r="A2847" s="62"/>
      <c r="B2847" s="62"/>
      <c r="C2847" s="389"/>
      <c r="D2847" s="389"/>
      <c r="E2847" s="389"/>
      <c r="F2847" s="346"/>
      <c r="G2847" s="346"/>
      <c r="H2847" s="423"/>
      <c r="I2847" s="423"/>
      <c r="J2847" s="423"/>
      <c r="K2847" s="448"/>
      <c r="L2847" s="449"/>
      <c r="M2847" s="450"/>
      <c r="N2847" s="451"/>
      <c r="O2847" s="452"/>
      <c r="P2847" s="453"/>
      <c r="Q2847" s="454"/>
      <c r="R2847" s="455"/>
      <c r="S2847" s="456"/>
      <c r="T2847" s="457"/>
      <c r="U2847" s="458"/>
      <c r="V2847" s="346"/>
      <c r="W2847" s="339"/>
      <c r="X2847" s="241"/>
    </row>
    <row r="2848" spans="1:24" ht="15" customHeight="1">
      <c r="A2848" s="62"/>
      <c r="B2848" s="62"/>
      <c r="C2848" s="389"/>
      <c r="D2848" s="389"/>
      <c r="E2848" s="389"/>
      <c r="F2848" s="346"/>
      <c r="G2848" s="346"/>
      <c r="H2848" s="423"/>
      <c r="I2848" s="423"/>
      <c r="J2848" s="423"/>
      <c r="K2848" s="448"/>
      <c r="L2848" s="449"/>
      <c r="M2848" s="450"/>
      <c r="N2848" s="451"/>
      <c r="O2848" s="452"/>
      <c r="P2848" s="453"/>
      <c r="Q2848" s="454"/>
      <c r="R2848" s="455"/>
      <c r="S2848" s="456"/>
      <c r="T2848" s="457"/>
      <c r="U2848" s="458"/>
      <c r="V2848" s="346"/>
      <c r="W2848" s="339"/>
      <c r="X2848" s="241"/>
    </row>
    <row r="2849" spans="1:24" ht="15" customHeight="1">
      <c r="A2849" s="62"/>
      <c r="B2849" s="62"/>
      <c r="C2849" s="389"/>
      <c r="D2849" s="389"/>
      <c r="E2849" s="389"/>
      <c r="F2849" s="346"/>
      <c r="G2849" s="346"/>
      <c r="H2849" s="423"/>
      <c r="I2849" s="423"/>
      <c r="J2849" s="423"/>
      <c r="K2849" s="448"/>
      <c r="L2849" s="449"/>
      <c r="M2849" s="450"/>
      <c r="N2849" s="451"/>
      <c r="O2849" s="452"/>
      <c r="P2849" s="453"/>
      <c r="Q2849" s="454"/>
      <c r="R2849" s="455"/>
      <c r="S2849" s="456"/>
      <c r="T2849" s="457"/>
      <c r="U2849" s="458"/>
      <c r="V2849" s="346"/>
      <c r="W2849" s="339"/>
      <c r="X2849" s="241"/>
    </row>
    <row r="2850" spans="1:24" ht="15" customHeight="1">
      <c r="A2850" s="62"/>
      <c r="B2850" s="62"/>
      <c r="C2850" s="389"/>
      <c r="D2850" s="389"/>
      <c r="E2850" s="389"/>
      <c r="F2850" s="346"/>
      <c r="G2850" s="346"/>
      <c r="H2850" s="423"/>
      <c r="I2850" s="423"/>
      <c r="J2850" s="423"/>
      <c r="K2850" s="448"/>
      <c r="L2850" s="449"/>
      <c r="M2850" s="450"/>
      <c r="N2850" s="451"/>
      <c r="O2850" s="452"/>
      <c r="P2850" s="453"/>
      <c r="Q2850" s="454"/>
      <c r="R2850" s="455"/>
      <c r="S2850" s="456"/>
      <c r="T2850" s="457"/>
      <c r="U2850" s="458"/>
      <c r="V2850" s="346"/>
      <c r="W2850" s="339"/>
      <c r="X2850" s="241"/>
    </row>
    <row r="2851" spans="1:24" ht="15" customHeight="1">
      <c r="A2851" s="62"/>
      <c r="B2851" s="62"/>
      <c r="C2851" s="389"/>
      <c r="D2851" s="389"/>
      <c r="E2851" s="389"/>
      <c r="F2851" s="346"/>
      <c r="G2851" s="346"/>
      <c r="H2851" s="423"/>
      <c r="I2851" s="423"/>
      <c r="J2851" s="423"/>
      <c r="K2851" s="448"/>
      <c r="L2851" s="449"/>
      <c r="M2851" s="450"/>
      <c r="N2851" s="451"/>
      <c r="O2851" s="452"/>
      <c r="P2851" s="453"/>
      <c r="Q2851" s="454"/>
      <c r="R2851" s="455"/>
      <c r="S2851" s="456"/>
      <c r="T2851" s="457"/>
      <c r="U2851" s="458"/>
      <c r="V2851" s="346"/>
      <c r="W2851" s="339"/>
      <c r="X2851" s="241"/>
    </row>
    <row r="2852" spans="1:24" ht="15" customHeight="1">
      <c r="A2852" s="62"/>
      <c r="B2852" s="62"/>
      <c r="C2852" s="389"/>
      <c r="D2852" s="389"/>
      <c r="E2852" s="389"/>
      <c r="F2852" s="346"/>
      <c r="G2852" s="346"/>
      <c r="H2852" s="423"/>
      <c r="I2852" s="423"/>
      <c r="J2852" s="423"/>
      <c r="K2852" s="448"/>
      <c r="L2852" s="449"/>
      <c r="M2852" s="450"/>
      <c r="N2852" s="451"/>
      <c r="O2852" s="452"/>
      <c r="P2852" s="453"/>
      <c r="Q2852" s="454"/>
      <c r="R2852" s="455"/>
      <c r="S2852" s="456"/>
      <c r="T2852" s="457"/>
      <c r="U2852" s="458"/>
      <c r="V2852" s="346"/>
      <c r="W2852" s="339"/>
      <c r="X2852" s="241"/>
    </row>
    <row r="2853" spans="1:24" ht="15" customHeight="1">
      <c r="A2853" s="62"/>
      <c r="B2853" s="62"/>
      <c r="C2853" s="389"/>
      <c r="D2853" s="389"/>
      <c r="E2853" s="389"/>
      <c r="F2853" s="346"/>
      <c r="G2853" s="346"/>
      <c r="H2853" s="423"/>
      <c r="I2853" s="423"/>
      <c r="J2853" s="423"/>
      <c r="K2853" s="448"/>
      <c r="L2853" s="449"/>
      <c r="M2853" s="450"/>
      <c r="N2853" s="451"/>
      <c r="O2853" s="452"/>
      <c r="P2853" s="453"/>
      <c r="Q2853" s="454"/>
      <c r="R2853" s="455"/>
      <c r="S2853" s="456"/>
      <c r="T2853" s="457"/>
      <c r="U2853" s="458"/>
      <c r="V2853" s="346"/>
      <c r="W2853" s="339"/>
      <c r="X2853" s="241"/>
    </row>
    <row r="2854" spans="1:24" ht="15" customHeight="1">
      <c r="A2854" s="62"/>
      <c r="B2854" s="62"/>
      <c r="C2854" s="389"/>
      <c r="D2854" s="389"/>
      <c r="E2854" s="389"/>
      <c r="F2854" s="346"/>
      <c r="G2854" s="346"/>
      <c r="H2854" s="423"/>
      <c r="I2854" s="423"/>
      <c r="J2854" s="423"/>
      <c r="K2854" s="448"/>
      <c r="L2854" s="449"/>
      <c r="M2854" s="450"/>
      <c r="N2854" s="451"/>
      <c r="O2854" s="452"/>
      <c r="P2854" s="453"/>
      <c r="Q2854" s="454"/>
      <c r="R2854" s="455"/>
      <c r="S2854" s="456"/>
      <c r="T2854" s="457"/>
      <c r="U2854" s="458"/>
      <c r="V2854" s="346"/>
      <c r="W2854" s="339"/>
      <c r="X2854" s="241"/>
    </row>
    <row r="2855" spans="1:24" ht="15" customHeight="1">
      <c r="A2855" s="62"/>
      <c r="B2855" s="62"/>
      <c r="C2855" s="389"/>
      <c r="D2855" s="389"/>
      <c r="E2855" s="389"/>
      <c r="F2855" s="346"/>
      <c r="G2855" s="346"/>
      <c r="H2855" s="423"/>
      <c r="I2855" s="423"/>
      <c r="J2855" s="423"/>
      <c r="K2855" s="448"/>
      <c r="L2855" s="449"/>
      <c r="M2855" s="450"/>
      <c r="N2855" s="451"/>
      <c r="O2855" s="452"/>
      <c r="P2855" s="453"/>
      <c r="Q2855" s="454"/>
      <c r="R2855" s="455"/>
      <c r="S2855" s="456"/>
      <c r="T2855" s="457"/>
      <c r="U2855" s="458"/>
      <c r="V2855" s="346"/>
      <c r="W2855" s="339"/>
      <c r="X2855" s="241"/>
    </row>
    <row r="2856" spans="1:24" ht="15" customHeight="1">
      <c r="A2856" s="62"/>
      <c r="B2856" s="62"/>
      <c r="C2856" s="389"/>
      <c r="D2856" s="389"/>
      <c r="E2856" s="389"/>
      <c r="F2856" s="346"/>
      <c r="G2856" s="346"/>
      <c r="H2856" s="423"/>
      <c r="I2856" s="423"/>
      <c r="J2856" s="423"/>
      <c r="K2856" s="448"/>
      <c r="L2856" s="449"/>
      <c r="M2856" s="450"/>
      <c r="N2856" s="451"/>
      <c r="O2856" s="452"/>
      <c r="P2856" s="453"/>
      <c r="Q2856" s="454"/>
      <c r="R2856" s="455"/>
      <c r="S2856" s="456"/>
      <c r="T2856" s="457"/>
      <c r="U2856" s="458"/>
      <c r="V2856" s="346"/>
      <c r="W2856" s="339"/>
      <c r="X2856" s="241"/>
    </row>
    <row r="2857" spans="1:24" ht="15" customHeight="1">
      <c r="A2857" s="62"/>
      <c r="B2857" s="62"/>
      <c r="C2857" s="389"/>
      <c r="D2857" s="389"/>
      <c r="E2857" s="389"/>
      <c r="F2857" s="346"/>
      <c r="G2857" s="346"/>
      <c r="H2857" s="423"/>
      <c r="I2857" s="423"/>
      <c r="J2857" s="423"/>
      <c r="K2857" s="448"/>
      <c r="L2857" s="449"/>
      <c r="M2857" s="450"/>
      <c r="N2857" s="451"/>
      <c r="O2857" s="452"/>
      <c r="P2857" s="453"/>
      <c r="Q2857" s="454"/>
      <c r="R2857" s="455"/>
      <c r="S2857" s="456"/>
      <c r="T2857" s="457"/>
      <c r="U2857" s="458"/>
      <c r="V2857" s="346"/>
      <c r="W2857" s="339"/>
      <c r="X2857" s="241"/>
    </row>
    <row r="2858" spans="1:24" ht="15" customHeight="1">
      <c r="A2858" s="62"/>
      <c r="B2858" s="62"/>
      <c r="C2858" s="389"/>
      <c r="D2858" s="389"/>
      <c r="E2858" s="389"/>
      <c r="F2858" s="346"/>
      <c r="G2858" s="346"/>
      <c r="H2858" s="423"/>
      <c r="I2858" s="423"/>
      <c r="J2858" s="423"/>
      <c r="K2858" s="448"/>
      <c r="L2858" s="449"/>
      <c r="M2858" s="450"/>
      <c r="N2858" s="451"/>
      <c r="O2858" s="452"/>
      <c r="P2858" s="453"/>
      <c r="Q2858" s="454"/>
      <c r="R2858" s="455"/>
      <c r="S2858" s="456"/>
      <c r="T2858" s="457"/>
      <c r="U2858" s="458"/>
      <c r="V2858" s="346"/>
      <c r="W2858" s="339"/>
      <c r="X2858" s="241"/>
    </row>
    <row r="2859" spans="1:24" ht="15" customHeight="1">
      <c r="A2859" s="62"/>
      <c r="B2859" s="62"/>
      <c r="C2859" s="389"/>
      <c r="D2859" s="389"/>
      <c r="E2859" s="389"/>
      <c r="F2859" s="346"/>
      <c r="G2859" s="346"/>
      <c r="H2859" s="423"/>
      <c r="I2859" s="423"/>
      <c r="J2859" s="423"/>
      <c r="K2859" s="448"/>
      <c r="L2859" s="449"/>
      <c r="M2859" s="450"/>
      <c r="N2859" s="451"/>
      <c r="O2859" s="452"/>
      <c r="P2859" s="453"/>
      <c r="Q2859" s="454"/>
      <c r="R2859" s="455"/>
      <c r="S2859" s="456"/>
      <c r="T2859" s="457"/>
      <c r="U2859" s="458"/>
      <c r="V2859" s="346"/>
      <c r="W2859" s="339"/>
      <c r="X2859" s="241"/>
    </row>
    <row r="2860" spans="1:24" ht="15" customHeight="1">
      <c r="A2860" s="62"/>
      <c r="B2860" s="62"/>
      <c r="C2860" s="389"/>
      <c r="D2860" s="389"/>
      <c r="E2860" s="389"/>
      <c r="F2860" s="346"/>
      <c r="G2860" s="346"/>
      <c r="H2860" s="423"/>
      <c r="I2860" s="423"/>
      <c r="J2860" s="423"/>
      <c r="K2860" s="448"/>
      <c r="L2860" s="449"/>
      <c r="M2860" s="450"/>
      <c r="N2860" s="451"/>
      <c r="O2860" s="452"/>
      <c r="P2860" s="453"/>
      <c r="Q2860" s="454"/>
      <c r="R2860" s="455"/>
      <c r="S2860" s="456"/>
      <c r="T2860" s="457"/>
      <c r="U2860" s="458"/>
      <c r="V2860" s="346"/>
      <c r="W2860" s="339"/>
      <c r="X2860" s="241"/>
    </row>
    <row r="2861" spans="1:24" ht="15" customHeight="1">
      <c r="A2861" s="62"/>
      <c r="B2861" s="62"/>
      <c r="C2861" s="389"/>
      <c r="D2861" s="389"/>
      <c r="E2861" s="389"/>
      <c r="F2861" s="346"/>
      <c r="G2861" s="346"/>
      <c r="H2861" s="423"/>
      <c r="I2861" s="423"/>
      <c r="J2861" s="423"/>
      <c r="K2861" s="448"/>
      <c r="L2861" s="449"/>
      <c r="M2861" s="450"/>
      <c r="N2861" s="451"/>
      <c r="O2861" s="452"/>
      <c r="P2861" s="453"/>
      <c r="Q2861" s="454"/>
      <c r="R2861" s="455"/>
      <c r="S2861" s="456"/>
      <c r="T2861" s="457"/>
      <c r="U2861" s="458"/>
      <c r="V2861" s="346"/>
      <c r="W2861" s="339"/>
      <c r="X2861" s="241"/>
    </row>
    <row r="2862" spans="1:24" ht="15" customHeight="1">
      <c r="A2862" s="62"/>
      <c r="B2862" s="62"/>
      <c r="C2862" s="389"/>
      <c r="D2862" s="389"/>
      <c r="E2862" s="389"/>
      <c r="F2862" s="346"/>
      <c r="G2862" s="346"/>
      <c r="H2862" s="423"/>
      <c r="I2862" s="423"/>
      <c r="J2862" s="423"/>
      <c r="K2862" s="448"/>
      <c r="L2862" s="449"/>
      <c r="M2862" s="450"/>
      <c r="N2862" s="451"/>
      <c r="O2862" s="452"/>
      <c r="P2862" s="453"/>
      <c r="Q2862" s="454"/>
      <c r="R2862" s="455"/>
      <c r="S2862" s="456"/>
      <c r="T2862" s="457"/>
      <c r="U2862" s="458"/>
      <c r="V2862" s="346"/>
      <c r="W2862" s="339"/>
      <c r="X2862" s="241"/>
    </row>
    <row r="2863" spans="1:24" ht="15" customHeight="1">
      <c r="A2863" s="62"/>
      <c r="B2863" s="62"/>
      <c r="C2863" s="389"/>
      <c r="D2863" s="389"/>
      <c r="E2863" s="389"/>
      <c r="F2863" s="346"/>
      <c r="G2863" s="346"/>
      <c r="H2863" s="423"/>
      <c r="I2863" s="423"/>
      <c r="J2863" s="423"/>
      <c r="K2863" s="448"/>
      <c r="L2863" s="449"/>
      <c r="M2863" s="450"/>
      <c r="N2863" s="451"/>
      <c r="O2863" s="452"/>
      <c r="P2863" s="453"/>
      <c r="Q2863" s="454"/>
      <c r="R2863" s="455"/>
      <c r="S2863" s="456"/>
      <c r="T2863" s="457"/>
      <c r="U2863" s="458"/>
      <c r="V2863" s="346"/>
      <c r="W2863" s="339"/>
      <c r="X2863" s="241"/>
    </row>
    <row r="2864" spans="1:24" ht="15" customHeight="1">
      <c r="A2864" s="62"/>
      <c r="B2864" s="62"/>
      <c r="C2864" s="389"/>
      <c r="D2864" s="389"/>
      <c r="E2864" s="389"/>
      <c r="F2864" s="346"/>
      <c r="G2864" s="346"/>
      <c r="H2864" s="423"/>
      <c r="I2864" s="423"/>
      <c r="J2864" s="423"/>
      <c r="K2864" s="448"/>
      <c r="L2864" s="449"/>
      <c r="M2864" s="450"/>
      <c r="N2864" s="451"/>
      <c r="O2864" s="452"/>
      <c r="P2864" s="453"/>
      <c r="Q2864" s="454"/>
      <c r="R2864" s="455"/>
      <c r="S2864" s="456"/>
      <c r="T2864" s="457"/>
      <c r="U2864" s="458"/>
      <c r="V2864" s="346"/>
      <c r="W2864" s="339"/>
      <c r="X2864" s="241"/>
    </row>
    <row r="2865" spans="1:24" ht="15" customHeight="1">
      <c r="A2865" s="62"/>
      <c r="B2865" s="62"/>
      <c r="C2865" s="389"/>
      <c r="D2865" s="389"/>
      <c r="E2865" s="389"/>
      <c r="F2865" s="346"/>
      <c r="G2865" s="346"/>
      <c r="H2865" s="423"/>
      <c r="I2865" s="423"/>
      <c r="J2865" s="423"/>
      <c r="K2865" s="448"/>
      <c r="L2865" s="449"/>
      <c r="M2865" s="450"/>
      <c r="N2865" s="451"/>
      <c r="O2865" s="452"/>
      <c r="P2865" s="453"/>
      <c r="Q2865" s="454"/>
      <c r="R2865" s="455"/>
      <c r="S2865" s="456"/>
      <c r="T2865" s="457"/>
      <c r="U2865" s="458"/>
      <c r="V2865" s="346"/>
      <c r="W2865" s="339"/>
      <c r="X2865" s="241"/>
    </row>
    <row r="2866" spans="1:24" ht="15" customHeight="1">
      <c r="A2866" s="62"/>
      <c r="B2866" s="62"/>
      <c r="C2866" s="389"/>
      <c r="D2866" s="389"/>
      <c r="E2866" s="389"/>
      <c r="F2866" s="346"/>
      <c r="G2866" s="346"/>
      <c r="H2866" s="423"/>
      <c r="I2866" s="423"/>
      <c r="J2866" s="423"/>
      <c r="K2866" s="448"/>
      <c r="L2866" s="449"/>
      <c r="M2866" s="450"/>
      <c r="N2866" s="451"/>
      <c r="O2866" s="452"/>
      <c r="P2866" s="453"/>
      <c r="Q2866" s="454"/>
      <c r="R2866" s="455"/>
      <c r="S2866" s="456"/>
      <c r="T2866" s="457"/>
      <c r="U2866" s="458"/>
      <c r="V2866" s="346"/>
      <c r="W2866" s="339"/>
      <c r="X2866" s="241"/>
    </row>
    <row r="2867" spans="1:24" ht="15" customHeight="1">
      <c r="A2867" s="62"/>
      <c r="B2867" s="62"/>
      <c r="C2867" s="389"/>
      <c r="D2867" s="389"/>
      <c r="E2867" s="389"/>
      <c r="F2867" s="346"/>
      <c r="G2867" s="346"/>
      <c r="H2867" s="423"/>
      <c r="I2867" s="423"/>
      <c r="J2867" s="423"/>
      <c r="K2867" s="448"/>
      <c r="L2867" s="449"/>
      <c r="M2867" s="450"/>
      <c r="N2867" s="451"/>
      <c r="O2867" s="452"/>
      <c r="P2867" s="453"/>
      <c r="Q2867" s="454"/>
      <c r="R2867" s="455"/>
      <c r="S2867" s="456"/>
      <c r="T2867" s="457"/>
      <c r="U2867" s="458"/>
      <c r="V2867" s="346"/>
      <c r="W2867" s="339"/>
      <c r="X2867" s="241"/>
    </row>
    <row r="2868" spans="1:24" ht="15" customHeight="1">
      <c r="A2868" s="62"/>
      <c r="B2868" s="62"/>
      <c r="C2868" s="389"/>
      <c r="D2868" s="389"/>
      <c r="E2868" s="389"/>
      <c r="F2868" s="346"/>
      <c r="G2868" s="346"/>
      <c r="H2868" s="423"/>
      <c r="I2868" s="423"/>
      <c r="J2868" s="423"/>
      <c r="K2868" s="448"/>
      <c r="L2868" s="449"/>
      <c r="M2868" s="450"/>
      <c r="N2868" s="451"/>
      <c r="O2868" s="452"/>
      <c r="P2868" s="453"/>
      <c r="Q2868" s="454"/>
      <c r="R2868" s="455"/>
      <c r="S2868" s="456"/>
      <c r="T2868" s="457"/>
      <c r="U2868" s="458"/>
      <c r="V2868" s="346"/>
      <c r="W2868" s="339"/>
      <c r="X2868" s="241"/>
    </row>
    <row r="2869" spans="1:24" ht="15" customHeight="1">
      <c r="A2869" s="62"/>
      <c r="B2869" s="62"/>
      <c r="C2869" s="389"/>
      <c r="D2869" s="389"/>
      <c r="E2869" s="389"/>
      <c r="F2869" s="346"/>
      <c r="G2869" s="346"/>
      <c r="H2869" s="423"/>
      <c r="I2869" s="423"/>
      <c r="J2869" s="423"/>
      <c r="K2869" s="448"/>
      <c r="L2869" s="449"/>
      <c r="M2869" s="450"/>
      <c r="N2869" s="451"/>
      <c r="O2869" s="452"/>
      <c r="P2869" s="453"/>
      <c r="Q2869" s="454"/>
      <c r="R2869" s="455"/>
      <c r="S2869" s="456"/>
      <c r="T2869" s="457"/>
      <c r="U2869" s="458"/>
      <c r="V2869" s="346"/>
      <c r="W2869" s="339"/>
      <c r="X2869" s="241"/>
    </row>
    <row r="2870" spans="1:24" ht="15" customHeight="1">
      <c r="A2870" s="62"/>
      <c r="B2870" s="62"/>
      <c r="C2870" s="389"/>
      <c r="D2870" s="389"/>
      <c r="E2870" s="389"/>
      <c r="F2870" s="346"/>
      <c r="G2870" s="346"/>
      <c r="H2870" s="423"/>
      <c r="I2870" s="423"/>
      <c r="J2870" s="423"/>
      <c r="K2870" s="448"/>
      <c r="L2870" s="449"/>
      <c r="M2870" s="450"/>
      <c r="N2870" s="451"/>
      <c r="O2870" s="452"/>
      <c r="P2870" s="453"/>
      <c r="Q2870" s="454"/>
      <c r="R2870" s="455"/>
      <c r="S2870" s="456"/>
      <c r="T2870" s="457"/>
      <c r="U2870" s="458"/>
      <c r="V2870" s="346"/>
      <c r="W2870" s="339"/>
      <c r="X2870" s="241"/>
    </row>
    <row r="2871" spans="1:24" ht="15" customHeight="1">
      <c r="A2871" s="62"/>
      <c r="B2871" s="62"/>
      <c r="C2871" s="389"/>
      <c r="D2871" s="389"/>
      <c r="E2871" s="389"/>
      <c r="F2871" s="346"/>
      <c r="G2871" s="346"/>
      <c r="H2871" s="423"/>
      <c r="I2871" s="423"/>
      <c r="J2871" s="423"/>
      <c r="K2871" s="448"/>
      <c r="L2871" s="449"/>
      <c r="M2871" s="450"/>
      <c r="N2871" s="451"/>
      <c r="O2871" s="452"/>
      <c r="P2871" s="453"/>
      <c r="Q2871" s="454"/>
      <c r="R2871" s="455"/>
      <c r="S2871" s="456"/>
      <c r="T2871" s="457"/>
      <c r="U2871" s="458"/>
      <c r="V2871" s="346"/>
      <c r="W2871" s="339"/>
      <c r="X2871" s="241"/>
    </row>
    <row r="2872" spans="1:24" ht="15" customHeight="1">
      <c r="A2872" s="62"/>
      <c r="B2872" s="62"/>
      <c r="C2872" s="389"/>
      <c r="D2872" s="389"/>
      <c r="E2872" s="389"/>
      <c r="F2872" s="346"/>
      <c r="G2872" s="346"/>
      <c r="H2872" s="423"/>
      <c r="I2872" s="423"/>
      <c r="J2872" s="423"/>
      <c r="K2872" s="448"/>
      <c r="L2872" s="449"/>
      <c r="M2872" s="450"/>
      <c r="N2872" s="451"/>
      <c r="O2872" s="452"/>
      <c r="P2872" s="453"/>
      <c r="Q2872" s="454"/>
      <c r="R2872" s="455"/>
      <c r="S2872" s="456"/>
      <c r="T2872" s="457"/>
      <c r="U2872" s="458"/>
      <c r="V2872" s="346"/>
      <c r="W2872" s="339"/>
      <c r="X2872" s="241"/>
    </row>
    <row r="2873" spans="1:24" ht="15" customHeight="1">
      <c r="A2873" s="62"/>
      <c r="B2873" s="62"/>
      <c r="C2873" s="389"/>
      <c r="D2873" s="389"/>
      <c r="E2873" s="389"/>
      <c r="F2873" s="346"/>
      <c r="G2873" s="346"/>
      <c r="H2873" s="423"/>
      <c r="I2873" s="423"/>
      <c r="J2873" s="423"/>
      <c r="K2873" s="448"/>
      <c r="L2873" s="449"/>
      <c r="M2873" s="450"/>
      <c r="N2873" s="451"/>
      <c r="O2873" s="452"/>
      <c r="P2873" s="453"/>
      <c r="Q2873" s="454"/>
      <c r="R2873" s="455"/>
      <c r="S2873" s="456"/>
      <c r="T2873" s="457"/>
      <c r="U2873" s="458"/>
      <c r="V2873" s="346"/>
      <c r="W2873" s="339"/>
      <c r="X2873" s="241"/>
    </row>
    <row r="2874" spans="1:24" ht="15" customHeight="1">
      <c r="A2874" s="62"/>
      <c r="B2874" s="62"/>
      <c r="C2874" s="389"/>
      <c r="D2874" s="389"/>
      <c r="E2874" s="389"/>
      <c r="F2874" s="346"/>
      <c r="G2874" s="346"/>
      <c r="H2874" s="423"/>
      <c r="I2874" s="423"/>
      <c r="J2874" s="423"/>
      <c r="K2874" s="448"/>
      <c r="L2874" s="449"/>
      <c r="M2874" s="450"/>
      <c r="N2874" s="451"/>
      <c r="O2874" s="452"/>
      <c r="P2874" s="453"/>
      <c r="Q2874" s="454"/>
      <c r="R2874" s="455"/>
      <c r="S2874" s="456"/>
      <c r="T2874" s="457"/>
      <c r="U2874" s="458"/>
      <c r="V2874" s="346"/>
      <c r="W2874" s="339"/>
      <c r="X2874" s="241"/>
    </row>
    <row r="2875" spans="1:24" ht="15" customHeight="1">
      <c r="A2875" s="62"/>
      <c r="B2875" s="62"/>
      <c r="C2875" s="389"/>
      <c r="D2875" s="389"/>
      <c r="E2875" s="389"/>
      <c r="F2875" s="346"/>
      <c r="G2875" s="346"/>
      <c r="H2875" s="423"/>
      <c r="I2875" s="423"/>
      <c r="J2875" s="423"/>
      <c r="K2875" s="448"/>
      <c r="L2875" s="449"/>
      <c r="M2875" s="450"/>
      <c r="N2875" s="451"/>
      <c r="O2875" s="452"/>
      <c r="P2875" s="453"/>
      <c r="Q2875" s="454"/>
      <c r="R2875" s="455"/>
      <c r="S2875" s="456"/>
      <c r="T2875" s="457"/>
      <c r="U2875" s="458"/>
      <c r="V2875" s="346"/>
      <c r="W2875" s="339"/>
      <c r="X2875" s="241"/>
    </row>
    <row r="2876" spans="1:24" ht="15" customHeight="1">
      <c r="A2876" s="62"/>
      <c r="B2876" s="62"/>
      <c r="C2876" s="389"/>
      <c r="D2876" s="389"/>
      <c r="E2876" s="389"/>
      <c r="F2876" s="346"/>
      <c r="G2876" s="346"/>
      <c r="H2876" s="423"/>
      <c r="I2876" s="423"/>
      <c r="J2876" s="423"/>
      <c r="K2876" s="448"/>
      <c r="L2876" s="449"/>
      <c r="M2876" s="450"/>
      <c r="N2876" s="451"/>
      <c r="O2876" s="452"/>
      <c r="P2876" s="453"/>
      <c r="Q2876" s="454"/>
      <c r="R2876" s="455"/>
      <c r="S2876" s="456"/>
      <c r="T2876" s="457"/>
      <c r="U2876" s="458"/>
      <c r="V2876" s="346"/>
      <c r="W2876" s="339"/>
      <c r="X2876" s="241"/>
    </row>
    <row r="2877" spans="1:24" ht="15" customHeight="1">
      <c r="A2877" s="62"/>
      <c r="B2877" s="62"/>
      <c r="C2877" s="389"/>
      <c r="D2877" s="389"/>
      <c r="E2877" s="389"/>
      <c r="F2877" s="346"/>
      <c r="G2877" s="346"/>
      <c r="H2877" s="423"/>
      <c r="I2877" s="423"/>
      <c r="J2877" s="423"/>
      <c r="K2877" s="448"/>
      <c r="L2877" s="449"/>
      <c r="M2877" s="450"/>
      <c r="N2877" s="451"/>
      <c r="O2877" s="452"/>
      <c r="P2877" s="453"/>
      <c r="Q2877" s="454"/>
      <c r="R2877" s="455"/>
      <c r="S2877" s="456"/>
      <c r="T2877" s="457"/>
      <c r="U2877" s="458"/>
      <c r="V2877" s="346"/>
      <c r="W2877" s="339"/>
      <c r="X2877" s="241"/>
    </row>
    <row r="2878" spans="1:24" ht="15" customHeight="1">
      <c r="A2878" s="62"/>
      <c r="B2878" s="62"/>
      <c r="C2878" s="389"/>
      <c r="D2878" s="389"/>
      <c r="E2878" s="389"/>
      <c r="F2878" s="346"/>
      <c r="G2878" s="346"/>
      <c r="H2878" s="423"/>
      <c r="I2878" s="423"/>
      <c r="J2878" s="423"/>
      <c r="K2878" s="448"/>
      <c r="L2878" s="449"/>
      <c r="M2878" s="450"/>
      <c r="N2878" s="451"/>
      <c r="O2878" s="452"/>
      <c r="P2878" s="453"/>
      <c r="Q2878" s="454"/>
      <c r="R2878" s="455"/>
      <c r="S2878" s="456"/>
      <c r="T2878" s="457"/>
      <c r="U2878" s="458"/>
      <c r="V2878" s="346"/>
      <c r="W2878" s="339"/>
      <c r="X2878" s="241"/>
    </row>
    <row r="2879" spans="1:24" ht="15" customHeight="1">
      <c r="A2879" s="62"/>
      <c r="B2879" s="62"/>
      <c r="C2879" s="389"/>
      <c r="D2879" s="389"/>
      <c r="E2879" s="389"/>
      <c r="F2879" s="346"/>
      <c r="G2879" s="346"/>
      <c r="H2879" s="423"/>
      <c r="I2879" s="423"/>
      <c r="J2879" s="423"/>
      <c r="K2879" s="448"/>
      <c r="L2879" s="449"/>
      <c r="M2879" s="450"/>
      <c r="N2879" s="451"/>
      <c r="O2879" s="452"/>
      <c r="P2879" s="453"/>
      <c r="Q2879" s="454"/>
      <c r="R2879" s="455"/>
      <c r="S2879" s="456"/>
      <c r="T2879" s="457"/>
      <c r="U2879" s="458"/>
      <c r="V2879" s="346"/>
      <c r="W2879" s="339"/>
      <c r="X2879" s="241"/>
    </row>
    <row r="2880" spans="1:24" ht="15" customHeight="1">
      <c r="A2880" s="62"/>
      <c r="B2880" s="62"/>
      <c r="C2880" s="389"/>
      <c r="D2880" s="389"/>
      <c r="E2880" s="389"/>
      <c r="F2880" s="346"/>
      <c r="G2880" s="346"/>
      <c r="H2880" s="423"/>
      <c r="I2880" s="423"/>
      <c r="J2880" s="423"/>
      <c r="K2880" s="448"/>
      <c r="L2880" s="449"/>
      <c r="M2880" s="450"/>
      <c r="N2880" s="451"/>
      <c r="O2880" s="452"/>
      <c r="P2880" s="453"/>
      <c r="Q2880" s="454"/>
      <c r="R2880" s="455"/>
      <c r="S2880" s="456"/>
      <c r="T2880" s="457"/>
      <c r="U2880" s="458"/>
      <c r="V2880" s="346"/>
      <c r="W2880" s="339"/>
      <c r="X2880" s="241"/>
    </row>
    <row r="2881" spans="1:24" ht="15" customHeight="1">
      <c r="A2881" s="62"/>
      <c r="B2881" s="62"/>
      <c r="C2881" s="389"/>
      <c r="D2881" s="389"/>
      <c r="E2881" s="389"/>
      <c r="F2881" s="346"/>
      <c r="G2881" s="346"/>
      <c r="H2881" s="423"/>
      <c r="I2881" s="423"/>
      <c r="J2881" s="423"/>
      <c r="K2881" s="448"/>
      <c r="L2881" s="449"/>
      <c r="M2881" s="450"/>
      <c r="N2881" s="451"/>
      <c r="O2881" s="452"/>
      <c r="P2881" s="453"/>
      <c r="Q2881" s="454"/>
      <c r="R2881" s="455"/>
      <c r="S2881" s="456"/>
      <c r="T2881" s="457"/>
      <c r="U2881" s="458"/>
      <c r="V2881" s="346"/>
      <c r="W2881" s="339"/>
      <c r="X2881" s="241"/>
    </row>
    <row r="2882" spans="1:24" ht="15" customHeight="1">
      <c r="A2882" s="62"/>
      <c r="B2882" s="62"/>
      <c r="C2882" s="389"/>
      <c r="D2882" s="389"/>
      <c r="E2882" s="389"/>
      <c r="F2882" s="346"/>
      <c r="G2882" s="346"/>
      <c r="H2882" s="423"/>
      <c r="I2882" s="423"/>
      <c r="J2882" s="423"/>
      <c r="K2882" s="448"/>
      <c r="L2882" s="449"/>
      <c r="M2882" s="450"/>
      <c r="N2882" s="451"/>
      <c r="O2882" s="452"/>
      <c r="P2882" s="453"/>
      <c r="Q2882" s="454"/>
      <c r="R2882" s="455"/>
      <c r="S2882" s="456"/>
      <c r="T2882" s="457"/>
      <c r="U2882" s="458"/>
      <c r="V2882" s="346"/>
      <c r="W2882" s="339"/>
      <c r="X2882" s="241"/>
    </row>
    <row r="2883" spans="1:24" ht="15" customHeight="1">
      <c r="A2883" s="62"/>
      <c r="B2883" s="62"/>
      <c r="C2883" s="389"/>
      <c r="D2883" s="389"/>
      <c r="E2883" s="389"/>
      <c r="F2883" s="346"/>
      <c r="G2883" s="346"/>
      <c r="H2883" s="423"/>
      <c r="I2883" s="423"/>
      <c r="J2883" s="423"/>
      <c r="K2883" s="448"/>
      <c r="L2883" s="449"/>
      <c r="M2883" s="450"/>
      <c r="N2883" s="451"/>
      <c r="O2883" s="452"/>
      <c r="P2883" s="453"/>
      <c r="Q2883" s="454"/>
      <c r="R2883" s="455"/>
      <c r="S2883" s="456"/>
      <c r="T2883" s="457"/>
      <c r="U2883" s="458"/>
      <c r="V2883" s="346"/>
      <c r="W2883" s="339"/>
      <c r="X2883" s="241"/>
    </row>
    <row r="2884" spans="1:24" ht="15" customHeight="1">
      <c r="A2884" s="62"/>
      <c r="B2884" s="62"/>
      <c r="C2884" s="389"/>
      <c r="D2884" s="389"/>
      <c r="E2884" s="389"/>
      <c r="F2884" s="346"/>
      <c r="G2884" s="346"/>
      <c r="H2884" s="423"/>
      <c r="I2884" s="423"/>
      <c r="J2884" s="423"/>
      <c r="K2884" s="448"/>
      <c r="L2884" s="449"/>
      <c r="M2884" s="450"/>
      <c r="N2884" s="451"/>
      <c r="O2884" s="452"/>
      <c r="P2884" s="453"/>
      <c r="Q2884" s="454"/>
      <c r="R2884" s="455"/>
      <c r="S2884" s="456"/>
      <c r="T2884" s="457"/>
      <c r="U2884" s="458"/>
      <c r="V2884" s="346"/>
      <c r="W2884" s="339"/>
      <c r="X2884" s="241"/>
    </row>
    <row r="2885" spans="1:24" ht="15" customHeight="1">
      <c r="A2885" s="62"/>
      <c r="B2885" s="62"/>
      <c r="C2885" s="389"/>
      <c r="D2885" s="389"/>
      <c r="E2885" s="389"/>
      <c r="F2885" s="346"/>
      <c r="G2885" s="346"/>
      <c r="H2885" s="423"/>
      <c r="I2885" s="423"/>
      <c r="J2885" s="423"/>
      <c r="K2885" s="448"/>
      <c r="L2885" s="449"/>
      <c r="M2885" s="450"/>
      <c r="N2885" s="451"/>
      <c r="O2885" s="452"/>
      <c r="P2885" s="453"/>
      <c r="Q2885" s="454"/>
      <c r="R2885" s="455"/>
      <c r="S2885" s="456"/>
      <c r="T2885" s="457"/>
      <c r="U2885" s="458"/>
      <c r="V2885" s="346"/>
      <c r="W2885" s="339"/>
      <c r="X2885" s="241"/>
    </row>
    <row r="2886" spans="1:24" ht="15" customHeight="1">
      <c r="A2886" s="62"/>
      <c r="B2886" s="62"/>
      <c r="C2886" s="389"/>
      <c r="D2886" s="389"/>
      <c r="E2886" s="389"/>
      <c r="F2886" s="346"/>
      <c r="G2886" s="346"/>
      <c r="H2886" s="423"/>
      <c r="I2886" s="423"/>
      <c r="J2886" s="423"/>
      <c r="K2886" s="448"/>
      <c r="L2886" s="449"/>
      <c r="M2886" s="450"/>
      <c r="N2886" s="451"/>
      <c r="O2886" s="452"/>
      <c r="P2886" s="453"/>
      <c r="Q2886" s="454"/>
      <c r="R2886" s="455"/>
      <c r="S2886" s="456"/>
      <c r="T2886" s="457"/>
      <c r="U2886" s="458"/>
      <c r="V2886" s="346"/>
      <c r="W2886" s="339"/>
      <c r="X2886" s="241"/>
    </row>
    <row r="2887" spans="1:24" ht="15" customHeight="1">
      <c r="A2887" s="62"/>
      <c r="B2887" s="62"/>
      <c r="C2887" s="389"/>
      <c r="D2887" s="389"/>
      <c r="E2887" s="389"/>
      <c r="F2887" s="346"/>
      <c r="G2887" s="346"/>
      <c r="H2887" s="423"/>
      <c r="I2887" s="423"/>
      <c r="J2887" s="423"/>
      <c r="K2887" s="448"/>
      <c r="L2887" s="449"/>
      <c r="M2887" s="450"/>
      <c r="N2887" s="451"/>
      <c r="O2887" s="452"/>
      <c r="P2887" s="453"/>
      <c r="Q2887" s="454"/>
      <c r="R2887" s="455"/>
      <c r="S2887" s="456"/>
      <c r="T2887" s="457"/>
      <c r="U2887" s="458"/>
      <c r="V2887" s="346"/>
      <c r="W2887" s="339"/>
      <c r="X2887" s="241"/>
    </row>
    <row r="2888" spans="1:24" ht="15" customHeight="1">
      <c r="A2888" s="62"/>
      <c r="B2888" s="62"/>
      <c r="C2888" s="389"/>
      <c r="D2888" s="389"/>
      <c r="E2888" s="389"/>
      <c r="F2888" s="346"/>
      <c r="G2888" s="346"/>
      <c r="H2888" s="423"/>
      <c r="I2888" s="423"/>
      <c r="J2888" s="423"/>
      <c r="K2888" s="448"/>
      <c r="L2888" s="449"/>
      <c r="M2888" s="450"/>
      <c r="N2888" s="451"/>
      <c r="O2888" s="452"/>
      <c r="P2888" s="453"/>
      <c r="Q2888" s="454"/>
      <c r="R2888" s="455"/>
      <c r="S2888" s="456"/>
      <c r="T2888" s="457"/>
      <c r="U2888" s="458"/>
      <c r="V2888" s="346"/>
      <c r="W2888" s="339"/>
      <c r="X2888" s="241"/>
    </row>
    <row r="2889" spans="1:24" ht="15" customHeight="1">
      <c r="A2889" s="62"/>
      <c r="B2889" s="62"/>
      <c r="C2889" s="389"/>
      <c r="D2889" s="389"/>
      <c r="E2889" s="389"/>
      <c r="F2889" s="346"/>
      <c r="G2889" s="346"/>
      <c r="H2889" s="423"/>
      <c r="I2889" s="423"/>
      <c r="J2889" s="423"/>
      <c r="K2889" s="448"/>
      <c r="L2889" s="449"/>
      <c r="M2889" s="450"/>
      <c r="N2889" s="451"/>
      <c r="O2889" s="452"/>
      <c r="P2889" s="453"/>
      <c r="Q2889" s="454"/>
      <c r="R2889" s="455"/>
      <c r="S2889" s="456"/>
      <c r="T2889" s="457"/>
      <c r="U2889" s="458"/>
      <c r="V2889" s="346"/>
      <c r="W2889" s="339"/>
      <c r="X2889" s="241"/>
    </row>
    <row r="2890" spans="1:24" ht="15" customHeight="1">
      <c r="A2890" s="62"/>
      <c r="B2890" s="62"/>
      <c r="C2890" s="389"/>
      <c r="D2890" s="389"/>
      <c r="E2890" s="389"/>
      <c r="F2890" s="346"/>
      <c r="G2890" s="346"/>
      <c r="H2890" s="423"/>
      <c r="I2890" s="423"/>
      <c r="J2890" s="423"/>
      <c r="K2890" s="448"/>
      <c r="L2890" s="449"/>
      <c r="M2890" s="450"/>
      <c r="N2890" s="451"/>
      <c r="O2890" s="452"/>
      <c r="P2890" s="453"/>
      <c r="Q2890" s="454"/>
      <c r="R2890" s="455"/>
      <c r="S2890" s="456"/>
      <c r="T2890" s="457"/>
      <c r="U2890" s="458"/>
      <c r="V2890" s="346"/>
      <c r="W2890" s="339"/>
      <c r="X2890" s="241"/>
    </row>
    <row r="2891" spans="1:24" ht="15" customHeight="1">
      <c r="A2891" s="62"/>
      <c r="B2891" s="62"/>
      <c r="C2891" s="389"/>
      <c r="D2891" s="389"/>
      <c r="E2891" s="389"/>
      <c r="F2891" s="346"/>
      <c r="G2891" s="346"/>
      <c r="H2891" s="423"/>
      <c r="I2891" s="423"/>
      <c r="J2891" s="423"/>
      <c r="K2891" s="448"/>
      <c r="L2891" s="449"/>
      <c r="M2891" s="450"/>
      <c r="N2891" s="451"/>
      <c r="O2891" s="452"/>
      <c r="P2891" s="453"/>
      <c r="Q2891" s="454"/>
      <c r="R2891" s="455"/>
      <c r="S2891" s="456"/>
      <c r="T2891" s="457"/>
      <c r="U2891" s="458"/>
      <c r="V2891" s="346"/>
      <c r="W2891" s="339"/>
      <c r="X2891" s="241"/>
    </row>
    <row r="2892" spans="1:24" ht="15" customHeight="1">
      <c r="A2892" s="62"/>
      <c r="B2892" s="62"/>
      <c r="C2892" s="389"/>
      <c r="D2892" s="389"/>
      <c r="E2892" s="389"/>
      <c r="F2892" s="346"/>
      <c r="G2892" s="346"/>
      <c r="H2892" s="423"/>
      <c r="I2892" s="423"/>
      <c r="J2892" s="423"/>
      <c r="K2892" s="448"/>
      <c r="L2892" s="449"/>
      <c r="M2892" s="450"/>
      <c r="N2892" s="451"/>
      <c r="O2892" s="452"/>
      <c r="P2892" s="453"/>
      <c r="Q2892" s="454"/>
      <c r="R2892" s="455"/>
      <c r="S2892" s="456"/>
      <c r="T2892" s="457"/>
      <c r="U2892" s="458"/>
      <c r="V2892" s="346"/>
      <c r="W2892" s="339"/>
      <c r="X2892" s="241"/>
    </row>
    <row r="2893" spans="1:24" ht="15" customHeight="1">
      <c r="A2893" s="62"/>
      <c r="B2893" s="62"/>
      <c r="C2893" s="389"/>
      <c r="D2893" s="389"/>
      <c r="E2893" s="389"/>
      <c r="F2893" s="346"/>
      <c r="G2893" s="346"/>
      <c r="H2893" s="423"/>
      <c r="I2893" s="423"/>
      <c r="J2893" s="423"/>
      <c r="K2893" s="448"/>
      <c r="L2893" s="449"/>
      <c r="M2893" s="450"/>
      <c r="N2893" s="451"/>
      <c r="O2893" s="452"/>
      <c r="P2893" s="453"/>
      <c r="Q2893" s="454"/>
      <c r="R2893" s="455"/>
      <c r="S2893" s="456"/>
      <c r="T2893" s="457"/>
      <c r="U2893" s="458"/>
      <c r="V2893" s="346"/>
      <c r="W2893" s="339"/>
      <c r="X2893" s="241"/>
    </row>
    <row r="2894" spans="1:24" ht="15" customHeight="1">
      <c r="A2894" s="62"/>
      <c r="B2894" s="62"/>
      <c r="C2894" s="389"/>
      <c r="D2894" s="389"/>
      <c r="E2894" s="389"/>
      <c r="F2894" s="346"/>
      <c r="G2894" s="346"/>
      <c r="H2894" s="423"/>
      <c r="I2894" s="423"/>
      <c r="J2894" s="423"/>
      <c r="K2894" s="448"/>
      <c r="L2894" s="449"/>
      <c r="M2894" s="450"/>
      <c r="N2894" s="451"/>
      <c r="O2894" s="452"/>
      <c r="P2894" s="453"/>
      <c r="Q2894" s="454"/>
      <c r="R2894" s="455"/>
      <c r="S2894" s="456"/>
      <c r="T2894" s="457"/>
      <c r="U2894" s="458"/>
      <c r="V2894" s="346"/>
      <c r="W2894" s="339"/>
      <c r="X2894" s="241"/>
    </row>
    <row r="2895" spans="1:24" ht="15" customHeight="1">
      <c r="A2895" s="62"/>
      <c r="B2895" s="62"/>
      <c r="C2895" s="389"/>
      <c r="D2895" s="389"/>
      <c r="E2895" s="389"/>
      <c r="F2895" s="346"/>
      <c r="G2895" s="346"/>
      <c r="H2895" s="423"/>
      <c r="I2895" s="423"/>
      <c r="J2895" s="423"/>
      <c r="K2895" s="448"/>
      <c r="L2895" s="449"/>
      <c r="M2895" s="450"/>
      <c r="N2895" s="451"/>
      <c r="O2895" s="452"/>
      <c r="P2895" s="453"/>
      <c r="Q2895" s="454"/>
      <c r="R2895" s="455"/>
      <c r="S2895" s="456"/>
      <c r="T2895" s="457"/>
      <c r="U2895" s="458"/>
      <c r="V2895" s="346"/>
      <c r="W2895" s="339"/>
      <c r="X2895" s="241"/>
    </row>
    <row r="2896" spans="1:24" ht="15" customHeight="1">
      <c r="A2896" s="62"/>
      <c r="B2896" s="62"/>
      <c r="C2896" s="389"/>
      <c r="D2896" s="389"/>
      <c r="E2896" s="389"/>
      <c r="F2896" s="346"/>
      <c r="G2896" s="346"/>
      <c r="H2896" s="423"/>
      <c r="I2896" s="423"/>
      <c r="J2896" s="423"/>
      <c r="K2896" s="448"/>
      <c r="L2896" s="449"/>
      <c r="M2896" s="450"/>
      <c r="N2896" s="451"/>
      <c r="O2896" s="452"/>
      <c r="P2896" s="453"/>
      <c r="Q2896" s="454"/>
      <c r="R2896" s="455"/>
      <c r="S2896" s="456"/>
      <c r="T2896" s="457"/>
      <c r="U2896" s="458"/>
      <c r="V2896" s="346"/>
      <c r="W2896" s="339"/>
      <c r="X2896" s="241"/>
    </row>
    <row r="2897" spans="1:24" ht="15" customHeight="1">
      <c r="A2897" s="62"/>
      <c r="B2897" s="62"/>
      <c r="C2897" s="389"/>
      <c r="D2897" s="389"/>
      <c r="E2897" s="389"/>
      <c r="F2897" s="346"/>
      <c r="G2897" s="346"/>
      <c r="H2897" s="423"/>
      <c r="I2897" s="423"/>
      <c r="J2897" s="423"/>
      <c r="K2897" s="448"/>
      <c r="L2897" s="449"/>
      <c r="M2897" s="450"/>
      <c r="N2897" s="451"/>
      <c r="O2897" s="452"/>
      <c r="P2897" s="453"/>
      <c r="Q2897" s="454"/>
      <c r="R2897" s="455"/>
      <c r="S2897" s="456"/>
      <c r="T2897" s="457"/>
      <c r="U2897" s="458"/>
      <c r="V2897" s="346"/>
      <c r="W2897" s="339"/>
      <c r="X2897" s="241"/>
    </row>
    <row r="2898" spans="1:24" ht="15" customHeight="1">
      <c r="A2898" s="62"/>
      <c r="B2898" s="62"/>
      <c r="C2898" s="389"/>
      <c r="D2898" s="389"/>
      <c r="E2898" s="389"/>
      <c r="F2898" s="346"/>
      <c r="G2898" s="346"/>
      <c r="H2898" s="423"/>
      <c r="I2898" s="423"/>
      <c r="J2898" s="423"/>
      <c r="K2898" s="448"/>
      <c r="L2898" s="449"/>
      <c r="M2898" s="450"/>
      <c r="N2898" s="451"/>
      <c r="O2898" s="452"/>
      <c r="P2898" s="453"/>
      <c r="Q2898" s="454"/>
      <c r="R2898" s="455"/>
      <c r="S2898" s="456"/>
      <c r="T2898" s="457"/>
      <c r="U2898" s="458"/>
      <c r="V2898" s="346"/>
      <c r="W2898" s="339"/>
      <c r="X2898" s="241"/>
    </row>
    <row r="2899" spans="1:24" ht="15" customHeight="1">
      <c r="A2899" s="62"/>
      <c r="B2899" s="62"/>
      <c r="C2899" s="389"/>
      <c r="D2899" s="389"/>
      <c r="E2899" s="389"/>
      <c r="F2899" s="346"/>
      <c r="G2899" s="346"/>
      <c r="H2899" s="423"/>
      <c r="I2899" s="423"/>
      <c r="J2899" s="423"/>
      <c r="K2899" s="448"/>
      <c r="L2899" s="449"/>
      <c r="M2899" s="450"/>
      <c r="N2899" s="451"/>
      <c r="O2899" s="452"/>
      <c r="P2899" s="453"/>
      <c r="Q2899" s="454"/>
      <c r="R2899" s="455"/>
      <c r="S2899" s="456"/>
      <c r="T2899" s="457"/>
      <c r="U2899" s="458"/>
      <c r="V2899" s="346"/>
      <c r="W2899" s="339"/>
      <c r="X2899" s="241"/>
    </row>
    <row r="2900" spans="1:24" ht="15" customHeight="1">
      <c r="A2900" s="62"/>
      <c r="B2900" s="62"/>
      <c r="C2900" s="389"/>
      <c r="D2900" s="389"/>
      <c r="E2900" s="389"/>
      <c r="F2900" s="346"/>
      <c r="G2900" s="346"/>
      <c r="H2900" s="423"/>
      <c r="I2900" s="423"/>
      <c r="J2900" s="423"/>
      <c r="K2900" s="448"/>
      <c r="L2900" s="449"/>
      <c r="M2900" s="450"/>
      <c r="N2900" s="451"/>
      <c r="O2900" s="452"/>
      <c r="P2900" s="453"/>
      <c r="Q2900" s="454"/>
      <c r="R2900" s="455"/>
      <c r="S2900" s="456"/>
      <c r="T2900" s="457"/>
      <c r="U2900" s="458"/>
      <c r="V2900" s="346"/>
      <c r="W2900" s="339"/>
      <c r="X2900" s="241"/>
    </row>
    <row r="2901" spans="1:24" ht="15" customHeight="1">
      <c r="A2901" s="62"/>
      <c r="B2901" s="62"/>
      <c r="C2901" s="389"/>
      <c r="D2901" s="389"/>
      <c r="E2901" s="389"/>
      <c r="F2901" s="346"/>
      <c r="G2901" s="346"/>
      <c r="H2901" s="423"/>
      <c r="I2901" s="423"/>
      <c r="J2901" s="423"/>
      <c r="K2901" s="448"/>
      <c r="L2901" s="449"/>
      <c r="M2901" s="450"/>
      <c r="N2901" s="451"/>
      <c r="O2901" s="452"/>
      <c r="P2901" s="453"/>
      <c r="Q2901" s="454"/>
      <c r="R2901" s="455"/>
      <c r="S2901" s="456"/>
      <c r="T2901" s="457"/>
      <c r="U2901" s="458"/>
      <c r="V2901" s="346"/>
      <c r="W2901" s="339"/>
      <c r="X2901" s="241"/>
    </row>
    <row r="2902" spans="1:24" ht="15" customHeight="1">
      <c r="A2902" s="62"/>
      <c r="B2902" s="62"/>
      <c r="C2902" s="389"/>
      <c r="D2902" s="389"/>
      <c r="E2902" s="389"/>
      <c r="F2902" s="346"/>
      <c r="G2902" s="346"/>
      <c r="H2902" s="423"/>
      <c r="I2902" s="423"/>
      <c r="J2902" s="423"/>
      <c r="K2902" s="448"/>
      <c r="L2902" s="449"/>
      <c r="M2902" s="450"/>
      <c r="N2902" s="451"/>
      <c r="O2902" s="452"/>
      <c r="P2902" s="453"/>
      <c r="Q2902" s="454"/>
      <c r="R2902" s="455"/>
      <c r="S2902" s="456"/>
      <c r="T2902" s="457"/>
      <c r="U2902" s="458"/>
      <c r="V2902" s="346"/>
      <c r="W2902" s="339"/>
      <c r="X2902" s="241"/>
    </row>
    <row r="2903" spans="1:24" ht="15" customHeight="1">
      <c r="A2903" s="62"/>
      <c r="B2903" s="62"/>
      <c r="C2903" s="389"/>
      <c r="D2903" s="389"/>
      <c r="E2903" s="389"/>
      <c r="F2903" s="346"/>
      <c r="G2903" s="346"/>
      <c r="H2903" s="423"/>
      <c r="I2903" s="423"/>
      <c r="J2903" s="423"/>
      <c r="K2903" s="448"/>
      <c r="L2903" s="449"/>
      <c r="M2903" s="450"/>
      <c r="N2903" s="451"/>
      <c r="O2903" s="452"/>
      <c r="P2903" s="453"/>
      <c r="Q2903" s="454"/>
      <c r="R2903" s="455"/>
      <c r="S2903" s="456"/>
      <c r="T2903" s="457"/>
      <c r="U2903" s="458"/>
      <c r="V2903" s="346"/>
      <c r="W2903" s="339"/>
      <c r="X2903" s="241"/>
    </row>
    <row r="2904" spans="1:24" ht="15" customHeight="1">
      <c r="A2904" s="62"/>
      <c r="B2904" s="62"/>
      <c r="C2904" s="389"/>
      <c r="D2904" s="389"/>
      <c r="E2904" s="389"/>
      <c r="F2904" s="346"/>
      <c r="G2904" s="346"/>
      <c r="H2904" s="423"/>
      <c r="I2904" s="423"/>
      <c r="J2904" s="423"/>
      <c r="K2904" s="448"/>
      <c r="L2904" s="449"/>
      <c r="M2904" s="450"/>
      <c r="N2904" s="451"/>
      <c r="O2904" s="452"/>
      <c r="P2904" s="453"/>
      <c r="Q2904" s="454"/>
      <c r="R2904" s="455"/>
      <c r="S2904" s="456"/>
      <c r="T2904" s="457"/>
      <c r="U2904" s="458"/>
      <c r="V2904" s="346"/>
      <c r="W2904" s="339"/>
      <c r="X2904" s="241"/>
    </row>
    <row r="2905" spans="1:24" ht="15" customHeight="1">
      <c r="A2905" s="62"/>
      <c r="B2905" s="62"/>
      <c r="C2905" s="389"/>
      <c r="D2905" s="389"/>
      <c r="E2905" s="389"/>
      <c r="F2905" s="346"/>
      <c r="G2905" s="346"/>
      <c r="H2905" s="423"/>
      <c r="I2905" s="423"/>
      <c r="J2905" s="423"/>
      <c r="K2905" s="448"/>
      <c r="L2905" s="449"/>
      <c r="M2905" s="450"/>
      <c r="N2905" s="451"/>
      <c r="O2905" s="452"/>
      <c r="P2905" s="453"/>
      <c r="Q2905" s="454"/>
      <c r="R2905" s="455"/>
      <c r="S2905" s="456"/>
      <c r="T2905" s="457"/>
      <c r="U2905" s="458"/>
      <c r="V2905" s="346"/>
      <c r="W2905" s="339"/>
      <c r="X2905" s="241"/>
    </row>
    <row r="2906" spans="1:24" ht="15" customHeight="1">
      <c r="A2906" s="62"/>
      <c r="B2906" s="62"/>
      <c r="C2906" s="389"/>
      <c r="D2906" s="389"/>
      <c r="E2906" s="389"/>
      <c r="F2906" s="346"/>
      <c r="G2906" s="346"/>
      <c r="H2906" s="423"/>
      <c r="I2906" s="423"/>
      <c r="J2906" s="423"/>
      <c r="K2906" s="448"/>
      <c r="L2906" s="449"/>
      <c r="M2906" s="450"/>
      <c r="N2906" s="451"/>
      <c r="O2906" s="452"/>
      <c r="P2906" s="453"/>
      <c r="Q2906" s="454"/>
      <c r="R2906" s="455"/>
      <c r="S2906" s="456"/>
      <c r="T2906" s="457"/>
      <c r="U2906" s="458"/>
      <c r="V2906" s="346"/>
      <c r="W2906" s="339"/>
      <c r="X2906" s="241"/>
    </row>
    <row r="2907" spans="1:24" ht="15" customHeight="1">
      <c r="A2907" s="62"/>
      <c r="B2907" s="62"/>
      <c r="C2907" s="389"/>
      <c r="D2907" s="389"/>
      <c r="E2907" s="389"/>
      <c r="F2907" s="346"/>
      <c r="G2907" s="346"/>
      <c r="H2907" s="423"/>
      <c r="I2907" s="423"/>
      <c r="J2907" s="423"/>
      <c r="K2907" s="448"/>
      <c r="L2907" s="449"/>
      <c r="M2907" s="450"/>
      <c r="N2907" s="451"/>
      <c r="O2907" s="452"/>
      <c r="P2907" s="453"/>
      <c r="Q2907" s="454"/>
      <c r="R2907" s="455"/>
      <c r="S2907" s="456"/>
      <c r="T2907" s="457"/>
      <c r="U2907" s="458"/>
      <c r="V2907" s="346"/>
      <c r="W2907" s="339"/>
      <c r="X2907" s="241"/>
    </row>
    <row r="2908" spans="1:24" ht="15" customHeight="1">
      <c r="A2908" s="62"/>
      <c r="B2908" s="62"/>
      <c r="C2908" s="389"/>
      <c r="D2908" s="389"/>
      <c r="E2908" s="389"/>
      <c r="F2908" s="346"/>
      <c r="G2908" s="346"/>
      <c r="H2908" s="423"/>
      <c r="I2908" s="423"/>
      <c r="J2908" s="423"/>
      <c r="K2908" s="448"/>
      <c r="L2908" s="449"/>
      <c r="M2908" s="450"/>
      <c r="N2908" s="451"/>
      <c r="O2908" s="452"/>
      <c r="P2908" s="453"/>
      <c r="Q2908" s="454"/>
      <c r="R2908" s="455"/>
      <c r="S2908" s="456"/>
      <c r="T2908" s="457"/>
      <c r="U2908" s="458"/>
      <c r="V2908" s="346"/>
      <c r="W2908" s="339"/>
      <c r="X2908" s="241"/>
    </row>
    <row r="2909" spans="1:24" ht="15" customHeight="1">
      <c r="A2909" s="62"/>
      <c r="B2909" s="62"/>
      <c r="C2909" s="389"/>
      <c r="D2909" s="389"/>
      <c r="E2909" s="389"/>
      <c r="F2909" s="346"/>
      <c r="G2909" s="346"/>
      <c r="H2909" s="423"/>
      <c r="I2909" s="423"/>
      <c r="J2909" s="423"/>
      <c r="K2909" s="448"/>
      <c r="L2909" s="449"/>
      <c r="M2909" s="450"/>
      <c r="N2909" s="451"/>
      <c r="O2909" s="452"/>
      <c r="P2909" s="453"/>
      <c r="Q2909" s="454"/>
      <c r="R2909" s="455"/>
      <c r="S2909" s="456"/>
      <c r="T2909" s="457"/>
      <c r="U2909" s="458"/>
      <c r="V2909" s="346"/>
      <c r="W2909" s="339"/>
      <c r="X2909" s="241"/>
    </row>
    <row r="2910" spans="1:24" ht="15" customHeight="1">
      <c r="A2910" s="62"/>
      <c r="B2910" s="62"/>
      <c r="C2910" s="389"/>
      <c r="D2910" s="389"/>
      <c r="E2910" s="389"/>
      <c r="F2910" s="346"/>
      <c r="G2910" s="346"/>
      <c r="H2910" s="423"/>
      <c r="I2910" s="423"/>
      <c r="J2910" s="423"/>
      <c r="K2910" s="448"/>
      <c r="L2910" s="449"/>
      <c r="M2910" s="450"/>
      <c r="N2910" s="451"/>
      <c r="O2910" s="452"/>
      <c r="P2910" s="453"/>
      <c r="Q2910" s="454"/>
      <c r="R2910" s="455"/>
      <c r="S2910" s="456"/>
      <c r="T2910" s="457"/>
      <c r="U2910" s="458"/>
      <c r="V2910" s="346"/>
      <c r="W2910" s="339"/>
      <c r="X2910" s="241"/>
    </row>
    <row r="2911" spans="1:24" ht="15" customHeight="1">
      <c r="A2911" s="62"/>
      <c r="B2911" s="62"/>
      <c r="C2911" s="389"/>
      <c r="D2911" s="389"/>
      <c r="E2911" s="389"/>
      <c r="F2911" s="346"/>
      <c r="G2911" s="346"/>
      <c r="H2911" s="423"/>
      <c r="I2911" s="423"/>
      <c r="J2911" s="423"/>
      <c r="K2911" s="448"/>
      <c r="L2911" s="449"/>
      <c r="M2911" s="450"/>
      <c r="N2911" s="451"/>
      <c r="O2911" s="452"/>
      <c r="P2911" s="453"/>
      <c r="Q2911" s="454"/>
      <c r="R2911" s="455"/>
      <c r="S2911" s="456"/>
      <c r="T2911" s="457"/>
      <c r="U2911" s="458"/>
      <c r="V2911" s="346"/>
      <c r="W2911" s="339"/>
      <c r="X2911" s="241"/>
    </row>
    <row r="2912" spans="1:24" ht="15" customHeight="1">
      <c r="A2912" s="62"/>
      <c r="B2912" s="62"/>
      <c r="C2912" s="389"/>
      <c r="D2912" s="389"/>
      <c r="E2912" s="389"/>
      <c r="F2912" s="346"/>
      <c r="G2912" s="346"/>
      <c r="H2912" s="423"/>
      <c r="I2912" s="423"/>
      <c r="J2912" s="423"/>
      <c r="K2912" s="448"/>
      <c r="L2912" s="449"/>
      <c r="M2912" s="450"/>
      <c r="N2912" s="451"/>
      <c r="O2912" s="452"/>
      <c r="P2912" s="453"/>
      <c r="Q2912" s="454"/>
      <c r="R2912" s="455"/>
      <c r="S2912" s="456"/>
      <c r="T2912" s="457"/>
      <c r="U2912" s="458"/>
      <c r="V2912" s="346"/>
      <c r="W2912" s="339"/>
      <c r="X2912" s="241"/>
    </row>
    <row r="2913" spans="1:24" ht="15" customHeight="1">
      <c r="A2913" s="62"/>
      <c r="B2913" s="62"/>
      <c r="C2913" s="389"/>
      <c r="D2913" s="389"/>
      <c r="E2913" s="389"/>
      <c r="F2913" s="346"/>
      <c r="G2913" s="346"/>
      <c r="H2913" s="423"/>
      <c r="I2913" s="423"/>
      <c r="J2913" s="423"/>
      <c r="K2913" s="448"/>
      <c r="L2913" s="449"/>
      <c r="M2913" s="450"/>
      <c r="N2913" s="451"/>
      <c r="O2913" s="452"/>
      <c r="P2913" s="453"/>
      <c r="Q2913" s="454"/>
      <c r="R2913" s="455"/>
      <c r="S2913" s="456"/>
      <c r="T2913" s="457"/>
      <c r="U2913" s="458"/>
      <c r="V2913" s="346"/>
      <c r="W2913" s="339"/>
      <c r="X2913" s="241"/>
    </row>
    <row r="2914" spans="1:24" ht="15" customHeight="1">
      <c r="A2914" s="62"/>
      <c r="B2914" s="62"/>
      <c r="C2914" s="389"/>
      <c r="D2914" s="389"/>
      <c r="E2914" s="389"/>
      <c r="F2914" s="346"/>
      <c r="G2914" s="346"/>
      <c r="H2914" s="423"/>
      <c r="I2914" s="423"/>
      <c r="J2914" s="423"/>
      <c r="K2914" s="448"/>
      <c r="L2914" s="449"/>
      <c r="M2914" s="450"/>
      <c r="N2914" s="451"/>
      <c r="O2914" s="452"/>
      <c r="P2914" s="453"/>
      <c r="Q2914" s="454"/>
      <c r="R2914" s="455"/>
      <c r="S2914" s="456"/>
      <c r="T2914" s="457"/>
      <c r="U2914" s="458"/>
      <c r="V2914" s="346"/>
      <c r="W2914" s="339"/>
      <c r="X2914" s="241"/>
    </row>
    <row r="2915" spans="1:24" ht="15" customHeight="1">
      <c r="A2915" s="62"/>
      <c r="B2915" s="62"/>
      <c r="C2915" s="389"/>
      <c r="D2915" s="389"/>
      <c r="E2915" s="389"/>
      <c r="F2915" s="346"/>
      <c r="G2915" s="346"/>
      <c r="H2915" s="423"/>
      <c r="I2915" s="423"/>
      <c r="J2915" s="423"/>
      <c r="K2915" s="448"/>
      <c r="L2915" s="449"/>
      <c r="M2915" s="450"/>
      <c r="N2915" s="451"/>
      <c r="O2915" s="452"/>
      <c r="P2915" s="453"/>
      <c r="Q2915" s="454"/>
      <c r="R2915" s="455"/>
      <c r="S2915" s="456"/>
      <c r="T2915" s="457"/>
      <c r="U2915" s="458"/>
      <c r="V2915" s="346"/>
      <c r="W2915" s="339"/>
      <c r="X2915" s="241"/>
    </row>
    <row r="2916" spans="1:24" ht="15" customHeight="1">
      <c r="A2916" s="62"/>
      <c r="B2916" s="62"/>
      <c r="C2916" s="389"/>
      <c r="D2916" s="389"/>
      <c r="E2916" s="389"/>
      <c r="F2916" s="346"/>
      <c r="G2916" s="346"/>
      <c r="H2916" s="423"/>
      <c r="I2916" s="423"/>
      <c r="J2916" s="423"/>
      <c r="K2916" s="448"/>
      <c r="L2916" s="449"/>
      <c r="M2916" s="450"/>
      <c r="N2916" s="451"/>
      <c r="O2916" s="452"/>
      <c r="P2916" s="453"/>
      <c r="Q2916" s="454"/>
      <c r="R2916" s="455"/>
      <c r="S2916" s="456"/>
      <c r="T2916" s="457"/>
      <c r="U2916" s="458"/>
      <c r="V2916" s="346"/>
      <c r="W2916" s="339"/>
      <c r="X2916" s="241"/>
    </row>
    <row r="2917" spans="1:24" ht="15" customHeight="1">
      <c r="A2917" s="62"/>
      <c r="B2917" s="62"/>
      <c r="C2917" s="389"/>
      <c r="D2917" s="389"/>
      <c r="E2917" s="389"/>
      <c r="F2917" s="346"/>
      <c r="G2917" s="346"/>
      <c r="H2917" s="423"/>
      <c r="I2917" s="423"/>
      <c r="J2917" s="423"/>
      <c r="K2917" s="448"/>
      <c r="L2917" s="449"/>
      <c r="M2917" s="450"/>
      <c r="N2917" s="451"/>
      <c r="O2917" s="452"/>
      <c r="P2917" s="453"/>
      <c r="Q2917" s="454"/>
      <c r="R2917" s="455"/>
      <c r="S2917" s="456"/>
      <c r="T2917" s="457"/>
      <c r="U2917" s="458"/>
      <c r="V2917" s="346"/>
      <c r="W2917" s="339"/>
      <c r="X2917" s="241"/>
    </row>
    <row r="2918" spans="1:24" ht="15" customHeight="1">
      <c r="A2918" s="62"/>
      <c r="B2918" s="62"/>
      <c r="C2918" s="389"/>
      <c r="D2918" s="389"/>
      <c r="E2918" s="389"/>
      <c r="F2918" s="346"/>
      <c r="G2918" s="346"/>
      <c r="H2918" s="423"/>
      <c r="I2918" s="423"/>
      <c r="J2918" s="423"/>
      <c r="K2918" s="448"/>
      <c r="L2918" s="449"/>
      <c r="M2918" s="450"/>
      <c r="N2918" s="451"/>
      <c r="O2918" s="452"/>
      <c r="P2918" s="453"/>
      <c r="Q2918" s="454"/>
      <c r="R2918" s="455"/>
      <c r="S2918" s="456"/>
      <c r="T2918" s="457"/>
      <c r="U2918" s="458"/>
      <c r="V2918" s="346"/>
      <c r="W2918" s="339"/>
      <c r="X2918" s="241"/>
    </row>
    <row r="2919" spans="1:24" ht="15" customHeight="1">
      <c r="A2919" s="62"/>
      <c r="B2919" s="62"/>
      <c r="C2919" s="389"/>
      <c r="D2919" s="389"/>
      <c r="E2919" s="389"/>
      <c r="F2919" s="346"/>
      <c r="G2919" s="346"/>
      <c r="H2919" s="423"/>
      <c r="I2919" s="423"/>
      <c r="J2919" s="423"/>
      <c r="K2919" s="448"/>
      <c r="L2919" s="449"/>
      <c r="M2919" s="450"/>
      <c r="N2919" s="451"/>
      <c r="O2919" s="452"/>
      <c r="P2919" s="453"/>
      <c r="Q2919" s="454"/>
      <c r="R2919" s="455"/>
      <c r="S2919" s="456"/>
      <c r="T2919" s="457"/>
      <c r="U2919" s="458"/>
      <c r="V2919" s="346"/>
      <c r="W2919" s="339"/>
      <c r="X2919" s="241"/>
    </row>
    <row r="2920" spans="1:24" ht="15" customHeight="1">
      <c r="A2920" s="62"/>
      <c r="B2920" s="62"/>
      <c r="C2920" s="389"/>
      <c r="D2920" s="389"/>
      <c r="E2920" s="389"/>
      <c r="F2920" s="346"/>
      <c r="G2920" s="346"/>
      <c r="H2920" s="423"/>
      <c r="I2920" s="423"/>
      <c r="J2920" s="423"/>
      <c r="K2920" s="448"/>
      <c r="L2920" s="449"/>
      <c r="M2920" s="450"/>
      <c r="N2920" s="451"/>
      <c r="O2920" s="452"/>
      <c r="P2920" s="453"/>
      <c r="Q2920" s="454"/>
      <c r="R2920" s="455"/>
      <c r="S2920" s="456"/>
      <c r="T2920" s="457"/>
      <c r="U2920" s="458"/>
      <c r="V2920" s="346"/>
      <c r="W2920" s="339"/>
      <c r="X2920" s="241"/>
    </row>
    <row r="2921" spans="1:24" ht="15" customHeight="1">
      <c r="A2921" s="62"/>
      <c r="B2921" s="62"/>
      <c r="C2921" s="389"/>
      <c r="D2921" s="389"/>
      <c r="E2921" s="389"/>
      <c r="F2921" s="346"/>
      <c r="G2921" s="346"/>
      <c r="H2921" s="423"/>
      <c r="I2921" s="423"/>
      <c r="J2921" s="423"/>
      <c r="K2921" s="448"/>
      <c r="L2921" s="449"/>
      <c r="M2921" s="450"/>
      <c r="N2921" s="451"/>
      <c r="O2921" s="452"/>
      <c r="P2921" s="453"/>
      <c r="Q2921" s="454"/>
      <c r="R2921" s="455"/>
      <c r="S2921" s="456"/>
      <c r="T2921" s="457"/>
      <c r="U2921" s="458"/>
      <c r="V2921" s="346"/>
      <c r="W2921" s="339"/>
      <c r="X2921" s="241"/>
    </row>
    <row r="2922" spans="1:24" ht="15" customHeight="1">
      <c r="A2922" s="62"/>
      <c r="B2922" s="62"/>
      <c r="C2922" s="389"/>
      <c r="D2922" s="389"/>
      <c r="E2922" s="389"/>
      <c r="F2922" s="346"/>
      <c r="G2922" s="346"/>
      <c r="H2922" s="423"/>
      <c r="I2922" s="423"/>
      <c r="J2922" s="423"/>
      <c r="K2922" s="448"/>
      <c r="L2922" s="449"/>
      <c r="M2922" s="450"/>
      <c r="N2922" s="451"/>
      <c r="O2922" s="452"/>
      <c r="P2922" s="453"/>
      <c r="Q2922" s="454"/>
      <c r="R2922" s="455"/>
      <c r="S2922" s="456"/>
      <c r="T2922" s="457"/>
      <c r="U2922" s="458"/>
      <c r="V2922" s="346"/>
      <c r="W2922" s="339"/>
      <c r="X2922" s="241"/>
    </row>
    <row r="2923" spans="1:24" ht="15" customHeight="1">
      <c r="A2923" s="62"/>
      <c r="B2923" s="62"/>
      <c r="C2923" s="389"/>
      <c r="D2923" s="389"/>
      <c r="E2923" s="389"/>
      <c r="F2923" s="346"/>
      <c r="G2923" s="346"/>
      <c r="H2923" s="423"/>
      <c r="I2923" s="423"/>
      <c r="J2923" s="423"/>
      <c r="K2923" s="448"/>
      <c r="L2923" s="449"/>
      <c r="M2923" s="450"/>
      <c r="N2923" s="451"/>
      <c r="O2923" s="452"/>
      <c r="P2923" s="453"/>
      <c r="Q2923" s="454"/>
      <c r="R2923" s="455"/>
      <c r="S2923" s="456"/>
      <c r="T2923" s="457"/>
      <c r="U2923" s="458"/>
      <c r="V2923" s="346"/>
      <c r="W2923" s="339"/>
      <c r="X2923" s="241"/>
    </row>
    <row r="2924" spans="1:24" ht="15" customHeight="1">
      <c r="A2924" s="62"/>
      <c r="B2924" s="62"/>
      <c r="C2924" s="389"/>
      <c r="D2924" s="389"/>
      <c r="E2924" s="389"/>
      <c r="F2924" s="346"/>
      <c r="G2924" s="346"/>
      <c r="H2924" s="423"/>
      <c r="I2924" s="423"/>
      <c r="J2924" s="423"/>
      <c r="K2924" s="448"/>
      <c r="L2924" s="449"/>
      <c r="M2924" s="450"/>
      <c r="N2924" s="451"/>
      <c r="O2924" s="452"/>
      <c r="P2924" s="453"/>
      <c r="Q2924" s="454"/>
      <c r="R2924" s="455"/>
      <c r="S2924" s="456"/>
      <c r="T2924" s="457"/>
      <c r="U2924" s="458"/>
      <c r="V2924" s="346"/>
      <c r="W2924" s="339"/>
      <c r="X2924" s="241"/>
    </row>
    <row r="2925" spans="1:24" ht="15" customHeight="1">
      <c r="A2925" s="62"/>
      <c r="B2925" s="62"/>
      <c r="C2925" s="389"/>
      <c r="D2925" s="389"/>
      <c r="E2925" s="389"/>
      <c r="F2925" s="346"/>
      <c r="G2925" s="346"/>
      <c r="H2925" s="423"/>
      <c r="I2925" s="423"/>
      <c r="J2925" s="423"/>
      <c r="K2925" s="448"/>
      <c r="L2925" s="449"/>
      <c r="M2925" s="450"/>
      <c r="N2925" s="451"/>
      <c r="O2925" s="452"/>
      <c r="P2925" s="453"/>
      <c r="Q2925" s="454"/>
      <c r="R2925" s="455"/>
      <c r="S2925" s="456"/>
      <c r="T2925" s="457"/>
      <c r="U2925" s="458"/>
      <c r="V2925" s="346"/>
      <c r="W2925" s="339"/>
      <c r="X2925" s="241"/>
    </row>
    <row r="2926" spans="1:24" ht="15" customHeight="1">
      <c r="A2926" s="62"/>
      <c r="B2926" s="62"/>
      <c r="C2926" s="389"/>
      <c r="D2926" s="389"/>
      <c r="E2926" s="389"/>
      <c r="F2926" s="346"/>
      <c r="G2926" s="346"/>
      <c r="H2926" s="423"/>
      <c r="I2926" s="423"/>
      <c r="J2926" s="423"/>
      <c r="K2926" s="448"/>
      <c r="L2926" s="449"/>
      <c r="M2926" s="450"/>
      <c r="N2926" s="451"/>
      <c r="O2926" s="452"/>
      <c r="P2926" s="453"/>
      <c r="Q2926" s="454"/>
      <c r="R2926" s="455"/>
      <c r="S2926" s="456"/>
      <c r="T2926" s="457"/>
      <c r="U2926" s="458"/>
      <c r="V2926" s="346"/>
      <c r="W2926" s="339"/>
      <c r="X2926" s="241"/>
    </row>
    <row r="2927" spans="1:24" ht="15" customHeight="1">
      <c r="A2927" s="62"/>
      <c r="B2927" s="62"/>
      <c r="C2927" s="389"/>
      <c r="D2927" s="389"/>
      <c r="E2927" s="389"/>
      <c r="F2927" s="346"/>
      <c r="G2927" s="346"/>
      <c r="H2927" s="423"/>
      <c r="I2927" s="423"/>
      <c r="J2927" s="423"/>
      <c r="K2927" s="448"/>
      <c r="L2927" s="449"/>
      <c r="M2927" s="450"/>
      <c r="N2927" s="451"/>
      <c r="O2927" s="452"/>
      <c r="P2927" s="453"/>
      <c r="Q2927" s="454"/>
      <c r="R2927" s="455"/>
      <c r="S2927" s="456"/>
      <c r="T2927" s="457"/>
      <c r="U2927" s="458"/>
      <c r="V2927" s="346"/>
      <c r="W2927" s="339"/>
      <c r="X2927" s="241"/>
    </row>
    <row r="2928" spans="1:24" ht="15" customHeight="1">
      <c r="A2928" s="62"/>
      <c r="B2928" s="62"/>
      <c r="C2928" s="389"/>
      <c r="D2928" s="389"/>
      <c r="E2928" s="389"/>
      <c r="F2928" s="346"/>
      <c r="G2928" s="346"/>
      <c r="H2928" s="423"/>
      <c r="I2928" s="423"/>
      <c r="J2928" s="423"/>
      <c r="K2928" s="448"/>
      <c r="L2928" s="449"/>
      <c r="M2928" s="450"/>
      <c r="N2928" s="451"/>
      <c r="O2928" s="452"/>
      <c r="P2928" s="453"/>
      <c r="Q2928" s="454"/>
      <c r="R2928" s="455"/>
      <c r="S2928" s="456"/>
      <c r="T2928" s="457"/>
      <c r="U2928" s="458"/>
      <c r="V2928" s="346"/>
      <c r="W2928" s="339"/>
      <c r="X2928" s="241"/>
    </row>
    <row r="2929" spans="1:24" ht="15" customHeight="1">
      <c r="A2929" s="62"/>
      <c r="B2929" s="62"/>
      <c r="C2929" s="389"/>
      <c r="D2929" s="389"/>
      <c r="E2929" s="389"/>
      <c r="F2929" s="346"/>
      <c r="G2929" s="346"/>
      <c r="H2929" s="423"/>
      <c r="I2929" s="423"/>
      <c r="J2929" s="423"/>
      <c r="K2929" s="448"/>
      <c r="L2929" s="449"/>
      <c r="M2929" s="450"/>
      <c r="N2929" s="451"/>
      <c r="O2929" s="452"/>
      <c r="P2929" s="453"/>
      <c r="Q2929" s="454"/>
      <c r="R2929" s="455"/>
      <c r="S2929" s="456"/>
      <c r="T2929" s="457"/>
      <c r="U2929" s="458"/>
      <c r="V2929" s="346"/>
      <c r="W2929" s="339"/>
      <c r="X2929" s="241"/>
    </row>
    <row r="2930" spans="1:24" ht="15" customHeight="1">
      <c r="A2930" s="62"/>
      <c r="B2930" s="62"/>
      <c r="C2930" s="389"/>
      <c r="D2930" s="389"/>
      <c r="E2930" s="389"/>
      <c r="F2930" s="346"/>
      <c r="G2930" s="346"/>
      <c r="H2930" s="423"/>
      <c r="I2930" s="423"/>
      <c r="J2930" s="423"/>
      <c r="K2930" s="448"/>
      <c r="L2930" s="449"/>
      <c r="M2930" s="450"/>
      <c r="N2930" s="451"/>
      <c r="O2930" s="452"/>
      <c r="P2930" s="453"/>
      <c r="Q2930" s="454"/>
      <c r="R2930" s="455"/>
      <c r="S2930" s="456"/>
      <c r="T2930" s="457"/>
      <c r="U2930" s="458"/>
      <c r="V2930" s="346"/>
      <c r="W2930" s="339"/>
      <c r="X2930" s="241"/>
    </row>
    <row r="2931" spans="1:24" ht="15" customHeight="1">
      <c r="A2931" s="62"/>
      <c r="B2931" s="62"/>
      <c r="C2931" s="389"/>
      <c r="D2931" s="389"/>
      <c r="E2931" s="389"/>
      <c r="F2931" s="346"/>
      <c r="G2931" s="346"/>
      <c r="H2931" s="423"/>
      <c r="I2931" s="423"/>
      <c r="J2931" s="423"/>
      <c r="K2931" s="448"/>
      <c r="L2931" s="449"/>
      <c r="M2931" s="450"/>
      <c r="N2931" s="451"/>
      <c r="O2931" s="452"/>
      <c r="P2931" s="453"/>
      <c r="Q2931" s="454"/>
      <c r="R2931" s="455"/>
      <c r="S2931" s="456"/>
      <c r="T2931" s="457"/>
      <c r="U2931" s="458"/>
      <c r="V2931" s="346"/>
      <c r="W2931" s="339"/>
      <c r="X2931" s="241"/>
    </row>
    <row r="2932" spans="1:24" ht="15" customHeight="1">
      <c r="A2932" s="62"/>
      <c r="B2932" s="62"/>
      <c r="C2932" s="389"/>
      <c r="D2932" s="389"/>
      <c r="E2932" s="389"/>
      <c r="F2932" s="346"/>
      <c r="G2932" s="346"/>
      <c r="H2932" s="423"/>
      <c r="I2932" s="423"/>
      <c r="J2932" s="423"/>
      <c r="K2932" s="448"/>
      <c r="L2932" s="449"/>
      <c r="M2932" s="450"/>
      <c r="N2932" s="451"/>
      <c r="O2932" s="452"/>
      <c r="P2932" s="453"/>
      <c r="Q2932" s="454"/>
      <c r="R2932" s="455"/>
      <c r="S2932" s="456"/>
      <c r="T2932" s="457"/>
      <c r="U2932" s="458"/>
      <c r="V2932" s="346"/>
      <c r="W2932" s="339"/>
      <c r="X2932" s="241"/>
    </row>
    <row r="2933" spans="1:24" ht="15" customHeight="1">
      <c r="A2933" s="62"/>
      <c r="B2933" s="62"/>
      <c r="C2933" s="389"/>
      <c r="D2933" s="389"/>
      <c r="E2933" s="389"/>
      <c r="F2933" s="346"/>
      <c r="G2933" s="346"/>
      <c r="H2933" s="423"/>
      <c r="I2933" s="423"/>
      <c r="J2933" s="423"/>
      <c r="K2933" s="448"/>
      <c r="L2933" s="449"/>
      <c r="M2933" s="450"/>
      <c r="N2933" s="451"/>
      <c r="O2933" s="452"/>
      <c r="P2933" s="453"/>
      <c r="Q2933" s="454"/>
      <c r="R2933" s="455"/>
      <c r="S2933" s="456"/>
      <c r="T2933" s="457"/>
      <c r="U2933" s="458"/>
      <c r="V2933" s="346"/>
      <c r="W2933" s="339"/>
      <c r="X2933" s="241"/>
    </row>
    <row r="2934" spans="1:24" ht="15" customHeight="1">
      <c r="A2934" s="62"/>
      <c r="B2934" s="62"/>
      <c r="C2934" s="389"/>
      <c r="D2934" s="389"/>
      <c r="E2934" s="389"/>
      <c r="F2934" s="346"/>
      <c r="G2934" s="346"/>
      <c r="H2934" s="423"/>
      <c r="I2934" s="423"/>
      <c r="J2934" s="423"/>
      <c r="K2934" s="448"/>
      <c r="L2934" s="449"/>
      <c r="M2934" s="450"/>
      <c r="N2934" s="451"/>
      <c r="O2934" s="452"/>
      <c r="P2934" s="453"/>
      <c r="Q2934" s="454"/>
      <c r="R2934" s="455"/>
      <c r="S2934" s="456"/>
      <c r="T2934" s="457"/>
      <c r="U2934" s="458"/>
      <c r="V2934" s="346"/>
      <c r="W2934" s="339"/>
      <c r="X2934" s="241"/>
    </row>
    <row r="2935" spans="1:24" ht="15" customHeight="1">
      <c r="A2935" s="62"/>
      <c r="B2935" s="62"/>
      <c r="C2935" s="389"/>
      <c r="D2935" s="389"/>
      <c r="E2935" s="389"/>
      <c r="F2935" s="346"/>
      <c r="G2935" s="346"/>
      <c r="H2935" s="423"/>
      <c r="I2935" s="423"/>
      <c r="J2935" s="423"/>
      <c r="K2935" s="448"/>
      <c r="L2935" s="449"/>
      <c r="M2935" s="450"/>
      <c r="N2935" s="451"/>
      <c r="O2935" s="452"/>
      <c r="P2935" s="453"/>
      <c r="Q2935" s="454"/>
      <c r="R2935" s="455"/>
      <c r="S2935" s="456"/>
      <c r="T2935" s="457"/>
      <c r="U2935" s="458"/>
      <c r="V2935" s="346"/>
      <c r="W2935" s="339"/>
      <c r="X2935" s="241"/>
    </row>
    <row r="2936" spans="1:24" ht="15" customHeight="1">
      <c r="A2936" s="62"/>
      <c r="B2936" s="62"/>
      <c r="C2936" s="389"/>
      <c r="D2936" s="389"/>
      <c r="E2936" s="389"/>
      <c r="F2936" s="346"/>
      <c r="G2936" s="346"/>
      <c r="H2936" s="423"/>
      <c r="I2936" s="423"/>
      <c r="J2936" s="423"/>
      <c r="K2936" s="448"/>
      <c r="L2936" s="449"/>
      <c r="M2936" s="450"/>
      <c r="N2936" s="451"/>
      <c r="O2936" s="452"/>
      <c r="P2936" s="453"/>
      <c r="Q2936" s="454"/>
      <c r="R2936" s="455"/>
      <c r="S2936" s="456"/>
      <c r="T2936" s="457"/>
      <c r="U2936" s="458"/>
      <c r="V2936" s="346"/>
      <c r="W2936" s="339"/>
      <c r="X2936" s="241"/>
    </row>
    <row r="2937" spans="1:24" ht="15" customHeight="1">
      <c r="A2937" s="62"/>
      <c r="B2937" s="62"/>
      <c r="C2937" s="389"/>
      <c r="D2937" s="389"/>
      <c r="E2937" s="389"/>
      <c r="F2937" s="346"/>
      <c r="G2937" s="346"/>
      <c r="H2937" s="423"/>
      <c r="I2937" s="423"/>
      <c r="J2937" s="423"/>
      <c r="K2937" s="448"/>
      <c r="L2937" s="449"/>
      <c r="M2937" s="450"/>
      <c r="N2937" s="451"/>
      <c r="O2937" s="452"/>
      <c r="P2937" s="453"/>
      <c r="Q2937" s="454"/>
      <c r="R2937" s="455"/>
      <c r="S2937" s="456"/>
      <c r="T2937" s="457"/>
      <c r="U2937" s="458"/>
      <c r="V2937" s="346"/>
      <c r="W2937" s="339"/>
      <c r="X2937" s="241"/>
    </row>
    <row r="2938" spans="1:24" ht="15" customHeight="1">
      <c r="A2938" s="62"/>
      <c r="B2938" s="62"/>
      <c r="C2938" s="389"/>
      <c r="D2938" s="389"/>
      <c r="E2938" s="389"/>
      <c r="F2938" s="346"/>
      <c r="G2938" s="346"/>
      <c r="H2938" s="423"/>
      <c r="I2938" s="423"/>
      <c r="J2938" s="423"/>
      <c r="K2938" s="448"/>
      <c r="L2938" s="449"/>
      <c r="M2938" s="450"/>
      <c r="N2938" s="451"/>
      <c r="O2938" s="452"/>
      <c r="P2938" s="453"/>
      <c r="Q2938" s="454"/>
      <c r="R2938" s="455"/>
      <c r="S2938" s="456"/>
      <c r="T2938" s="457"/>
      <c r="U2938" s="458"/>
      <c r="V2938" s="346"/>
      <c r="W2938" s="339"/>
      <c r="X2938" s="241"/>
    </row>
    <row r="2939" spans="1:24" ht="15" customHeight="1">
      <c r="A2939" s="62"/>
      <c r="B2939" s="62"/>
      <c r="C2939" s="389"/>
      <c r="D2939" s="389"/>
      <c r="E2939" s="389"/>
      <c r="F2939" s="346"/>
      <c r="G2939" s="346"/>
      <c r="H2939" s="423"/>
      <c r="I2939" s="423"/>
      <c r="J2939" s="423"/>
      <c r="K2939" s="448"/>
      <c r="L2939" s="449"/>
      <c r="M2939" s="450"/>
      <c r="N2939" s="451"/>
      <c r="O2939" s="452"/>
      <c r="P2939" s="453"/>
      <c r="Q2939" s="454"/>
      <c r="R2939" s="455"/>
      <c r="S2939" s="456"/>
      <c r="T2939" s="457"/>
      <c r="U2939" s="458"/>
      <c r="V2939" s="346"/>
      <c r="W2939" s="339"/>
      <c r="X2939" s="241"/>
    </row>
    <row r="2940" spans="1:24" ht="15" customHeight="1">
      <c r="A2940" s="62"/>
      <c r="B2940" s="62"/>
      <c r="C2940" s="389"/>
      <c r="D2940" s="389"/>
      <c r="E2940" s="389"/>
      <c r="F2940" s="346"/>
      <c r="G2940" s="346"/>
      <c r="H2940" s="423"/>
      <c r="I2940" s="423"/>
      <c r="J2940" s="423"/>
      <c r="K2940" s="448"/>
      <c r="L2940" s="449"/>
      <c r="M2940" s="450"/>
      <c r="N2940" s="451"/>
      <c r="O2940" s="452"/>
      <c r="P2940" s="453"/>
      <c r="Q2940" s="454"/>
      <c r="R2940" s="455"/>
      <c r="S2940" s="456"/>
      <c r="T2940" s="457"/>
      <c r="U2940" s="458"/>
      <c r="V2940" s="346"/>
      <c r="W2940" s="339"/>
      <c r="X2940" s="241"/>
    </row>
    <row r="2941" spans="1:24" ht="15" customHeight="1">
      <c r="A2941" s="62"/>
      <c r="B2941" s="62"/>
      <c r="C2941" s="389"/>
      <c r="D2941" s="389"/>
      <c r="E2941" s="389"/>
      <c r="F2941" s="346"/>
      <c r="G2941" s="346"/>
      <c r="H2941" s="423"/>
      <c r="I2941" s="423"/>
      <c r="J2941" s="423"/>
      <c r="K2941" s="448"/>
      <c r="L2941" s="449"/>
      <c r="M2941" s="450"/>
      <c r="N2941" s="451"/>
      <c r="O2941" s="452"/>
      <c r="P2941" s="453"/>
      <c r="Q2941" s="454"/>
      <c r="R2941" s="455"/>
      <c r="S2941" s="456"/>
      <c r="T2941" s="457"/>
      <c r="U2941" s="458"/>
      <c r="V2941" s="346"/>
      <c r="W2941" s="339"/>
      <c r="X2941" s="241"/>
    </row>
    <row r="2942" spans="1:24" ht="15" customHeight="1">
      <c r="A2942" s="62"/>
      <c r="B2942" s="62"/>
      <c r="C2942" s="389"/>
      <c r="D2942" s="389"/>
      <c r="E2942" s="389"/>
      <c r="F2942" s="346"/>
      <c r="G2942" s="346"/>
      <c r="H2942" s="423"/>
      <c r="I2942" s="423"/>
      <c r="J2942" s="423"/>
      <c r="K2942" s="448"/>
      <c r="L2942" s="449"/>
      <c r="M2942" s="450"/>
      <c r="N2942" s="451"/>
      <c r="O2942" s="452"/>
      <c r="P2942" s="453"/>
      <c r="Q2942" s="454"/>
      <c r="R2942" s="455"/>
      <c r="S2942" s="456"/>
      <c r="T2942" s="457"/>
      <c r="U2942" s="458"/>
      <c r="V2942" s="346"/>
      <c r="W2942" s="339"/>
      <c r="X2942" s="241"/>
    </row>
    <row r="2943" spans="1:24" ht="15" customHeight="1">
      <c r="A2943" s="62"/>
      <c r="B2943" s="62"/>
      <c r="C2943" s="389"/>
      <c r="D2943" s="389"/>
      <c r="E2943" s="389"/>
      <c r="F2943" s="346"/>
      <c r="G2943" s="346"/>
      <c r="H2943" s="423"/>
      <c r="I2943" s="423"/>
      <c r="J2943" s="423"/>
      <c r="K2943" s="448"/>
      <c r="L2943" s="449"/>
      <c r="M2943" s="450"/>
      <c r="N2943" s="451"/>
      <c r="O2943" s="452"/>
      <c r="P2943" s="453"/>
      <c r="Q2943" s="454"/>
      <c r="R2943" s="455"/>
      <c r="S2943" s="456"/>
      <c r="T2943" s="457"/>
      <c r="U2943" s="458"/>
      <c r="V2943" s="346"/>
      <c r="W2943" s="339"/>
      <c r="X2943" s="241"/>
    </row>
    <row r="2944" spans="1:24" ht="15" customHeight="1">
      <c r="A2944" s="62"/>
      <c r="B2944" s="62"/>
      <c r="C2944" s="389"/>
      <c r="D2944" s="389"/>
      <c r="E2944" s="389"/>
      <c r="F2944" s="346"/>
      <c r="G2944" s="346"/>
      <c r="H2944" s="423"/>
      <c r="I2944" s="423"/>
      <c r="J2944" s="423"/>
      <c r="K2944" s="448"/>
      <c r="L2944" s="449"/>
      <c r="M2944" s="450"/>
      <c r="N2944" s="451"/>
      <c r="O2944" s="452"/>
      <c r="P2944" s="453"/>
      <c r="Q2944" s="454"/>
      <c r="R2944" s="455"/>
      <c r="S2944" s="456"/>
      <c r="T2944" s="457"/>
      <c r="U2944" s="458"/>
      <c r="V2944" s="346"/>
      <c r="W2944" s="339"/>
      <c r="X2944" s="241"/>
    </row>
    <row r="2945" spans="1:24" ht="15" customHeight="1">
      <c r="A2945" s="62"/>
      <c r="B2945" s="62"/>
      <c r="C2945" s="389"/>
      <c r="D2945" s="389"/>
      <c r="E2945" s="389"/>
      <c r="F2945" s="346"/>
      <c r="G2945" s="346"/>
      <c r="H2945" s="423"/>
      <c r="I2945" s="423"/>
      <c r="J2945" s="423"/>
      <c r="K2945" s="448"/>
      <c r="L2945" s="449"/>
      <c r="M2945" s="450"/>
      <c r="N2945" s="451"/>
      <c r="O2945" s="452"/>
      <c r="P2945" s="453"/>
      <c r="Q2945" s="454"/>
      <c r="R2945" s="455"/>
      <c r="S2945" s="456"/>
      <c r="T2945" s="457"/>
      <c r="U2945" s="458"/>
      <c r="V2945" s="346"/>
      <c r="W2945" s="339"/>
      <c r="X2945" s="241"/>
    </row>
    <row r="2946" spans="1:24" ht="15" customHeight="1">
      <c r="A2946" s="62"/>
      <c r="B2946" s="62"/>
      <c r="C2946" s="389"/>
      <c r="D2946" s="389"/>
      <c r="E2946" s="389"/>
      <c r="F2946" s="346"/>
      <c r="G2946" s="346"/>
      <c r="H2946" s="423"/>
      <c r="I2946" s="423"/>
      <c r="J2946" s="423"/>
      <c r="K2946" s="448"/>
      <c r="L2946" s="449"/>
      <c r="M2946" s="450"/>
      <c r="N2946" s="451"/>
      <c r="O2946" s="452"/>
      <c r="P2946" s="453"/>
      <c r="Q2946" s="454"/>
      <c r="R2946" s="455"/>
      <c r="S2946" s="456"/>
      <c r="T2946" s="457"/>
      <c r="U2946" s="458"/>
      <c r="V2946" s="346"/>
      <c r="W2946" s="339"/>
      <c r="X2946" s="241"/>
    </row>
    <row r="2947" spans="1:24" ht="15" customHeight="1">
      <c r="A2947" s="62"/>
      <c r="B2947" s="62"/>
      <c r="C2947" s="389"/>
      <c r="D2947" s="389"/>
      <c r="E2947" s="389"/>
      <c r="F2947" s="346"/>
      <c r="G2947" s="346"/>
      <c r="H2947" s="423"/>
      <c r="I2947" s="423"/>
      <c r="J2947" s="423"/>
      <c r="K2947" s="448"/>
      <c r="L2947" s="449"/>
      <c r="M2947" s="450"/>
      <c r="N2947" s="451"/>
      <c r="O2947" s="452"/>
      <c r="P2947" s="453"/>
      <c r="Q2947" s="454"/>
      <c r="R2947" s="455"/>
      <c r="S2947" s="456"/>
      <c r="T2947" s="457"/>
      <c r="U2947" s="458"/>
      <c r="V2947" s="346"/>
      <c r="W2947" s="339"/>
      <c r="X2947" s="241"/>
    </row>
    <row r="2948" spans="1:24" ht="15" customHeight="1">
      <c r="A2948" s="62"/>
      <c r="B2948" s="62"/>
      <c r="C2948" s="389"/>
      <c r="D2948" s="389"/>
      <c r="E2948" s="389"/>
      <c r="F2948" s="346"/>
      <c r="G2948" s="346"/>
      <c r="H2948" s="423"/>
      <c r="I2948" s="423"/>
      <c r="J2948" s="423"/>
      <c r="K2948" s="448"/>
      <c r="L2948" s="449"/>
      <c r="M2948" s="450"/>
      <c r="N2948" s="451"/>
      <c r="O2948" s="452"/>
      <c r="P2948" s="453"/>
      <c r="Q2948" s="454"/>
      <c r="R2948" s="455"/>
      <c r="S2948" s="456"/>
      <c r="T2948" s="457"/>
      <c r="U2948" s="458"/>
      <c r="V2948" s="346"/>
      <c r="W2948" s="339"/>
      <c r="X2948" s="241"/>
    </row>
    <row r="2949" spans="1:24" ht="15" customHeight="1">
      <c r="A2949" s="62"/>
      <c r="B2949" s="62"/>
      <c r="C2949" s="389"/>
      <c r="D2949" s="389"/>
      <c r="E2949" s="389"/>
      <c r="F2949" s="346"/>
      <c r="G2949" s="346"/>
      <c r="H2949" s="423"/>
      <c r="I2949" s="423"/>
      <c r="J2949" s="423"/>
      <c r="K2949" s="448"/>
      <c r="L2949" s="449"/>
      <c r="M2949" s="450"/>
      <c r="N2949" s="451"/>
      <c r="O2949" s="452"/>
      <c r="P2949" s="453"/>
      <c r="Q2949" s="454"/>
      <c r="R2949" s="455"/>
      <c r="S2949" s="456"/>
      <c r="T2949" s="457"/>
      <c r="U2949" s="458"/>
      <c r="V2949" s="346"/>
      <c r="W2949" s="339"/>
      <c r="X2949" s="241"/>
    </row>
    <row r="2950" spans="1:24" ht="15" customHeight="1">
      <c r="A2950" s="62"/>
      <c r="B2950" s="62"/>
      <c r="C2950" s="389"/>
      <c r="D2950" s="389"/>
      <c r="E2950" s="389"/>
      <c r="F2950" s="346"/>
      <c r="G2950" s="346"/>
      <c r="H2950" s="423"/>
      <c r="I2950" s="423"/>
      <c r="J2950" s="423"/>
      <c r="K2950" s="448"/>
      <c r="L2950" s="449"/>
      <c r="M2950" s="450"/>
      <c r="N2950" s="451"/>
      <c r="O2950" s="452"/>
      <c r="P2950" s="453"/>
      <c r="Q2950" s="454"/>
      <c r="R2950" s="455"/>
      <c r="S2950" s="456"/>
      <c r="T2950" s="457"/>
      <c r="U2950" s="458"/>
      <c r="V2950" s="346"/>
      <c r="W2950" s="339"/>
      <c r="X2950" s="241"/>
    </row>
    <row r="2951" spans="1:24" ht="15" customHeight="1">
      <c r="A2951" s="62"/>
      <c r="B2951" s="62"/>
      <c r="C2951" s="389"/>
      <c r="D2951" s="389"/>
      <c r="E2951" s="389"/>
      <c r="F2951" s="346"/>
      <c r="G2951" s="346"/>
      <c r="H2951" s="423"/>
      <c r="I2951" s="423"/>
      <c r="J2951" s="423"/>
      <c r="K2951" s="448"/>
      <c r="L2951" s="449"/>
      <c r="M2951" s="450"/>
      <c r="N2951" s="451"/>
      <c r="O2951" s="452"/>
      <c r="P2951" s="453"/>
      <c r="Q2951" s="454"/>
      <c r="R2951" s="455"/>
      <c r="S2951" s="456"/>
      <c r="T2951" s="457"/>
      <c r="U2951" s="458"/>
      <c r="V2951" s="346"/>
      <c r="W2951" s="339"/>
      <c r="X2951" s="241"/>
    </row>
    <row r="2952" spans="1:24" ht="15" customHeight="1">
      <c r="A2952" s="62"/>
      <c r="B2952" s="62"/>
      <c r="C2952" s="389"/>
      <c r="D2952" s="389"/>
      <c r="E2952" s="389"/>
      <c r="F2952" s="346"/>
      <c r="G2952" s="346"/>
      <c r="H2952" s="423"/>
      <c r="I2952" s="423"/>
      <c r="J2952" s="423"/>
      <c r="K2952" s="448"/>
      <c r="L2952" s="449"/>
      <c r="M2952" s="450"/>
      <c r="N2952" s="451"/>
      <c r="O2952" s="452"/>
      <c r="P2952" s="453"/>
      <c r="Q2952" s="454"/>
      <c r="R2952" s="455"/>
      <c r="S2952" s="456"/>
      <c r="T2952" s="457"/>
      <c r="U2952" s="458"/>
      <c r="V2952" s="346"/>
      <c r="W2952" s="339"/>
      <c r="X2952" s="241"/>
    </row>
    <row r="2953" spans="1:24" ht="15" customHeight="1">
      <c r="A2953" s="62"/>
      <c r="B2953" s="62"/>
      <c r="C2953" s="389"/>
      <c r="D2953" s="389"/>
      <c r="E2953" s="389"/>
      <c r="F2953" s="346"/>
      <c r="G2953" s="346"/>
      <c r="H2953" s="423"/>
      <c r="I2953" s="423"/>
      <c r="J2953" s="423"/>
      <c r="K2953" s="448"/>
      <c r="L2953" s="449"/>
      <c r="M2953" s="450"/>
      <c r="N2953" s="451"/>
      <c r="O2953" s="452"/>
      <c r="P2953" s="453"/>
      <c r="Q2953" s="454"/>
      <c r="R2953" s="455"/>
      <c r="S2953" s="456"/>
      <c r="T2953" s="457"/>
      <c r="U2953" s="458"/>
      <c r="V2953" s="346"/>
      <c r="W2953" s="339"/>
      <c r="X2953" s="241"/>
    </row>
    <row r="2954" spans="1:24" ht="15" customHeight="1">
      <c r="A2954" s="62"/>
      <c r="B2954" s="62"/>
      <c r="C2954" s="389"/>
      <c r="D2954" s="389"/>
      <c r="E2954" s="389"/>
      <c r="F2954" s="346"/>
      <c r="G2954" s="346"/>
      <c r="H2954" s="423"/>
      <c r="I2954" s="423"/>
      <c r="J2954" s="423"/>
      <c r="K2954" s="448"/>
      <c r="L2954" s="449"/>
      <c r="M2954" s="450"/>
      <c r="N2954" s="451"/>
      <c r="O2954" s="452"/>
      <c r="P2954" s="453"/>
      <c r="Q2954" s="454"/>
      <c r="R2954" s="455"/>
      <c r="S2954" s="456"/>
      <c r="T2954" s="457"/>
      <c r="U2954" s="458"/>
      <c r="V2954" s="346"/>
      <c r="W2954" s="339"/>
      <c r="X2954" s="241"/>
    </row>
    <row r="2955" spans="1:24" ht="15" customHeight="1">
      <c r="A2955" s="62"/>
      <c r="B2955" s="62"/>
      <c r="C2955" s="389"/>
      <c r="D2955" s="389"/>
      <c r="E2955" s="389"/>
      <c r="F2955" s="346"/>
      <c r="G2955" s="346"/>
      <c r="H2955" s="423"/>
      <c r="I2955" s="423"/>
      <c r="J2955" s="423"/>
      <c r="K2955" s="448"/>
      <c r="L2955" s="449"/>
      <c r="M2955" s="450"/>
      <c r="N2955" s="451"/>
      <c r="O2955" s="452"/>
      <c r="P2955" s="453"/>
      <c r="Q2955" s="454"/>
      <c r="R2955" s="455"/>
      <c r="S2955" s="456"/>
      <c r="T2955" s="457"/>
      <c r="U2955" s="458"/>
      <c r="V2955" s="346"/>
      <c r="W2955" s="339"/>
      <c r="X2955" s="241"/>
    </row>
    <row r="2956" spans="1:24" ht="15" customHeight="1">
      <c r="A2956" s="62"/>
      <c r="B2956" s="62"/>
      <c r="C2956" s="389"/>
      <c r="D2956" s="389"/>
      <c r="E2956" s="389"/>
      <c r="F2956" s="346"/>
      <c r="G2956" s="346"/>
      <c r="H2956" s="423"/>
      <c r="I2956" s="423"/>
      <c r="J2956" s="423"/>
      <c r="K2956" s="448"/>
      <c r="L2956" s="449"/>
      <c r="M2956" s="450"/>
      <c r="N2956" s="451"/>
      <c r="O2956" s="452"/>
      <c r="P2956" s="453"/>
      <c r="Q2956" s="454"/>
      <c r="R2956" s="455"/>
      <c r="S2956" s="456"/>
      <c r="T2956" s="457"/>
      <c r="U2956" s="458"/>
      <c r="V2956" s="346"/>
      <c r="W2956" s="339"/>
      <c r="X2956" s="241"/>
    </row>
    <row r="2957" spans="1:24" ht="15" customHeight="1">
      <c r="A2957" s="62"/>
      <c r="B2957" s="62"/>
      <c r="C2957" s="389"/>
      <c r="D2957" s="389"/>
      <c r="E2957" s="389"/>
      <c r="F2957" s="346"/>
      <c r="G2957" s="346"/>
      <c r="H2957" s="423"/>
      <c r="I2957" s="423"/>
      <c r="J2957" s="423"/>
      <c r="K2957" s="448"/>
      <c r="L2957" s="449"/>
      <c r="M2957" s="450"/>
      <c r="N2957" s="451"/>
      <c r="O2957" s="452"/>
      <c r="P2957" s="453"/>
      <c r="Q2957" s="454"/>
      <c r="R2957" s="455"/>
      <c r="S2957" s="456"/>
      <c r="T2957" s="457"/>
      <c r="U2957" s="458"/>
      <c r="V2957" s="346"/>
      <c r="W2957" s="339"/>
      <c r="X2957" s="241"/>
    </row>
    <row r="2958" spans="1:24" ht="15" customHeight="1">
      <c r="A2958" s="62"/>
      <c r="B2958" s="62"/>
      <c r="C2958" s="389"/>
      <c r="D2958" s="389"/>
      <c r="E2958" s="389"/>
      <c r="F2958" s="346"/>
      <c r="G2958" s="346"/>
      <c r="H2958" s="423"/>
      <c r="I2958" s="423"/>
      <c r="J2958" s="423"/>
      <c r="K2958" s="448"/>
      <c r="L2958" s="449"/>
      <c r="M2958" s="450"/>
      <c r="N2958" s="451"/>
      <c r="O2958" s="452"/>
      <c r="P2958" s="453"/>
      <c r="Q2958" s="454"/>
      <c r="R2958" s="455"/>
      <c r="S2958" s="456"/>
      <c r="T2958" s="457"/>
      <c r="U2958" s="458"/>
      <c r="V2958" s="346"/>
      <c r="W2958" s="339"/>
      <c r="X2958" s="241"/>
    </row>
    <row r="2959" spans="1:24" ht="15" customHeight="1">
      <c r="A2959" s="62"/>
      <c r="B2959" s="62"/>
      <c r="C2959" s="389"/>
      <c r="D2959" s="389"/>
      <c r="E2959" s="389"/>
      <c r="F2959" s="346"/>
      <c r="G2959" s="346"/>
      <c r="H2959" s="423"/>
      <c r="I2959" s="423"/>
      <c r="J2959" s="423"/>
      <c r="K2959" s="448"/>
      <c r="L2959" s="449"/>
      <c r="M2959" s="450"/>
      <c r="N2959" s="451"/>
      <c r="O2959" s="452"/>
      <c r="P2959" s="453"/>
      <c r="Q2959" s="454"/>
      <c r="R2959" s="455"/>
      <c r="S2959" s="456"/>
      <c r="T2959" s="457"/>
      <c r="U2959" s="458"/>
      <c r="V2959" s="346"/>
      <c r="W2959" s="339"/>
      <c r="X2959" s="241"/>
    </row>
    <row r="2960" spans="1:24" ht="15" customHeight="1">
      <c r="A2960" s="62"/>
      <c r="B2960" s="62"/>
      <c r="C2960" s="389"/>
      <c r="D2960" s="389"/>
      <c r="E2960" s="389"/>
      <c r="F2960" s="346"/>
      <c r="G2960" s="346"/>
      <c r="H2960" s="423"/>
      <c r="I2960" s="423"/>
      <c r="J2960" s="423"/>
      <c r="K2960" s="448"/>
      <c r="L2960" s="449"/>
      <c r="M2960" s="450"/>
      <c r="N2960" s="451"/>
      <c r="O2960" s="452"/>
      <c r="P2960" s="453"/>
      <c r="Q2960" s="454"/>
      <c r="R2960" s="455"/>
      <c r="S2960" s="456"/>
      <c r="T2960" s="457"/>
      <c r="U2960" s="458"/>
      <c r="V2960" s="346"/>
      <c r="W2960" s="339"/>
      <c r="X2960" s="241"/>
    </row>
    <row r="2961" spans="1:24" ht="15" customHeight="1">
      <c r="A2961" s="62"/>
      <c r="B2961" s="62"/>
      <c r="C2961" s="389"/>
      <c r="D2961" s="389"/>
      <c r="E2961" s="389"/>
      <c r="F2961" s="346"/>
      <c r="G2961" s="346"/>
      <c r="H2961" s="423"/>
      <c r="I2961" s="423"/>
      <c r="J2961" s="423"/>
      <c r="K2961" s="448"/>
      <c r="L2961" s="449"/>
      <c r="M2961" s="450"/>
      <c r="N2961" s="451"/>
      <c r="O2961" s="452"/>
      <c r="P2961" s="453"/>
      <c r="Q2961" s="454"/>
      <c r="R2961" s="455"/>
      <c r="S2961" s="456"/>
      <c r="T2961" s="457"/>
      <c r="U2961" s="458"/>
      <c r="V2961" s="346"/>
      <c r="W2961" s="339"/>
      <c r="X2961" s="241"/>
    </row>
    <row r="2962" spans="1:24" ht="15" customHeight="1">
      <c r="A2962" s="62"/>
      <c r="B2962" s="62"/>
      <c r="C2962" s="389"/>
      <c r="D2962" s="389"/>
      <c r="E2962" s="389"/>
      <c r="F2962" s="346"/>
      <c r="G2962" s="346"/>
      <c r="H2962" s="423"/>
      <c r="I2962" s="423"/>
      <c r="J2962" s="423"/>
      <c r="K2962" s="448"/>
      <c r="L2962" s="449"/>
      <c r="M2962" s="450"/>
      <c r="N2962" s="451"/>
      <c r="O2962" s="452"/>
      <c r="P2962" s="453"/>
      <c r="Q2962" s="454"/>
      <c r="R2962" s="455"/>
      <c r="S2962" s="456"/>
      <c r="T2962" s="457"/>
      <c r="U2962" s="458"/>
      <c r="V2962" s="346"/>
      <c r="W2962" s="339"/>
      <c r="X2962" s="241"/>
    </row>
    <row r="2963" spans="1:24" ht="15" customHeight="1">
      <c r="A2963" s="62"/>
      <c r="B2963" s="62"/>
      <c r="C2963" s="389"/>
      <c r="D2963" s="389"/>
      <c r="E2963" s="389"/>
      <c r="F2963" s="346"/>
      <c r="G2963" s="346"/>
      <c r="H2963" s="423"/>
      <c r="I2963" s="423"/>
      <c r="J2963" s="423"/>
      <c r="K2963" s="448"/>
      <c r="L2963" s="449"/>
      <c r="M2963" s="450"/>
      <c r="N2963" s="451"/>
      <c r="O2963" s="452"/>
      <c r="P2963" s="453"/>
      <c r="Q2963" s="454"/>
      <c r="R2963" s="455"/>
      <c r="S2963" s="456"/>
      <c r="T2963" s="457"/>
      <c r="U2963" s="458"/>
      <c r="V2963" s="346"/>
      <c r="W2963" s="339"/>
      <c r="X2963" s="241"/>
    </row>
    <row r="2964" spans="1:24" ht="15" customHeight="1">
      <c r="A2964" s="62"/>
      <c r="B2964" s="62"/>
      <c r="C2964" s="389"/>
      <c r="D2964" s="389"/>
      <c r="E2964" s="389"/>
      <c r="F2964" s="346"/>
      <c r="G2964" s="346"/>
      <c r="H2964" s="423"/>
      <c r="I2964" s="423"/>
      <c r="J2964" s="423"/>
      <c r="K2964" s="448"/>
      <c r="L2964" s="449"/>
      <c r="M2964" s="450"/>
      <c r="N2964" s="451"/>
      <c r="O2964" s="452"/>
      <c r="P2964" s="453"/>
      <c r="Q2964" s="454"/>
      <c r="R2964" s="455"/>
      <c r="S2964" s="456"/>
      <c r="T2964" s="457"/>
      <c r="U2964" s="458"/>
      <c r="V2964" s="346"/>
      <c r="W2964" s="339"/>
      <c r="X2964" s="241"/>
    </row>
    <row r="2965" spans="1:24" ht="15" customHeight="1">
      <c r="A2965" s="62"/>
      <c r="B2965" s="62"/>
      <c r="C2965" s="389"/>
      <c r="D2965" s="389"/>
      <c r="E2965" s="389"/>
      <c r="F2965" s="346"/>
      <c r="G2965" s="346"/>
      <c r="H2965" s="423"/>
      <c r="I2965" s="423"/>
      <c r="J2965" s="423"/>
      <c r="K2965" s="448"/>
      <c r="L2965" s="449"/>
      <c r="M2965" s="450"/>
      <c r="N2965" s="451"/>
      <c r="O2965" s="452"/>
      <c r="P2965" s="453"/>
      <c r="Q2965" s="454"/>
      <c r="R2965" s="455"/>
      <c r="S2965" s="456"/>
      <c r="T2965" s="457"/>
      <c r="U2965" s="458"/>
      <c r="V2965" s="346"/>
      <c r="W2965" s="339"/>
      <c r="X2965" s="241"/>
    </row>
    <row r="2966" spans="1:24" ht="15" customHeight="1">
      <c r="A2966" s="62"/>
      <c r="B2966" s="62"/>
      <c r="C2966" s="389"/>
      <c r="D2966" s="389"/>
      <c r="E2966" s="389"/>
      <c r="F2966" s="346"/>
      <c r="G2966" s="346"/>
      <c r="H2966" s="423"/>
      <c r="I2966" s="423"/>
      <c r="J2966" s="423"/>
      <c r="K2966" s="448"/>
      <c r="L2966" s="449"/>
      <c r="M2966" s="450"/>
      <c r="N2966" s="451"/>
      <c r="O2966" s="452"/>
      <c r="P2966" s="453"/>
      <c r="Q2966" s="454"/>
      <c r="R2966" s="455"/>
      <c r="S2966" s="456"/>
      <c r="T2966" s="457"/>
      <c r="U2966" s="458"/>
      <c r="V2966" s="346"/>
      <c r="W2966" s="339"/>
      <c r="X2966" s="241"/>
    </row>
    <row r="2967" spans="1:24" ht="15" customHeight="1">
      <c r="A2967" s="62"/>
      <c r="B2967" s="62"/>
      <c r="C2967" s="389"/>
      <c r="D2967" s="389"/>
      <c r="E2967" s="389"/>
      <c r="F2967" s="346"/>
      <c r="G2967" s="346"/>
      <c r="H2967" s="423"/>
      <c r="I2967" s="423"/>
      <c r="J2967" s="423"/>
      <c r="K2967" s="448"/>
      <c r="L2967" s="449"/>
      <c r="M2967" s="450"/>
      <c r="N2967" s="451"/>
      <c r="O2967" s="452"/>
      <c r="P2967" s="453"/>
      <c r="Q2967" s="454"/>
      <c r="R2967" s="455"/>
      <c r="S2967" s="456"/>
      <c r="T2967" s="457"/>
      <c r="U2967" s="458"/>
      <c r="V2967" s="346"/>
      <c r="W2967" s="339"/>
      <c r="X2967" s="241"/>
    </row>
    <row r="2968" spans="1:24" ht="15" customHeight="1">
      <c r="A2968" s="62"/>
      <c r="B2968" s="62"/>
      <c r="C2968" s="389"/>
      <c r="D2968" s="389"/>
      <c r="E2968" s="389"/>
      <c r="F2968" s="346"/>
      <c r="G2968" s="346"/>
      <c r="H2968" s="423"/>
      <c r="I2968" s="423"/>
      <c r="J2968" s="423"/>
      <c r="K2968" s="448"/>
      <c r="L2968" s="449"/>
      <c r="M2968" s="450"/>
      <c r="N2968" s="451"/>
      <c r="O2968" s="452"/>
      <c r="P2968" s="453"/>
      <c r="Q2968" s="454"/>
      <c r="R2968" s="455"/>
      <c r="S2968" s="456"/>
      <c r="T2968" s="457"/>
      <c r="U2968" s="458"/>
      <c r="V2968" s="346"/>
      <c r="W2968" s="339"/>
      <c r="X2968" s="241"/>
    </row>
    <row r="2969" spans="1:24" ht="15" customHeight="1">
      <c r="A2969" s="62"/>
      <c r="B2969" s="62"/>
      <c r="C2969" s="389"/>
      <c r="D2969" s="389"/>
      <c r="E2969" s="389"/>
      <c r="F2969" s="346"/>
      <c r="G2969" s="346"/>
      <c r="H2969" s="423"/>
      <c r="I2969" s="423"/>
      <c r="J2969" s="423"/>
      <c r="K2969" s="448"/>
      <c r="L2969" s="449"/>
      <c r="M2969" s="450"/>
      <c r="N2969" s="451"/>
      <c r="O2969" s="452"/>
      <c r="P2969" s="453"/>
      <c r="Q2969" s="454"/>
      <c r="R2969" s="455"/>
      <c r="S2969" s="456"/>
      <c r="T2969" s="457"/>
      <c r="U2969" s="458"/>
      <c r="V2969" s="346"/>
      <c r="W2969" s="339"/>
      <c r="X2969" s="241"/>
    </row>
    <row r="2970" spans="1:24" ht="15" customHeight="1">
      <c r="A2970" s="62"/>
      <c r="B2970" s="62"/>
      <c r="C2970" s="389"/>
      <c r="D2970" s="389"/>
      <c r="E2970" s="389"/>
      <c r="F2970" s="346"/>
      <c r="G2970" s="346"/>
      <c r="H2970" s="423"/>
      <c r="I2970" s="423"/>
      <c r="J2970" s="423"/>
      <c r="K2970" s="448"/>
      <c r="L2970" s="449"/>
      <c r="M2970" s="450"/>
      <c r="N2970" s="451"/>
      <c r="O2970" s="452"/>
      <c r="P2970" s="453"/>
      <c r="Q2970" s="454"/>
      <c r="R2970" s="455"/>
      <c r="S2970" s="456"/>
      <c r="T2970" s="457"/>
      <c r="U2970" s="458"/>
      <c r="V2970" s="346"/>
      <c r="W2970" s="339"/>
      <c r="X2970" s="241"/>
    </row>
    <row r="2971" spans="1:24" ht="15" customHeight="1">
      <c r="A2971" s="62"/>
      <c r="B2971" s="62"/>
      <c r="C2971" s="389"/>
      <c r="D2971" s="389"/>
      <c r="E2971" s="389"/>
      <c r="F2971" s="346"/>
      <c r="G2971" s="346"/>
      <c r="H2971" s="423"/>
      <c r="I2971" s="423"/>
      <c r="J2971" s="423"/>
      <c r="K2971" s="448"/>
      <c r="L2971" s="449"/>
      <c r="M2971" s="450"/>
      <c r="N2971" s="451"/>
      <c r="O2971" s="452"/>
      <c r="P2971" s="453"/>
      <c r="Q2971" s="454"/>
      <c r="R2971" s="455"/>
      <c r="S2971" s="456"/>
      <c r="T2971" s="457"/>
      <c r="U2971" s="458"/>
      <c r="V2971" s="346"/>
      <c r="W2971" s="339"/>
      <c r="X2971" s="241"/>
    </row>
    <row r="2972" spans="1:24" ht="15" customHeight="1">
      <c r="A2972" s="62"/>
      <c r="B2972" s="62"/>
      <c r="C2972" s="389"/>
      <c r="D2972" s="389"/>
      <c r="E2972" s="389"/>
      <c r="F2972" s="346"/>
      <c r="G2972" s="346"/>
      <c r="H2972" s="423"/>
      <c r="I2972" s="423"/>
      <c r="J2972" s="423"/>
      <c r="K2972" s="448"/>
      <c r="L2972" s="449"/>
      <c r="M2972" s="450"/>
      <c r="N2972" s="451"/>
      <c r="O2972" s="452"/>
      <c r="P2972" s="453"/>
      <c r="Q2972" s="454"/>
      <c r="R2972" s="455"/>
      <c r="S2972" s="456"/>
      <c r="T2972" s="457"/>
      <c r="U2972" s="458"/>
      <c r="V2972" s="346"/>
      <c r="W2972" s="339"/>
      <c r="X2972" s="241"/>
    </row>
    <row r="2973" spans="1:24" ht="15" customHeight="1">
      <c r="A2973" s="62"/>
      <c r="B2973" s="62"/>
      <c r="C2973" s="389"/>
      <c r="D2973" s="389"/>
      <c r="E2973" s="389"/>
      <c r="F2973" s="346"/>
      <c r="G2973" s="346"/>
      <c r="H2973" s="423"/>
      <c r="I2973" s="423"/>
      <c r="J2973" s="423"/>
      <c r="K2973" s="448"/>
      <c r="L2973" s="449"/>
      <c r="M2973" s="450"/>
      <c r="N2973" s="451"/>
      <c r="O2973" s="452"/>
      <c r="P2973" s="453"/>
      <c r="Q2973" s="454"/>
      <c r="R2973" s="455"/>
      <c r="S2973" s="456"/>
      <c r="T2973" s="457"/>
      <c r="U2973" s="458"/>
      <c r="V2973" s="346"/>
      <c r="W2973" s="339"/>
      <c r="X2973" s="241"/>
    </row>
    <row r="2974" spans="1:24" ht="15" customHeight="1">
      <c r="A2974" s="62"/>
      <c r="B2974" s="62"/>
      <c r="C2974" s="389"/>
      <c r="D2974" s="389"/>
      <c r="E2974" s="389"/>
      <c r="F2974" s="346"/>
      <c r="G2974" s="346"/>
      <c r="H2974" s="423"/>
      <c r="I2974" s="423"/>
      <c r="J2974" s="423"/>
      <c r="K2974" s="448"/>
      <c r="L2974" s="449"/>
      <c r="M2974" s="450"/>
      <c r="N2974" s="451"/>
      <c r="O2974" s="452"/>
      <c r="P2974" s="453"/>
      <c r="Q2974" s="454"/>
      <c r="R2974" s="455"/>
      <c r="S2974" s="456"/>
      <c r="T2974" s="457"/>
      <c r="U2974" s="458"/>
      <c r="V2974" s="346"/>
      <c r="W2974" s="339"/>
      <c r="X2974" s="241"/>
    </row>
    <row r="2975" spans="1:24" ht="15" customHeight="1">
      <c r="A2975" s="62"/>
      <c r="B2975" s="62"/>
      <c r="C2975" s="389"/>
      <c r="D2975" s="389"/>
      <c r="E2975" s="389"/>
      <c r="F2975" s="346"/>
      <c r="G2975" s="346"/>
      <c r="H2975" s="423"/>
      <c r="I2975" s="423"/>
      <c r="J2975" s="423"/>
      <c r="K2975" s="448"/>
      <c r="L2975" s="449"/>
      <c r="M2975" s="450"/>
      <c r="N2975" s="451"/>
      <c r="O2975" s="452"/>
      <c r="P2975" s="453"/>
      <c r="Q2975" s="454"/>
      <c r="R2975" s="455"/>
      <c r="S2975" s="456"/>
      <c r="T2975" s="457"/>
      <c r="U2975" s="458"/>
      <c r="V2975" s="346"/>
      <c r="W2975" s="339"/>
      <c r="X2975" s="241"/>
    </row>
    <row r="2976" spans="1:24" ht="15" customHeight="1">
      <c r="A2976" s="62"/>
      <c r="B2976" s="62"/>
      <c r="C2976" s="389"/>
      <c r="D2976" s="389"/>
      <c r="E2976" s="389"/>
      <c r="F2976" s="346"/>
      <c r="G2976" s="346"/>
      <c r="H2976" s="423"/>
      <c r="I2976" s="423"/>
      <c r="J2976" s="423"/>
      <c r="K2976" s="448"/>
      <c r="L2976" s="449"/>
      <c r="M2976" s="450"/>
      <c r="N2976" s="451"/>
      <c r="O2976" s="452"/>
      <c r="P2976" s="453"/>
      <c r="Q2976" s="454"/>
      <c r="R2976" s="455"/>
      <c r="S2976" s="456"/>
      <c r="T2976" s="457"/>
      <c r="U2976" s="458"/>
      <c r="V2976" s="346"/>
      <c r="W2976" s="339"/>
      <c r="X2976" s="241"/>
    </row>
    <row r="2977" spans="1:24" ht="15" customHeight="1">
      <c r="A2977" s="62"/>
      <c r="B2977" s="62"/>
      <c r="C2977" s="389"/>
      <c r="D2977" s="389"/>
      <c r="E2977" s="389"/>
      <c r="F2977" s="346"/>
      <c r="G2977" s="346"/>
      <c r="H2977" s="423"/>
      <c r="I2977" s="423"/>
      <c r="J2977" s="423"/>
      <c r="K2977" s="448"/>
      <c r="L2977" s="449"/>
      <c r="M2977" s="450"/>
      <c r="N2977" s="451"/>
      <c r="O2977" s="452"/>
      <c r="P2977" s="453"/>
      <c r="Q2977" s="454"/>
      <c r="R2977" s="455"/>
      <c r="S2977" s="456"/>
      <c r="T2977" s="457"/>
      <c r="U2977" s="458"/>
      <c r="V2977" s="346"/>
      <c r="W2977" s="339"/>
      <c r="X2977" s="241"/>
    </row>
    <row r="2978" spans="1:24" ht="15" customHeight="1">
      <c r="A2978" s="62"/>
      <c r="B2978" s="62"/>
      <c r="C2978" s="389"/>
      <c r="D2978" s="389"/>
      <c r="E2978" s="389"/>
      <c r="F2978" s="346"/>
      <c r="G2978" s="346"/>
      <c r="H2978" s="423"/>
      <c r="I2978" s="423"/>
      <c r="J2978" s="423"/>
      <c r="K2978" s="448"/>
      <c r="L2978" s="449"/>
      <c r="M2978" s="450"/>
      <c r="N2978" s="451"/>
      <c r="O2978" s="452"/>
      <c r="P2978" s="453"/>
      <c r="Q2978" s="454"/>
      <c r="R2978" s="455"/>
      <c r="S2978" s="456"/>
      <c r="T2978" s="457"/>
      <c r="U2978" s="458"/>
      <c r="V2978" s="346"/>
      <c r="W2978" s="339"/>
      <c r="X2978" s="241"/>
    </row>
    <row r="2979" spans="1:24" ht="15" customHeight="1">
      <c r="A2979" s="62"/>
      <c r="B2979" s="62"/>
      <c r="C2979" s="389"/>
      <c r="D2979" s="389"/>
      <c r="E2979" s="389"/>
      <c r="F2979" s="346"/>
      <c r="G2979" s="346"/>
      <c r="H2979" s="423"/>
      <c r="I2979" s="423"/>
      <c r="J2979" s="423"/>
      <c r="K2979" s="448"/>
      <c r="L2979" s="449"/>
      <c r="M2979" s="450"/>
      <c r="N2979" s="451"/>
      <c r="O2979" s="452"/>
      <c r="P2979" s="453"/>
      <c r="Q2979" s="454"/>
      <c r="R2979" s="455"/>
      <c r="S2979" s="456"/>
      <c r="T2979" s="457"/>
      <c r="U2979" s="458"/>
      <c r="V2979" s="346"/>
      <c r="W2979" s="339"/>
      <c r="X2979" s="241"/>
    </row>
    <row r="2980" spans="1:24" ht="15" customHeight="1">
      <c r="A2980" s="62"/>
      <c r="B2980" s="62"/>
      <c r="C2980" s="389"/>
      <c r="D2980" s="389"/>
      <c r="E2980" s="389"/>
      <c r="F2980" s="346"/>
      <c r="G2980" s="346"/>
      <c r="H2980" s="423"/>
      <c r="I2980" s="423"/>
      <c r="J2980" s="423"/>
      <c r="K2980" s="448"/>
      <c r="L2980" s="449"/>
      <c r="M2980" s="450"/>
      <c r="N2980" s="451"/>
      <c r="O2980" s="452"/>
      <c r="P2980" s="453"/>
      <c r="Q2980" s="454"/>
      <c r="R2980" s="455"/>
      <c r="S2980" s="456"/>
      <c r="T2980" s="457"/>
      <c r="U2980" s="458"/>
      <c r="V2980" s="346"/>
      <c r="W2980" s="339"/>
      <c r="X2980" s="241"/>
    </row>
    <row r="2981" spans="1:24" ht="15" customHeight="1">
      <c r="A2981" s="62"/>
      <c r="B2981" s="62"/>
      <c r="C2981" s="389"/>
      <c r="D2981" s="389"/>
      <c r="E2981" s="389"/>
      <c r="F2981" s="346"/>
      <c r="G2981" s="346"/>
      <c r="H2981" s="423"/>
      <c r="I2981" s="423"/>
      <c r="J2981" s="423"/>
      <c r="K2981" s="448"/>
      <c r="L2981" s="449"/>
      <c r="M2981" s="450"/>
      <c r="N2981" s="451"/>
      <c r="O2981" s="452"/>
      <c r="P2981" s="453"/>
      <c r="Q2981" s="454"/>
      <c r="R2981" s="455"/>
      <c r="S2981" s="456"/>
      <c r="T2981" s="457"/>
      <c r="U2981" s="458"/>
      <c r="V2981" s="346"/>
      <c r="W2981" s="339"/>
      <c r="X2981" s="241"/>
    </row>
    <row r="2982" spans="1:24" ht="15" customHeight="1">
      <c r="A2982" s="62"/>
      <c r="B2982" s="62"/>
      <c r="C2982" s="389"/>
      <c r="D2982" s="389"/>
      <c r="E2982" s="389"/>
      <c r="F2982" s="346"/>
      <c r="G2982" s="346"/>
      <c r="H2982" s="423"/>
      <c r="I2982" s="423"/>
      <c r="J2982" s="423"/>
      <c r="K2982" s="448"/>
      <c r="L2982" s="449"/>
      <c r="M2982" s="450"/>
      <c r="N2982" s="451"/>
      <c r="O2982" s="452"/>
      <c r="P2982" s="453"/>
      <c r="Q2982" s="454"/>
      <c r="R2982" s="455"/>
      <c r="S2982" s="456"/>
      <c r="T2982" s="457"/>
      <c r="U2982" s="458"/>
      <c r="V2982" s="346"/>
      <c r="W2982" s="339"/>
      <c r="X2982" s="241"/>
    </row>
    <row r="2983" spans="1:24" ht="15" customHeight="1">
      <c r="A2983" s="62"/>
      <c r="B2983" s="62"/>
      <c r="C2983" s="389"/>
      <c r="D2983" s="389"/>
      <c r="E2983" s="389"/>
      <c r="F2983" s="346"/>
      <c r="G2983" s="346"/>
      <c r="H2983" s="423"/>
      <c r="I2983" s="423"/>
      <c r="J2983" s="423"/>
      <c r="K2983" s="448"/>
      <c r="L2983" s="449"/>
      <c r="M2983" s="450"/>
      <c r="N2983" s="451"/>
      <c r="O2983" s="452"/>
      <c r="P2983" s="453"/>
      <c r="Q2983" s="454"/>
      <c r="R2983" s="455"/>
      <c r="S2983" s="456"/>
      <c r="T2983" s="457"/>
      <c r="U2983" s="458"/>
      <c r="V2983" s="346"/>
      <c r="W2983" s="339"/>
      <c r="X2983" s="241"/>
    </row>
    <row r="2984" spans="1:24" ht="15" customHeight="1">
      <c r="A2984" s="62"/>
      <c r="B2984" s="62"/>
      <c r="C2984" s="389"/>
      <c r="D2984" s="389"/>
      <c r="E2984" s="389"/>
      <c r="F2984" s="346"/>
      <c r="G2984" s="346"/>
      <c r="H2984" s="423"/>
      <c r="I2984" s="423"/>
      <c r="J2984" s="423"/>
      <c r="K2984" s="448"/>
      <c r="L2984" s="449"/>
      <c r="M2984" s="450"/>
      <c r="N2984" s="451"/>
      <c r="O2984" s="452"/>
      <c r="P2984" s="453"/>
      <c r="Q2984" s="454"/>
      <c r="R2984" s="455"/>
      <c r="S2984" s="456"/>
      <c r="T2984" s="457"/>
      <c r="U2984" s="458"/>
      <c r="V2984" s="346"/>
      <c r="W2984" s="339"/>
      <c r="X2984" s="241"/>
    </row>
    <row r="2985" spans="1:24" ht="15" customHeight="1">
      <c r="A2985" s="62"/>
      <c r="B2985" s="62"/>
      <c r="C2985" s="389"/>
      <c r="D2985" s="389"/>
      <c r="E2985" s="389"/>
      <c r="F2985" s="346"/>
      <c r="G2985" s="346"/>
      <c r="H2985" s="423"/>
      <c r="I2985" s="423"/>
      <c r="J2985" s="423"/>
      <c r="K2985" s="448"/>
      <c r="L2985" s="449"/>
      <c r="M2985" s="450"/>
      <c r="N2985" s="451"/>
      <c r="O2985" s="452"/>
      <c r="P2985" s="453"/>
      <c r="Q2985" s="454"/>
      <c r="R2985" s="455"/>
      <c r="S2985" s="456"/>
      <c r="T2985" s="457"/>
      <c r="U2985" s="458"/>
      <c r="V2985" s="346"/>
      <c r="W2985" s="339"/>
      <c r="X2985" s="241"/>
    </row>
    <row r="2986" spans="1:24" ht="15" customHeight="1">
      <c r="A2986" s="62"/>
      <c r="B2986" s="62"/>
      <c r="C2986" s="389"/>
      <c r="D2986" s="389"/>
      <c r="E2986" s="389"/>
      <c r="F2986" s="346"/>
      <c r="G2986" s="346"/>
      <c r="H2986" s="423"/>
      <c r="I2986" s="423"/>
      <c r="J2986" s="423"/>
      <c r="K2986" s="448"/>
      <c r="L2986" s="449"/>
      <c r="M2986" s="450"/>
      <c r="N2986" s="451"/>
      <c r="O2986" s="452"/>
      <c r="P2986" s="453"/>
      <c r="Q2986" s="454"/>
      <c r="R2986" s="455"/>
      <c r="S2986" s="456"/>
      <c r="T2986" s="457"/>
      <c r="U2986" s="458"/>
      <c r="V2986" s="346"/>
      <c r="W2986" s="339"/>
      <c r="X2986" s="241"/>
    </row>
    <row r="2987" spans="1:24" ht="15" customHeight="1">
      <c r="A2987" s="62"/>
      <c r="B2987" s="62"/>
      <c r="C2987" s="389"/>
      <c r="D2987" s="389"/>
      <c r="E2987" s="389"/>
      <c r="F2987" s="346"/>
      <c r="G2987" s="346"/>
      <c r="H2987" s="423"/>
      <c r="I2987" s="423"/>
      <c r="J2987" s="423"/>
      <c r="K2987" s="448"/>
      <c r="L2987" s="449"/>
      <c r="M2987" s="450"/>
      <c r="N2987" s="451"/>
      <c r="O2987" s="452"/>
      <c r="P2987" s="453"/>
      <c r="Q2987" s="454"/>
      <c r="R2987" s="455"/>
      <c r="S2987" s="456"/>
      <c r="T2987" s="457"/>
      <c r="U2987" s="458"/>
      <c r="V2987" s="346"/>
      <c r="W2987" s="339"/>
      <c r="X2987" s="241"/>
    </row>
    <row r="2988" spans="1:24" ht="15" customHeight="1">
      <c r="A2988" s="62"/>
      <c r="B2988" s="62"/>
      <c r="C2988" s="389"/>
      <c r="D2988" s="389"/>
      <c r="E2988" s="389"/>
      <c r="F2988" s="346"/>
      <c r="G2988" s="346"/>
      <c r="H2988" s="423"/>
      <c r="I2988" s="423"/>
      <c r="J2988" s="423"/>
      <c r="K2988" s="448"/>
      <c r="L2988" s="449"/>
      <c r="M2988" s="450"/>
      <c r="N2988" s="451"/>
      <c r="O2988" s="452"/>
      <c r="P2988" s="453"/>
      <c r="Q2988" s="454"/>
      <c r="R2988" s="455"/>
      <c r="S2988" s="456"/>
      <c r="T2988" s="457"/>
      <c r="U2988" s="458"/>
      <c r="V2988" s="346"/>
      <c r="W2988" s="339"/>
      <c r="X2988" s="241"/>
    </row>
    <row r="2989" spans="1:24" ht="15" customHeight="1">
      <c r="A2989" s="62"/>
      <c r="B2989" s="62"/>
      <c r="C2989" s="389"/>
      <c r="D2989" s="389"/>
      <c r="E2989" s="389"/>
      <c r="F2989" s="346"/>
      <c r="G2989" s="346"/>
      <c r="H2989" s="423"/>
      <c r="I2989" s="423"/>
      <c r="J2989" s="423"/>
      <c r="K2989" s="448"/>
      <c r="L2989" s="449"/>
      <c r="M2989" s="450"/>
      <c r="N2989" s="451"/>
      <c r="O2989" s="452"/>
      <c r="P2989" s="453"/>
      <c r="Q2989" s="454"/>
      <c r="R2989" s="455"/>
      <c r="S2989" s="456"/>
      <c r="T2989" s="457"/>
      <c r="U2989" s="458"/>
      <c r="V2989" s="346"/>
      <c r="W2989" s="339"/>
      <c r="X2989" s="241"/>
    </row>
    <row r="2990" spans="1:24" ht="15" customHeight="1">
      <c r="A2990" s="62"/>
      <c r="B2990" s="62"/>
      <c r="C2990" s="389"/>
      <c r="D2990" s="389"/>
      <c r="E2990" s="389"/>
      <c r="F2990" s="346"/>
      <c r="G2990" s="346"/>
      <c r="H2990" s="423"/>
      <c r="I2990" s="423"/>
      <c r="J2990" s="423"/>
      <c r="K2990" s="448"/>
      <c r="L2990" s="449"/>
      <c r="M2990" s="450"/>
      <c r="N2990" s="451"/>
      <c r="O2990" s="452"/>
      <c r="P2990" s="453"/>
      <c r="Q2990" s="454"/>
      <c r="R2990" s="455"/>
      <c r="S2990" s="456"/>
      <c r="T2990" s="457"/>
      <c r="U2990" s="458"/>
      <c r="V2990" s="346"/>
      <c r="W2990" s="339"/>
      <c r="X2990" s="241"/>
    </row>
    <row r="2991" spans="1:24" ht="15" customHeight="1">
      <c r="A2991" s="62"/>
      <c r="B2991" s="62"/>
      <c r="C2991" s="389"/>
      <c r="D2991" s="389"/>
      <c r="E2991" s="389"/>
      <c r="F2991" s="346"/>
      <c r="G2991" s="346"/>
      <c r="H2991" s="423"/>
      <c r="I2991" s="423"/>
      <c r="J2991" s="423"/>
      <c r="K2991" s="448"/>
      <c r="L2991" s="449"/>
      <c r="M2991" s="450"/>
      <c r="N2991" s="451"/>
      <c r="O2991" s="452"/>
      <c r="P2991" s="453"/>
      <c r="Q2991" s="454"/>
      <c r="R2991" s="455"/>
      <c r="S2991" s="456"/>
      <c r="T2991" s="457"/>
      <c r="U2991" s="458"/>
      <c r="V2991" s="346"/>
      <c r="W2991" s="339"/>
      <c r="X2991" s="241"/>
    </row>
    <row r="2992" spans="1:24" ht="15" customHeight="1">
      <c r="A2992" s="62"/>
      <c r="B2992" s="62"/>
      <c r="C2992" s="389"/>
      <c r="D2992" s="389"/>
      <c r="E2992" s="389"/>
      <c r="F2992" s="346"/>
      <c r="G2992" s="346"/>
      <c r="H2992" s="423"/>
      <c r="I2992" s="423"/>
      <c r="J2992" s="423"/>
      <c r="K2992" s="448"/>
      <c r="L2992" s="449"/>
      <c r="M2992" s="450"/>
      <c r="N2992" s="451"/>
      <c r="O2992" s="452"/>
      <c r="P2992" s="453"/>
      <c r="Q2992" s="454"/>
      <c r="R2992" s="455"/>
      <c r="S2992" s="456"/>
      <c r="T2992" s="457"/>
      <c r="U2992" s="458"/>
      <c r="V2992" s="346"/>
      <c r="W2992" s="339"/>
      <c r="X2992" s="241"/>
    </row>
    <row r="2993" spans="1:24" ht="15" customHeight="1">
      <c r="A2993" s="62"/>
      <c r="B2993" s="62"/>
      <c r="C2993" s="389"/>
      <c r="D2993" s="389"/>
      <c r="E2993" s="389"/>
      <c r="F2993" s="346"/>
      <c r="G2993" s="346"/>
      <c r="H2993" s="423"/>
      <c r="I2993" s="423"/>
      <c r="J2993" s="423"/>
      <c r="K2993" s="448"/>
      <c r="L2993" s="449"/>
      <c r="M2993" s="450"/>
      <c r="N2993" s="451"/>
      <c r="O2993" s="452"/>
      <c r="P2993" s="453"/>
      <c r="Q2993" s="454"/>
      <c r="R2993" s="455"/>
      <c r="S2993" s="456"/>
      <c r="T2993" s="457"/>
      <c r="U2993" s="458"/>
      <c r="V2993" s="346"/>
      <c r="W2993" s="339"/>
      <c r="X2993" s="241"/>
    </row>
    <row r="2994" spans="1:24" ht="15" customHeight="1">
      <c r="A2994" s="62"/>
      <c r="B2994" s="62"/>
      <c r="C2994" s="389"/>
      <c r="D2994" s="389"/>
      <c r="E2994" s="389"/>
      <c r="F2994" s="346"/>
      <c r="G2994" s="346"/>
      <c r="H2994" s="423"/>
      <c r="I2994" s="423"/>
      <c r="J2994" s="423"/>
      <c r="K2994" s="448"/>
      <c r="L2994" s="449"/>
      <c r="M2994" s="450"/>
      <c r="N2994" s="451"/>
      <c r="O2994" s="452"/>
      <c r="P2994" s="453"/>
      <c r="Q2994" s="454"/>
      <c r="R2994" s="455"/>
      <c r="S2994" s="456"/>
      <c r="T2994" s="457"/>
      <c r="U2994" s="458"/>
      <c r="V2994" s="346"/>
      <c r="W2994" s="339"/>
      <c r="X2994" s="241"/>
    </row>
    <row r="2995" spans="1:24" ht="15" customHeight="1">
      <c r="A2995" s="62"/>
      <c r="B2995" s="62"/>
      <c r="C2995" s="389"/>
      <c r="D2995" s="389"/>
      <c r="E2995" s="389"/>
      <c r="F2995" s="346"/>
      <c r="G2995" s="346"/>
      <c r="H2995" s="423"/>
      <c r="I2995" s="423"/>
      <c r="J2995" s="423"/>
      <c r="K2995" s="448"/>
      <c r="L2995" s="449"/>
      <c r="M2995" s="450"/>
      <c r="N2995" s="451"/>
      <c r="O2995" s="452"/>
      <c r="P2995" s="453"/>
      <c r="Q2995" s="454"/>
      <c r="R2995" s="455"/>
      <c r="S2995" s="456"/>
      <c r="T2995" s="457"/>
      <c r="U2995" s="458"/>
      <c r="V2995" s="346"/>
      <c r="W2995" s="339"/>
      <c r="X2995" s="241"/>
    </row>
    <row r="2996" spans="1:24" ht="15" customHeight="1">
      <c r="A2996" s="62"/>
      <c r="B2996" s="62"/>
      <c r="C2996" s="389"/>
      <c r="D2996" s="389"/>
      <c r="E2996" s="389"/>
      <c r="F2996" s="346"/>
      <c r="G2996" s="346"/>
      <c r="H2996" s="423"/>
      <c r="I2996" s="423"/>
      <c r="J2996" s="423"/>
      <c r="K2996" s="448"/>
      <c r="L2996" s="449"/>
      <c r="M2996" s="450"/>
      <c r="N2996" s="451"/>
      <c r="O2996" s="452"/>
      <c r="P2996" s="453"/>
      <c r="Q2996" s="454"/>
      <c r="R2996" s="455"/>
      <c r="S2996" s="456"/>
      <c r="T2996" s="457"/>
      <c r="U2996" s="458"/>
      <c r="V2996" s="346"/>
      <c r="W2996" s="339"/>
      <c r="X2996" s="241"/>
    </row>
    <row r="2997" spans="1:24" ht="15" customHeight="1">
      <c r="A2997" s="62"/>
      <c r="B2997" s="62"/>
      <c r="C2997" s="389"/>
      <c r="D2997" s="389"/>
      <c r="E2997" s="389"/>
      <c r="F2997" s="346"/>
      <c r="G2997" s="346"/>
      <c r="H2997" s="423"/>
      <c r="I2997" s="423"/>
      <c r="J2997" s="423"/>
      <c r="K2997" s="448"/>
      <c r="L2997" s="449"/>
      <c r="M2997" s="450"/>
      <c r="N2997" s="451"/>
      <c r="O2997" s="452"/>
      <c r="P2997" s="453"/>
      <c r="Q2997" s="454"/>
      <c r="R2997" s="455"/>
      <c r="S2997" s="456"/>
      <c r="T2997" s="457"/>
      <c r="U2997" s="458"/>
      <c r="V2997" s="346"/>
      <c r="W2997" s="339"/>
      <c r="X2997" s="241"/>
    </row>
    <row r="2998" spans="1:24" ht="15" customHeight="1">
      <c r="A2998" s="62"/>
      <c r="B2998" s="62"/>
      <c r="C2998" s="389"/>
      <c r="D2998" s="389"/>
      <c r="E2998" s="389"/>
      <c r="F2998" s="346"/>
      <c r="G2998" s="346"/>
      <c r="H2998" s="423"/>
      <c r="I2998" s="423"/>
      <c r="J2998" s="423"/>
      <c r="K2998" s="448"/>
      <c r="L2998" s="449"/>
      <c r="M2998" s="450"/>
      <c r="N2998" s="451"/>
      <c r="O2998" s="452"/>
      <c r="P2998" s="453"/>
      <c r="Q2998" s="454"/>
      <c r="R2998" s="455"/>
      <c r="S2998" s="456"/>
      <c r="T2998" s="457"/>
      <c r="U2998" s="458"/>
      <c r="V2998" s="346"/>
      <c r="W2998" s="339"/>
      <c r="X2998" s="241"/>
    </row>
    <row r="2999" spans="1:24" ht="15" customHeight="1">
      <c r="A2999" s="62"/>
      <c r="B2999" s="62"/>
      <c r="C2999" s="389"/>
      <c r="D2999" s="389"/>
      <c r="E2999" s="389"/>
      <c r="F2999" s="346"/>
      <c r="G2999" s="346"/>
      <c r="H2999" s="423"/>
      <c r="I2999" s="423"/>
      <c r="J2999" s="423"/>
      <c r="K2999" s="448"/>
      <c r="L2999" s="449"/>
      <c r="M2999" s="450"/>
      <c r="N2999" s="451"/>
      <c r="O2999" s="452"/>
      <c r="P2999" s="453"/>
      <c r="Q2999" s="454"/>
      <c r="R2999" s="455"/>
      <c r="S2999" s="456"/>
      <c r="T2999" s="457"/>
      <c r="U2999" s="458"/>
      <c r="V2999" s="346"/>
      <c r="W2999" s="339"/>
      <c r="X2999" s="241"/>
    </row>
    <row r="3000" spans="1:24" ht="15" customHeight="1">
      <c r="A3000" s="62"/>
      <c r="B3000" s="62"/>
      <c r="C3000" s="389"/>
      <c r="D3000" s="389"/>
      <c r="E3000" s="389"/>
      <c r="F3000" s="346"/>
      <c r="G3000" s="346"/>
      <c r="H3000" s="423"/>
      <c r="I3000" s="423"/>
      <c r="J3000" s="423"/>
      <c r="K3000" s="448"/>
      <c r="L3000" s="449"/>
      <c r="M3000" s="450"/>
      <c r="N3000" s="451"/>
      <c r="O3000" s="452"/>
      <c r="P3000" s="453"/>
      <c r="Q3000" s="454"/>
      <c r="R3000" s="455"/>
      <c r="S3000" s="456"/>
      <c r="T3000" s="457"/>
      <c r="U3000" s="458"/>
      <c r="V3000" s="346"/>
      <c r="W3000" s="339"/>
      <c r="X3000" s="241"/>
    </row>
    <row r="3001" spans="1:24" ht="15" customHeight="1">
      <c r="A3001" s="62"/>
      <c r="B3001" s="62"/>
      <c r="C3001" s="389"/>
      <c r="D3001" s="389"/>
      <c r="E3001" s="389"/>
      <c r="F3001" s="346"/>
      <c r="G3001" s="346"/>
      <c r="H3001" s="423"/>
      <c r="I3001" s="423"/>
      <c r="J3001" s="423"/>
      <c r="K3001" s="448"/>
      <c r="L3001" s="449"/>
      <c r="M3001" s="450"/>
      <c r="N3001" s="451"/>
      <c r="O3001" s="452"/>
      <c r="P3001" s="453"/>
      <c r="Q3001" s="454"/>
      <c r="R3001" s="455"/>
      <c r="S3001" s="456"/>
      <c r="T3001" s="457"/>
      <c r="U3001" s="458"/>
      <c r="V3001" s="346"/>
      <c r="W3001" s="339"/>
      <c r="X3001" s="241"/>
    </row>
    <row r="3002" spans="1:24" ht="15" customHeight="1">
      <c r="A3002" s="62"/>
      <c r="B3002" s="62"/>
      <c r="C3002" s="389"/>
      <c r="D3002" s="389"/>
      <c r="E3002" s="389"/>
      <c r="F3002" s="346"/>
      <c r="G3002" s="346"/>
      <c r="H3002" s="423"/>
      <c r="I3002" s="423"/>
      <c r="J3002" s="423"/>
      <c r="K3002" s="448"/>
      <c r="L3002" s="449"/>
      <c r="M3002" s="450"/>
      <c r="N3002" s="451"/>
      <c r="O3002" s="452"/>
      <c r="P3002" s="453"/>
      <c r="Q3002" s="454"/>
      <c r="R3002" s="455"/>
      <c r="S3002" s="456"/>
      <c r="T3002" s="457"/>
      <c r="U3002" s="458"/>
      <c r="V3002" s="346"/>
      <c r="W3002" s="339"/>
      <c r="X3002" s="241"/>
    </row>
    <row r="3003" spans="1:24" ht="15" customHeight="1">
      <c r="A3003" s="62"/>
      <c r="B3003" s="62"/>
      <c r="C3003" s="389"/>
      <c r="D3003" s="389"/>
      <c r="E3003" s="389"/>
      <c r="F3003" s="346"/>
      <c r="G3003" s="346"/>
      <c r="H3003" s="423"/>
      <c r="I3003" s="423"/>
      <c r="J3003" s="423"/>
      <c r="K3003" s="448"/>
      <c r="L3003" s="449"/>
      <c r="M3003" s="450"/>
      <c r="N3003" s="451"/>
      <c r="O3003" s="452"/>
      <c r="P3003" s="453"/>
      <c r="Q3003" s="454"/>
      <c r="R3003" s="455"/>
      <c r="S3003" s="456"/>
      <c r="T3003" s="457"/>
      <c r="U3003" s="458"/>
      <c r="V3003" s="346"/>
      <c r="W3003" s="339"/>
      <c r="X3003" s="241"/>
    </row>
    <row r="3004" spans="1:24" ht="15" customHeight="1">
      <c r="A3004" s="62"/>
      <c r="B3004" s="62"/>
      <c r="C3004" s="389"/>
      <c r="D3004" s="389"/>
      <c r="E3004" s="389"/>
      <c r="F3004" s="346"/>
      <c r="G3004" s="346"/>
      <c r="H3004" s="423"/>
      <c r="I3004" s="423"/>
      <c r="J3004" s="423"/>
      <c r="K3004" s="448"/>
      <c r="L3004" s="449"/>
      <c r="M3004" s="450"/>
      <c r="N3004" s="451"/>
      <c r="O3004" s="452"/>
      <c r="P3004" s="453"/>
      <c r="Q3004" s="454"/>
      <c r="R3004" s="455"/>
      <c r="S3004" s="456"/>
      <c r="T3004" s="457"/>
      <c r="U3004" s="458"/>
      <c r="V3004" s="346"/>
      <c r="W3004" s="339"/>
      <c r="X3004" s="241"/>
    </row>
    <row r="3005" spans="1:24" ht="15" customHeight="1">
      <c r="A3005" s="62"/>
      <c r="B3005" s="62"/>
      <c r="C3005" s="389"/>
      <c r="D3005" s="389"/>
      <c r="E3005" s="389"/>
      <c r="F3005" s="346"/>
      <c r="G3005" s="346"/>
      <c r="H3005" s="423"/>
      <c r="I3005" s="423"/>
      <c r="J3005" s="423"/>
      <c r="K3005" s="448"/>
      <c r="L3005" s="449"/>
      <c r="M3005" s="450"/>
      <c r="N3005" s="451"/>
      <c r="O3005" s="452"/>
      <c r="P3005" s="453"/>
      <c r="Q3005" s="454"/>
      <c r="R3005" s="455"/>
      <c r="S3005" s="456"/>
      <c r="T3005" s="457"/>
      <c r="U3005" s="458"/>
      <c r="V3005" s="346"/>
      <c r="W3005" s="339"/>
      <c r="X3005" s="241"/>
    </row>
    <row r="3006" spans="1:24" ht="15" customHeight="1">
      <c r="A3006" s="62"/>
      <c r="B3006" s="62"/>
      <c r="C3006" s="389"/>
      <c r="D3006" s="389"/>
      <c r="E3006" s="389"/>
      <c r="F3006" s="346"/>
      <c r="G3006" s="346"/>
      <c r="H3006" s="423"/>
      <c r="I3006" s="423"/>
      <c r="J3006" s="423"/>
      <c r="K3006" s="448"/>
      <c r="L3006" s="449"/>
      <c r="M3006" s="450"/>
      <c r="N3006" s="451"/>
      <c r="O3006" s="452"/>
      <c r="P3006" s="453"/>
      <c r="Q3006" s="454"/>
      <c r="R3006" s="455"/>
      <c r="S3006" s="456"/>
      <c r="T3006" s="457"/>
      <c r="U3006" s="458"/>
      <c r="V3006" s="346"/>
      <c r="W3006" s="339"/>
      <c r="X3006" s="241"/>
    </row>
    <row r="3007" spans="1:24" ht="15" customHeight="1">
      <c r="A3007" s="62"/>
      <c r="B3007" s="62"/>
      <c r="C3007" s="389"/>
      <c r="D3007" s="389"/>
      <c r="E3007" s="389"/>
      <c r="F3007" s="346"/>
      <c r="G3007" s="346"/>
      <c r="H3007" s="423"/>
      <c r="I3007" s="423"/>
      <c r="J3007" s="423"/>
      <c r="K3007" s="448"/>
      <c r="L3007" s="449"/>
      <c r="M3007" s="450"/>
      <c r="N3007" s="451"/>
      <c r="O3007" s="452"/>
      <c r="P3007" s="453"/>
      <c r="Q3007" s="454"/>
      <c r="R3007" s="455"/>
      <c r="S3007" s="456"/>
      <c r="T3007" s="457"/>
      <c r="U3007" s="458"/>
      <c r="V3007" s="346"/>
      <c r="W3007" s="339"/>
      <c r="X3007" s="241"/>
    </row>
    <row r="3008" spans="1:24" ht="15" customHeight="1">
      <c r="A3008" s="62"/>
      <c r="B3008" s="62"/>
      <c r="C3008" s="389"/>
      <c r="D3008" s="389"/>
      <c r="E3008" s="389"/>
      <c r="F3008" s="346"/>
      <c r="G3008" s="346"/>
      <c r="H3008" s="423"/>
      <c r="I3008" s="423"/>
      <c r="J3008" s="423"/>
      <c r="K3008" s="448"/>
      <c r="L3008" s="449"/>
      <c r="M3008" s="450"/>
      <c r="N3008" s="451"/>
      <c r="O3008" s="452"/>
      <c r="P3008" s="453"/>
      <c r="Q3008" s="454"/>
      <c r="R3008" s="455"/>
      <c r="S3008" s="456"/>
      <c r="T3008" s="457"/>
      <c r="U3008" s="458"/>
      <c r="V3008" s="346"/>
      <c r="W3008" s="339"/>
      <c r="X3008" s="241"/>
    </row>
    <row r="3009" spans="1:24" ht="15" customHeight="1">
      <c r="A3009" s="62"/>
      <c r="B3009" s="62"/>
      <c r="C3009" s="389"/>
      <c r="D3009" s="389"/>
      <c r="E3009" s="389"/>
      <c r="F3009" s="346"/>
      <c r="G3009" s="346"/>
      <c r="H3009" s="423"/>
      <c r="I3009" s="423"/>
      <c r="J3009" s="423"/>
      <c r="K3009" s="448"/>
      <c r="L3009" s="449"/>
      <c r="M3009" s="450"/>
      <c r="N3009" s="451"/>
      <c r="O3009" s="452"/>
      <c r="P3009" s="453"/>
      <c r="Q3009" s="454"/>
      <c r="R3009" s="455"/>
      <c r="S3009" s="456"/>
      <c r="T3009" s="457"/>
      <c r="U3009" s="458"/>
      <c r="V3009" s="346"/>
      <c r="W3009" s="339"/>
      <c r="X3009" s="241"/>
    </row>
    <row r="3010" spans="1:24" ht="15" customHeight="1">
      <c r="A3010" s="62"/>
      <c r="B3010" s="62"/>
      <c r="C3010" s="389"/>
      <c r="D3010" s="389"/>
      <c r="E3010" s="389"/>
      <c r="F3010" s="346"/>
      <c r="G3010" s="346"/>
      <c r="H3010" s="423"/>
      <c r="I3010" s="423"/>
      <c r="J3010" s="423"/>
      <c r="K3010" s="448"/>
      <c r="L3010" s="449"/>
      <c r="M3010" s="450"/>
      <c r="N3010" s="451"/>
      <c r="O3010" s="452"/>
      <c r="P3010" s="453"/>
      <c r="Q3010" s="454"/>
      <c r="R3010" s="455"/>
      <c r="S3010" s="456"/>
      <c r="T3010" s="457"/>
      <c r="U3010" s="458"/>
      <c r="V3010" s="346"/>
      <c r="W3010" s="339"/>
      <c r="X3010" s="241"/>
    </row>
    <row r="3011" spans="1:24" ht="15" customHeight="1">
      <c r="A3011" s="62"/>
      <c r="B3011" s="62"/>
      <c r="C3011" s="389"/>
      <c r="D3011" s="389"/>
      <c r="E3011" s="389"/>
      <c r="F3011" s="346"/>
      <c r="G3011" s="346"/>
      <c r="H3011" s="423"/>
      <c r="I3011" s="423"/>
      <c r="J3011" s="423"/>
      <c r="K3011" s="448"/>
      <c r="L3011" s="449"/>
      <c r="M3011" s="450"/>
      <c r="N3011" s="451"/>
      <c r="O3011" s="452"/>
      <c r="P3011" s="453"/>
      <c r="Q3011" s="454"/>
      <c r="R3011" s="455"/>
      <c r="S3011" s="456"/>
      <c r="T3011" s="457"/>
      <c r="U3011" s="458"/>
      <c r="V3011" s="346"/>
      <c r="W3011" s="339"/>
      <c r="X3011" s="241"/>
    </row>
    <row r="3012" spans="1:24" ht="15" customHeight="1">
      <c r="A3012" s="62"/>
      <c r="B3012" s="62"/>
      <c r="C3012" s="389"/>
      <c r="D3012" s="389"/>
      <c r="E3012" s="389"/>
      <c r="F3012" s="346"/>
      <c r="G3012" s="346"/>
      <c r="H3012" s="423"/>
      <c r="I3012" s="423"/>
      <c r="J3012" s="423"/>
      <c r="K3012" s="448"/>
      <c r="L3012" s="449"/>
      <c r="M3012" s="450"/>
      <c r="N3012" s="451"/>
      <c r="O3012" s="452"/>
      <c r="P3012" s="453"/>
      <c r="Q3012" s="454"/>
      <c r="R3012" s="455"/>
      <c r="S3012" s="456"/>
      <c r="T3012" s="457"/>
      <c r="U3012" s="458"/>
      <c r="V3012" s="346"/>
      <c r="W3012" s="339"/>
      <c r="X3012" s="241"/>
    </row>
    <row r="3013" spans="1:24" ht="15" customHeight="1">
      <c r="A3013" s="62"/>
      <c r="B3013" s="62"/>
      <c r="C3013" s="389"/>
      <c r="D3013" s="389"/>
      <c r="E3013" s="389"/>
      <c r="F3013" s="346"/>
      <c r="G3013" s="346"/>
      <c r="H3013" s="423"/>
      <c r="I3013" s="423"/>
      <c r="J3013" s="423"/>
      <c r="K3013" s="448"/>
      <c r="L3013" s="449"/>
      <c r="M3013" s="450"/>
      <c r="N3013" s="451"/>
      <c r="O3013" s="452"/>
      <c r="P3013" s="453"/>
      <c r="Q3013" s="454"/>
      <c r="R3013" s="455"/>
      <c r="S3013" s="456"/>
      <c r="T3013" s="457"/>
      <c r="U3013" s="458"/>
      <c r="V3013" s="346"/>
      <c r="W3013" s="339"/>
      <c r="X3013" s="241"/>
    </row>
    <row r="3014" spans="1:24" ht="15" customHeight="1">
      <c r="A3014" s="62"/>
      <c r="B3014" s="62"/>
      <c r="C3014" s="389"/>
      <c r="D3014" s="389"/>
      <c r="E3014" s="389"/>
      <c r="F3014" s="346"/>
      <c r="G3014" s="346"/>
      <c r="H3014" s="423"/>
      <c r="I3014" s="423"/>
      <c r="J3014" s="423"/>
      <c r="K3014" s="448"/>
      <c r="L3014" s="449"/>
      <c r="M3014" s="450"/>
      <c r="N3014" s="451"/>
      <c r="O3014" s="452"/>
      <c r="P3014" s="453"/>
      <c r="Q3014" s="454"/>
      <c r="R3014" s="455"/>
      <c r="S3014" s="456"/>
      <c r="T3014" s="457"/>
      <c r="U3014" s="458"/>
      <c r="V3014" s="346"/>
      <c r="W3014" s="339"/>
      <c r="X3014" s="241"/>
    </row>
    <row r="3015" spans="1:24" ht="15" customHeight="1">
      <c r="A3015" s="62"/>
      <c r="B3015" s="62"/>
      <c r="C3015" s="389"/>
      <c r="D3015" s="389"/>
      <c r="E3015" s="389"/>
      <c r="F3015" s="346"/>
      <c r="G3015" s="346"/>
      <c r="H3015" s="423"/>
      <c r="I3015" s="423"/>
      <c r="J3015" s="423"/>
      <c r="K3015" s="448"/>
      <c r="L3015" s="449"/>
      <c r="M3015" s="450"/>
      <c r="N3015" s="451"/>
      <c r="O3015" s="452"/>
      <c r="P3015" s="453"/>
      <c r="Q3015" s="454"/>
      <c r="R3015" s="455"/>
      <c r="S3015" s="456"/>
      <c r="T3015" s="457"/>
      <c r="U3015" s="458"/>
      <c r="V3015" s="346"/>
      <c r="W3015" s="339"/>
      <c r="X3015" s="241"/>
    </row>
    <row r="3016" spans="1:24" ht="15" customHeight="1">
      <c r="A3016" s="62"/>
      <c r="B3016" s="62"/>
      <c r="C3016" s="389"/>
      <c r="D3016" s="389"/>
      <c r="E3016" s="389"/>
      <c r="F3016" s="346"/>
      <c r="G3016" s="346"/>
      <c r="H3016" s="423"/>
      <c r="I3016" s="423"/>
      <c r="J3016" s="423"/>
      <c r="K3016" s="448"/>
      <c r="L3016" s="449"/>
      <c r="M3016" s="450"/>
      <c r="N3016" s="451"/>
      <c r="O3016" s="452"/>
      <c r="P3016" s="453"/>
      <c r="Q3016" s="454"/>
      <c r="R3016" s="455"/>
      <c r="S3016" s="456"/>
      <c r="T3016" s="457"/>
      <c r="U3016" s="458"/>
      <c r="V3016" s="346"/>
      <c r="W3016" s="339"/>
      <c r="X3016" s="241"/>
    </row>
    <row r="3017" spans="1:24" ht="15" customHeight="1">
      <c r="A3017" s="62"/>
      <c r="B3017" s="62"/>
      <c r="C3017" s="389"/>
      <c r="D3017" s="389"/>
      <c r="E3017" s="389"/>
      <c r="F3017" s="346"/>
      <c r="G3017" s="346"/>
      <c r="H3017" s="423"/>
      <c r="I3017" s="423"/>
      <c r="J3017" s="423"/>
      <c r="K3017" s="448"/>
      <c r="L3017" s="449"/>
      <c r="M3017" s="450"/>
      <c r="N3017" s="451"/>
      <c r="O3017" s="452"/>
      <c r="P3017" s="453"/>
      <c r="Q3017" s="454"/>
      <c r="R3017" s="455"/>
      <c r="S3017" s="456"/>
      <c r="T3017" s="457"/>
      <c r="U3017" s="458"/>
      <c r="V3017" s="346"/>
      <c r="W3017" s="339"/>
      <c r="X3017" s="241"/>
    </row>
    <row r="3018" spans="1:24" ht="15" customHeight="1">
      <c r="A3018" s="62"/>
      <c r="B3018" s="62"/>
      <c r="C3018" s="389"/>
      <c r="D3018" s="389"/>
      <c r="E3018" s="389"/>
      <c r="F3018" s="346"/>
      <c r="G3018" s="346"/>
      <c r="H3018" s="423"/>
      <c r="I3018" s="423"/>
      <c r="J3018" s="423"/>
      <c r="K3018" s="448"/>
      <c r="L3018" s="449"/>
      <c r="M3018" s="450"/>
      <c r="N3018" s="451"/>
      <c r="O3018" s="452"/>
      <c r="P3018" s="453"/>
      <c r="Q3018" s="454"/>
      <c r="R3018" s="455"/>
      <c r="S3018" s="456"/>
      <c r="T3018" s="457"/>
      <c r="U3018" s="458"/>
      <c r="V3018" s="346"/>
      <c r="W3018" s="339"/>
      <c r="X3018" s="241"/>
    </row>
    <row r="3019" spans="1:24" ht="15" customHeight="1">
      <c r="A3019" s="62"/>
      <c r="B3019" s="62"/>
      <c r="C3019" s="389"/>
      <c r="D3019" s="389"/>
      <c r="E3019" s="389"/>
      <c r="F3019" s="346"/>
      <c r="G3019" s="346"/>
      <c r="H3019" s="423"/>
      <c r="I3019" s="423"/>
      <c r="J3019" s="423"/>
      <c r="K3019" s="448"/>
      <c r="L3019" s="449"/>
      <c r="M3019" s="450"/>
      <c r="N3019" s="451"/>
      <c r="O3019" s="452"/>
      <c r="P3019" s="453"/>
      <c r="Q3019" s="454"/>
      <c r="R3019" s="455"/>
      <c r="S3019" s="456"/>
      <c r="T3019" s="457"/>
      <c r="U3019" s="458"/>
      <c r="V3019" s="346"/>
      <c r="W3019" s="339"/>
      <c r="X3019" s="241"/>
    </row>
    <row r="3020" spans="1:24" ht="15" customHeight="1">
      <c r="A3020" s="62"/>
      <c r="B3020" s="62"/>
      <c r="C3020" s="389"/>
      <c r="D3020" s="389"/>
      <c r="E3020" s="389"/>
      <c r="F3020" s="346"/>
      <c r="G3020" s="346"/>
      <c r="H3020" s="423"/>
      <c r="I3020" s="423"/>
      <c r="J3020" s="423"/>
      <c r="K3020" s="448"/>
      <c r="L3020" s="449"/>
      <c r="M3020" s="450"/>
      <c r="N3020" s="451"/>
      <c r="O3020" s="452"/>
      <c r="P3020" s="453"/>
      <c r="Q3020" s="454"/>
      <c r="R3020" s="455"/>
      <c r="S3020" s="456"/>
      <c r="T3020" s="457"/>
      <c r="U3020" s="458"/>
      <c r="V3020" s="346"/>
      <c r="W3020" s="339"/>
      <c r="X3020" s="241"/>
    </row>
    <row r="3021" spans="1:24" ht="15" customHeight="1">
      <c r="A3021" s="62"/>
      <c r="B3021" s="62"/>
      <c r="C3021" s="389"/>
      <c r="D3021" s="389"/>
      <c r="E3021" s="389"/>
      <c r="F3021" s="346"/>
      <c r="G3021" s="346"/>
      <c r="H3021" s="423"/>
      <c r="I3021" s="423"/>
      <c r="J3021" s="423"/>
      <c r="K3021" s="448"/>
      <c r="L3021" s="449"/>
      <c r="M3021" s="450"/>
      <c r="N3021" s="451"/>
      <c r="O3021" s="452"/>
      <c r="P3021" s="453"/>
      <c r="Q3021" s="454"/>
      <c r="R3021" s="455"/>
      <c r="S3021" s="456"/>
      <c r="T3021" s="457"/>
      <c r="U3021" s="458"/>
      <c r="V3021" s="346"/>
      <c r="W3021" s="339"/>
      <c r="X3021" s="241"/>
    </row>
    <row r="3022" spans="1:24" ht="15" customHeight="1">
      <c r="A3022" s="62"/>
      <c r="B3022" s="62"/>
      <c r="C3022" s="389"/>
      <c r="D3022" s="389"/>
      <c r="E3022" s="389"/>
      <c r="F3022" s="346"/>
      <c r="G3022" s="346"/>
      <c r="H3022" s="423"/>
      <c r="I3022" s="423"/>
      <c r="J3022" s="423"/>
      <c r="K3022" s="448"/>
      <c r="L3022" s="449"/>
      <c r="M3022" s="450"/>
      <c r="N3022" s="451"/>
      <c r="O3022" s="452"/>
      <c r="P3022" s="453"/>
      <c r="Q3022" s="454"/>
      <c r="R3022" s="455"/>
      <c r="S3022" s="456"/>
      <c r="T3022" s="457"/>
      <c r="U3022" s="458"/>
      <c r="V3022" s="346"/>
      <c r="W3022" s="339"/>
      <c r="X3022" s="241"/>
    </row>
    <row r="3023" spans="1:24" ht="15" customHeight="1">
      <c r="A3023" s="62"/>
      <c r="B3023" s="62"/>
      <c r="C3023" s="389"/>
      <c r="D3023" s="389"/>
      <c r="E3023" s="389"/>
      <c r="F3023" s="346"/>
      <c r="G3023" s="346"/>
      <c r="H3023" s="423"/>
      <c r="I3023" s="423"/>
      <c r="J3023" s="423"/>
      <c r="K3023" s="448"/>
      <c r="L3023" s="449"/>
      <c r="M3023" s="450"/>
      <c r="N3023" s="451"/>
      <c r="O3023" s="452"/>
      <c r="P3023" s="453"/>
      <c r="Q3023" s="454"/>
      <c r="R3023" s="455"/>
      <c r="S3023" s="456"/>
      <c r="T3023" s="457"/>
      <c r="U3023" s="458"/>
      <c r="V3023" s="346"/>
      <c r="W3023" s="339"/>
      <c r="X3023" s="241"/>
    </row>
    <row r="3024" spans="1:24" ht="15" customHeight="1">
      <c r="A3024" s="62"/>
      <c r="B3024" s="62"/>
      <c r="C3024" s="389"/>
      <c r="D3024" s="389"/>
      <c r="E3024" s="389"/>
      <c r="F3024" s="346"/>
      <c r="G3024" s="346"/>
      <c r="H3024" s="423"/>
      <c r="I3024" s="423"/>
      <c r="J3024" s="423"/>
      <c r="K3024" s="448"/>
      <c r="L3024" s="449"/>
      <c r="M3024" s="450"/>
      <c r="N3024" s="451"/>
      <c r="O3024" s="452"/>
      <c r="P3024" s="453"/>
      <c r="Q3024" s="454"/>
      <c r="R3024" s="455"/>
      <c r="S3024" s="456"/>
      <c r="T3024" s="457"/>
      <c r="U3024" s="458"/>
      <c r="V3024" s="346"/>
      <c r="W3024" s="339"/>
      <c r="X3024" s="241"/>
    </row>
    <row r="3025" spans="1:24" ht="15" customHeight="1">
      <c r="A3025" s="62"/>
      <c r="B3025" s="62"/>
      <c r="C3025" s="389"/>
      <c r="D3025" s="389"/>
      <c r="E3025" s="389"/>
      <c r="F3025" s="346"/>
      <c r="G3025" s="346"/>
      <c r="H3025" s="423"/>
      <c r="I3025" s="423"/>
      <c r="J3025" s="423"/>
      <c r="K3025" s="448"/>
      <c r="L3025" s="449"/>
      <c r="M3025" s="450"/>
      <c r="N3025" s="451"/>
      <c r="O3025" s="452"/>
      <c r="P3025" s="453"/>
      <c r="Q3025" s="454"/>
      <c r="R3025" s="455"/>
      <c r="S3025" s="456"/>
      <c r="T3025" s="457"/>
      <c r="U3025" s="458"/>
      <c r="V3025" s="346"/>
      <c r="W3025" s="339"/>
      <c r="X3025" s="241"/>
    </row>
    <row r="3026" spans="1:24" ht="15" customHeight="1">
      <c r="A3026" s="62"/>
      <c r="B3026" s="62"/>
      <c r="C3026" s="389"/>
      <c r="D3026" s="389"/>
      <c r="E3026" s="389"/>
      <c r="F3026" s="346"/>
      <c r="G3026" s="346"/>
      <c r="H3026" s="423"/>
      <c r="I3026" s="423"/>
      <c r="J3026" s="423"/>
      <c r="K3026" s="448"/>
      <c r="L3026" s="449"/>
      <c r="M3026" s="450"/>
      <c r="N3026" s="451"/>
      <c r="O3026" s="452"/>
      <c r="P3026" s="453"/>
      <c r="Q3026" s="454"/>
      <c r="R3026" s="455"/>
      <c r="S3026" s="456"/>
      <c r="T3026" s="457"/>
      <c r="U3026" s="458"/>
      <c r="V3026" s="346"/>
      <c r="W3026" s="339"/>
      <c r="X3026" s="241"/>
    </row>
    <row r="3027" spans="1:24" ht="15" customHeight="1">
      <c r="A3027" s="62"/>
      <c r="B3027" s="62"/>
      <c r="C3027" s="389"/>
      <c r="D3027" s="389"/>
      <c r="E3027" s="389"/>
      <c r="F3027" s="346"/>
      <c r="G3027" s="346"/>
      <c r="H3027" s="423"/>
      <c r="I3027" s="423"/>
      <c r="J3027" s="423"/>
      <c r="K3027" s="448"/>
      <c r="L3027" s="449"/>
      <c r="M3027" s="450"/>
      <c r="N3027" s="451"/>
      <c r="O3027" s="452"/>
      <c r="P3027" s="453"/>
      <c r="Q3027" s="454"/>
      <c r="R3027" s="455"/>
      <c r="S3027" s="456"/>
      <c r="T3027" s="457"/>
      <c r="U3027" s="458"/>
      <c r="V3027" s="346"/>
      <c r="W3027" s="339"/>
      <c r="X3027" s="241"/>
    </row>
    <row r="3028" spans="1:24" ht="15" customHeight="1">
      <c r="A3028" s="62"/>
      <c r="B3028" s="62"/>
      <c r="C3028" s="389"/>
      <c r="D3028" s="389"/>
      <c r="E3028" s="389"/>
      <c r="F3028" s="346"/>
      <c r="G3028" s="346"/>
      <c r="H3028" s="423"/>
      <c r="I3028" s="423"/>
      <c r="J3028" s="423"/>
      <c r="K3028" s="448"/>
      <c r="L3028" s="449"/>
      <c r="M3028" s="450"/>
      <c r="N3028" s="451"/>
      <c r="O3028" s="452"/>
      <c r="P3028" s="453"/>
      <c r="Q3028" s="454"/>
      <c r="R3028" s="455"/>
      <c r="S3028" s="456"/>
      <c r="T3028" s="457"/>
      <c r="U3028" s="458"/>
      <c r="V3028" s="346"/>
      <c r="W3028" s="339"/>
      <c r="X3028" s="241"/>
    </row>
    <row r="3029" spans="1:24" ht="15" customHeight="1">
      <c r="A3029" s="62"/>
      <c r="B3029" s="62"/>
      <c r="C3029" s="389"/>
      <c r="D3029" s="389"/>
      <c r="E3029" s="389"/>
      <c r="F3029" s="346"/>
      <c r="G3029" s="346"/>
      <c r="H3029" s="423"/>
      <c r="I3029" s="423"/>
      <c r="J3029" s="423"/>
      <c r="K3029" s="448"/>
      <c r="L3029" s="449"/>
      <c r="M3029" s="450"/>
      <c r="N3029" s="451"/>
      <c r="O3029" s="452"/>
      <c r="P3029" s="453"/>
      <c r="Q3029" s="454"/>
      <c r="R3029" s="455"/>
      <c r="S3029" s="456"/>
      <c r="T3029" s="457"/>
      <c r="U3029" s="458"/>
      <c r="V3029" s="346"/>
      <c r="W3029" s="339"/>
      <c r="X3029" s="241"/>
    </row>
    <row r="3030" spans="1:24" ht="15" customHeight="1">
      <c r="A3030" s="62"/>
      <c r="B3030" s="62"/>
      <c r="C3030" s="389"/>
      <c r="D3030" s="389"/>
      <c r="E3030" s="389"/>
      <c r="F3030" s="346"/>
      <c r="G3030" s="346"/>
      <c r="H3030" s="423"/>
      <c r="I3030" s="423"/>
      <c r="J3030" s="423"/>
      <c r="K3030" s="448"/>
      <c r="L3030" s="449"/>
      <c r="M3030" s="450"/>
      <c r="N3030" s="451"/>
      <c r="O3030" s="452"/>
      <c r="P3030" s="453"/>
      <c r="Q3030" s="454"/>
      <c r="R3030" s="455"/>
      <c r="S3030" s="456"/>
      <c r="T3030" s="457"/>
      <c r="U3030" s="458"/>
      <c r="V3030" s="346"/>
      <c r="W3030" s="339"/>
      <c r="X3030" s="241"/>
    </row>
    <row r="3031" spans="1:24" ht="15" customHeight="1">
      <c r="A3031" s="62"/>
      <c r="B3031" s="62"/>
      <c r="C3031" s="389"/>
      <c r="D3031" s="389"/>
      <c r="E3031" s="389"/>
      <c r="F3031" s="346"/>
      <c r="G3031" s="346"/>
      <c r="H3031" s="423"/>
      <c r="I3031" s="423"/>
      <c r="J3031" s="423"/>
      <c r="K3031" s="448"/>
      <c r="L3031" s="449"/>
      <c r="M3031" s="450"/>
      <c r="N3031" s="451"/>
      <c r="O3031" s="452"/>
      <c r="P3031" s="453"/>
      <c r="Q3031" s="454"/>
      <c r="R3031" s="455"/>
      <c r="S3031" s="456"/>
      <c r="T3031" s="457"/>
      <c r="U3031" s="458"/>
      <c r="V3031" s="346"/>
      <c r="W3031" s="339"/>
      <c r="X3031" s="241"/>
    </row>
    <row r="3032" spans="1:24" ht="15" customHeight="1">
      <c r="A3032" s="62"/>
      <c r="B3032" s="62"/>
      <c r="C3032" s="389"/>
      <c r="D3032" s="389"/>
      <c r="E3032" s="389"/>
      <c r="F3032" s="346"/>
      <c r="G3032" s="346"/>
      <c r="H3032" s="423"/>
      <c r="I3032" s="423"/>
      <c r="J3032" s="423"/>
      <c r="K3032" s="448"/>
      <c r="L3032" s="449"/>
      <c r="M3032" s="450"/>
      <c r="N3032" s="451"/>
      <c r="O3032" s="452"/>
      <c r="P3032" s="453"/>
      <c r="Q3032" s="454"/>
      <c r="R3032" s="455"/>
      <c r="S3032" s="456"/>
      <c r="T3032" s="457"/>
      <c r="U3032" s="458"/>
      <c r="V3032" s="346"/>
      <c r="W3032" s="339"/>
      <c r="X3032" s="241"/>
    </row>
    <row r="3033" spans="1:24" ht="15" customHeight="1">
      <c r="A3033" s="62"/>
      <c r="B3033" s="62"/>
      <c r="C3033" s="389"/>
      <c r="D3033" s="389"/>
      <c r="E3033" s="389"/>
      <c r="F3033" s="346"/>
      <c r="G3033" s="346"/>
      <c r="H3033" s="423"/>
      <c r="I3033" s="423"/>
      <c r="J3033" s="423"/>
      <c r="K3033" s="448"/>
      <c r="L3033" s="449"/>
      <c r="M3033" s="450"/>
      <c r="N3033" s="451"/>
      <c r="O3033" s="452"/>
      <c r="P3033" s="453"/>
      <c r="Q3033" s="454"/>
      <c r="R3033" s="455"/>
      <c r="S3033" s="456"/>
      <c r="T3033" s="457"/>
      <c r="U3033" s="458"/>
      <c r="V3033" s="346"/>
      <c r="W3033" s="339"/>
      <c r="X3033" s="241"/>
    </row>
    <row r="3034" spans="1:24" ht="15" customHeight="1">
      <c r="A3034" s="62"/>
      <c r="B3034" s="62"/>
      <c r="C3034" s="389"/>
      <c r="D3034" s="389"/>
      <c r="E3034" s="389"/>
      <c r="F3034" s="346"/>
      <c r="G3034" s="346"/>
      <c r="H3034" s="423"/>
      <c r="I3034" s="423"/>
      <c r="J3034" s="423"/>
      <c r="K3034" s="448"/>
      <c r="L3034" s="449"/>
      <c r="M3034" s="450"/>
      <c r="N3034" s="451"/>
      <c r="O3034" s="452"/>
      <c r="P3034" s="453"/>
      <c r="Q3034" s="454"/>
      <c r="R3034" s="455"/>
      <c r="S3034" s="456"/>
      <c r="T3034" s="457"/>
      <c r="U3034" s="458"/>
      <c r="V3034" s="346"/>
      <c r="W3034" s="339"/>
      <c r="X3034" s="241"/>
    </row>
    <row r="3035" spans="1:24" ht="15" customHeight="1">
      <c r="A3035" s="62"/>
      <c r="B3035" s="62"/>
      <c r="C3035" s="389"/>
      <c r="D3035" s="389"/>
      <c r="E3035" s="389"/>
      <c r="F3035" s="346"/>
      <c r="G3035" s="346"/>
      <c r="H3035" s="423"/>
      <c r="I3035" s="423"/>
      <c r="J3035" s="423"/>
      <c r="K3035" s="448"/>
      <c r="L3035" s="449"/>
      <c r="M3035" s="450"/>
      <c r="N3035" s="451"/>
      <c r="O3035" s="452"/>
      <c r="P3035" s="453"/>
      <c r="Q3035" s="454"/>
      <c r="R3035" s="455"/>
      <c r="S3035" s="456"/>
      <c r="T3035" s="457"/>
      <c r="U3035" s="458"/>
      <c r="V3035" s="346"/>
      <c r="W3035" s="339"/>
      <c r="X3035" s="241"/>
    </row>
    <row r="3036" spans="1:24" ht="15" customHeight="1">
      <c r="A3036" s="62"/>
      <c r="B3036" s="62"/>
      <c r="C3036" s="389"/>
      <c r="D3036" s="389"/>
      <c r="E3036" s="389"/>
      <c r="F3036" s="346"/>
      <c r="G3036" s="346"/>
      <c r="H3036" s="423"/>
      <c r="I3036" s="423"/>
      <c r="J3036" s="423"/>
      <c r="K3036" s="448"/>
      <c r="L3036" s="449"/>
      <c r="M3036" s="450"/>
      <c r="N3036" s="451"/>
      <c r="O3036" s="452"/>
      <c r="P3036" s="453"/>
      <c r="Q3036" s="454"/>
      <c r="R3036" s="455"/>
      <c r="S3036" s="456"/>
      <c r="T3036" s="457"/>
      <c r="U3036" s="458"/>
      <c r="V3036" s="346"/>
      <c r="W3036" s="339"/>
      <c r="X3036" s="241"/>
    </row>
    <row r="3037" spans="1:24" ht="15" customHeight="1">
      <c r="A3037" s="62"/>
      <c r="B3037" s="62"/>
      <c r="C3037" s="389"/>
      <c r="D3037" s="389"/>
      <c r="E3037" s="389"/>
      <c r="F3037" s="346"/>
      <c r="G3037" s="346"/>
      <c r="H3037" s="423"/>
      <c r="I3037" s="423"/>
      <c r="J3037" s="423"/>
      <c r="K3037" s="448"/>
      <c r="L3037" s="449"/>
      <c r="M3037" s="450"/>
      <c r="N3037" s="451"/>
      <c r="O3037" s="452"/>
      <c r="P3037" s="453"/>
      <c r="Q3037" s="454"/>
      <c r="R3037" s="455"/>
      <c r="S3037" s="456"/>
      <c r="T3037" s="457"/>
      <c r="U3037" s="458"/>
      <c r="V3037" s="346"/>
      <c r="W3037" s="339"/>
      <c r="X3037" s="241"/>
    </row>
    <row r="3038" spans="1:24" ht="15" customHeight="1">
      <c r="A3038" s="62"/>
      <c r="B3038" s="62"/>
      <c r="C3038" s="389"/>
      <c r="D3038" s="389"/>
      <c r="E3038" s="389"/>
      <c r="F3038" s="346"/>
      <c r="G3038" s="346"/>
      <c r="H3038" s="423"/>
      <c r="I3038" s="423"/>
      <c r="J3038" s="423"/>
      <c r="K3038" s="448"/>
      <c r="L3038" s="449"/>
      <c r="M3038" s="450"/>
      <c r="N3038" s="451"/>
      <c r="O3038" s="452"/>
      <c r="P3038" s="453"/>
      <c r="Q3038" s="454"/>
      <c r="R3038" s="455"/>
      <c r="S3038" s="456"/>
      <c r="T3038" s="457"/>
      <c r="U3038" s="458"/>
      <c r="V3038" s="346"/>
      <c r="W3038" s="339"/>
      <c r="X3038" s="241"/>
    </row>
    <row r="3039" spans="1:24" ht="15" customHeight="1">
      <c r="A3039" s="62"/>
      <c r="B3039" s="62"/>
      <c r="C3039" s="389"/>
      <c r="D3039" s="389"/>
      <c r="E3039" s="389"/>
      <c r="F3039" s="346"/>
      <c r="G3039" s="346"/>
      <c r="H3039" s="423"/>
      <c r="I3039" s="423"/>
      <c r="J3039" s="423"/>
      <c r="K3039" s="448"/>
      <c r="L3039" s="449"/>
      <c r="M3039" s="450"/>
      <c r="N3039" s="451"/>
      <c r="O3039" s="452"/>
      <c r="P3039" s="453"/>
      <c r="Q3039" s="454"/>
      <c r="R3039" s="455"/>
      <c r="S3039" s="456"/>
      <c r="T3039" s="457"/>
      <c r="U3039" s="458"/>
      <c r="V3039" s="346"/>
      <c r="W3039" s="339"/>
      <c r="X3039" s="241"/>
    </row>
    <row r="3040" spans="1:24" ht="15" customHeight="1">
      <c r="A3040" s="62"/>
      <c r="B3040" s="62"/>
      <c r="C3040" s="389"/>
      <c r="D3040" s="389"/>
      <c r="E3040" s="389"/>
      <c r="F3040" s="346"/>
      <c r="G3040" s="346"/>
      <c r="H3040" s="423"/>
      <c r="I3040" s="423"/>
      <c r="J3040" s="423"/>
      <c r="K3040" s="448"/>
      <c r="L3040" s="449"/>
      <c r="M3040" s="450"/>
      <c r="N3040" s="451"/>
      <c r="O3040" s="452"/>
      <c r="P3040" s="453"/>
      <c r="Q3040" s="454"/>
      <c r="R3040" s="455"/>
      <c r="S3040" s="456"/>
      <c r="T3040" s="457"/>
      <c r="U3040" s="458"/>
      <c r="V3040" s="346"/>
      <c r="W3040" s="339"/>
      <c r="X3040" s="241"/>
    </row>
    <row r="3041" spans="1:24" ht="15" customHeight="1">
      <c r="A3041" s="62"/>
      <c r="B3041" s="62"/>
      <c r="C3041" s="389"/>
      <c r="D3041" s="389"/>
      <c r="E3041" s="389"/>
      <c r="F3041" s="346"/>
      <c r="G3041" s="346"/>
      <c r="H3041" s="423"/>
      <c r="I3041" s="423"/>
      <c r="J3041" s="423"/>
      <c r="K3041" s="448"/>
      <c r="L3041" s="449"/>
      <c r="M3041" s="450"/>
      <c r="N3041" s="451"/>
      <c r="O3041" s="452"/>
      <c r="P3041" s="453"/>
      <c r="Q3041" s="454"/>
      <c r="R3041" s="455"/>
      <c r="S3041" s="456"/>
      <c r="T3041" s="457"/>
      <c r="U3041" s="458"/>
      <c r="V3041" s="346"/>
      <c r="W3041" s="339"/>
      <c r="X3041" s="241"/>
    </row>
    <row r="3042" spans="1:24" ht="15" customHeight="1">
      <c r="A3042" s="62"/>
      <c r="B3042" s="62"/>
      <c r="C3042" s="389"/>
      <c r="D3042" s="389"/>
      <c r="E3042" s="389"/>
      <c r="F3042" s="346"/>
      <c r="G3042" s="346"/>
      <c r="H3042" s="423"/>
      <c r="I3042" s="423"/>
      <c r="J3042" s="423"/>
      <c r="K3042" s="448"/>
      <c r="L3042" s="449"/>
      <c r="M3042" s="450"/>
      <c r="N3042" s="451"/>
      <c r="O3042" s="452"/>
      <c r="P3042" s="453"/>
      <c r="Q3042" s="454"/>
      <c r="R3042" s="455"/>
      <c r="S3042" s="456"/>
      <c r="T3042" s="457"/>
      <c r="U3042" s="458"/>
      <c r="V3042" s="346"/>
      <c r="W3042" s="339"/>
      <c r="X3042" s="241"/>
    </row>
    <row r="3043" spans="1:24" ht="15" customHeight="1">
      <c r="A3043" s="62"/>
      <c r="B3043" s="62"/>
      <c r="C3043" s="389"/>
      <c r="D3043" s="389"/>
      <c r="E3043" s="389"/>
      <c r="F3043" s="346"/>
      <c r="G3043" s="346"/>
      <c r="H3043" s="423"/>
      <c r="I3043" s="423"/>
      <c r="J3043" s="423"/>
      <c r="K3043" s="448"/>
      <c r="L3043" s="449"/>
      <c r="M3043" s="450"/>
      <c r="N3043" s="451"/>
      <c r="O3043" s="452"/>
      <c r="P3043" s="453"/>
      <c r="Q3043" s="454"/>
      <c r="R3043" s="455"/>
      <c r="S3043" s="456"/>
      <c r="T3043" s="457"/>
      <c r="U3043" s="458"/>
      <c r="V3043" s="346"/>
      <c r="W3043" s="339"/>
      <c r="X3043" s="241"/>
    </row>
    <row r="3044" spans="1:24" ht="15" customHeight="1">
      <c r="A3044" s="62"/>
      <c r="B3044" s="62"/>
      <c r="C3044" s="389"/>
      <c r="D3044" s="389"/>
      <c r="E3044" s="389"/>
      <c r="F3044" s="346"/>
      <c r="G3044" s="346"/>
      <c r="H3044" s="423"/>
      <c r="I3044" s="423"/>
      <c r="J3044" s="423"/>
      <c r="K3044" s="448"/>
      <c r="L3044" s="449"/>
      <c r="M3044" s="450"/>
      <c r="N3044" s="451"/>
      <c r="O3044" s="452"/>
      <c r="P3044" s="453"/>
      <c r="Q3044" s="454"/>
      <c r="R3044" s="455"/>
      <c r="S3044" s="456"/>
      <c r="T3044" s="457"/>
      <c r="U3044" s="458"/>
      <c r="V3044" s="346"/>
      <c r="W3044" s="339"/>
      <c r="X3044" s="241"/>
    </row>
    <row r="3045" spans="1:24" ht="15" customHeight="1">
      <c r="A3045" s="62"/>
      <c r="B3045" s="62"/>
      <c r="C3045" s="389"/>
      <c r="D3045" s="389"/>
      <c r="E3045" s="389"/>
      <c r="F3045" s="346"/>
      <c r="G3045" s="346"/>
      <c r="H3045" s="423"/>
      <c r="I3045" s="423"/>
      <c r="J3045" s="423"/>
      <c r="K3045" s="448"/>
      <c r="L3045" s="449"/>
      <c r="M3045" s="450"/>
      <c r="N3045" s="451"/>
      <c r="O3045" s="452"/>
      <c r="P3045" s="453"/>
      <c r="Q3045" s="454"/>
      <c r="R3045" s="455"/>
      <c r="S3045" s="456"/>
      <c r="T3045" s="457"/>
      <c r="U3045" s="458"/>
      <c r="V3045" s="346"/>
      <c r="W3045" s="339"/>
      <c r="X3045" s="241"/>
    </row>
    <row r="3046" spans="1:24" ht="15" customHeight="1">
      <c r="A3046" s="62"/>
      <c r="B3046" s="62"/>
      <c r="C3046" s="389"/>
      <c r="D3046" s="389"/>
      <c r="E3046" s="389"/>
      <c r="F3046" s="346"/>
      <c r="G3046" s="346"/>
      <c r="H3046" s="423"/>
      <c r="I3046" s="423"/>
      <c r="J3046" s="423"/>
      <c r="K3046" s="448"/>
      <c r="L3046" s="449"/>
      <c r="M3046" s="450"/>
      <c r="N3046" s="451"/>
      <c r="O3046" s="452"/>
      <c r="P3046" s="453"/>
      <c r="Q3046" s="454"/>
      <c r="R3046" s="455"/>
      <c r="S3046" s="456"/>
      <c r="T3046" s="457"/>
      <c r="U3046" s="458"/>
      <c r="V3046" s="346"/>
      <c r="W3046" s="339"/>
      <c r="X3046" s="241"/>
    </row>
    <row r="3047" spans="1:24" ht="15" customHeight="1">
      <c r="A3047" s="62"/>
      <c r="B3047" s="62"/>
      <c r="C3047" s="389"/>
      <c r="D3047" s="389"/>
      <c r="E3047" s="389"/>
      <c r="F3047" s="346"/>
      <c r="G3047" s="346"/>
      <c r="H3047" s="423"/>
      <c r="I3047" s="423"/>
      <c r="J3047" s="423"/>
      <c r="K3047" s="448"/>
      <c r="L3047" s="449"/>
      <c r="M3047" s="450"/>
      <c r="N3047" s="451"/>
      <c r="O3047" s="452"/>
      <c r="P3047" s="453"/>
      <c r="Q3047" s="454"/>
      <c r="R3047" s="455"/>
      <c r="S3047" s="456"/>
      <c r="T3047" s="457"/>
      <c r="U3047" s="458"/>
      <c r="V3047" s="346"/>
      <c r="W3047" s="339"/>
      <c r="X3047" s="241"/>
    </row>
    <row r="3048" spans="1:24" ht="15" customHeight="1">
      <c r="A3048" s="62"/>
      <c r="B3048" s="62"/>
      <c r="C3048" s="389"/>
      <c r="D3048" s="389"/>
      <c r="E3048" s="389"/>
      <c r="F3048" s="346"/>
      <c r="G3048" s="346"/>
      <c r="H3048" s="423"/>
      <c r="I3048" s="423"/>
      <c r="J3048" s="423"/>
      <c r="K3048" s="448"/>
      <c r="L3048" s="449"/>
      <c r="M3048" s="450"/>
      <c r="N3048" s="451"/>
      <c r="O3048" s="452"/>
      <c r="P3048" s="453"/>
      <c r="Q3048" s="454"/>
      <c r="R3048" s="455"/>
      <c r="S3048" s="456"/>
      <c r="T3048" s="457"/>
      <c r="U3048" s="458"/>
      <c r="V3048" s="346"/>
      <c r="W3048" s="339"/>
      <c r="X3048" s="241"/>
    </row>
    <row r="3049" spans="1:24" ht="15" customHeight="1">
      <c r="A3049" s="62"/>
      <c r="B3049" s="62"/>
      <c r="C3049" s="389"/>
      <c r="D3049" s="389"/>
      <c r="E3049" s="389"/>
      <c r="F3049" s="346"/>
      <c r="G3049" s="346"/>
      <c r="H3049" s="423"/>
      <c r="I3049" s="423"/>
      <c r="J3049" s="423"/>
      <c r="K3049" s="448"/>
      <c r="L3049" s="449"/>
      <c r="M3049" s="450"/>
      <c r="N3049" s="451"/>
      <c r="O3049" s="452"/>
      <c r="P3049" s="453"/>
      <c r="Q3049" s="454"/>
      <c r="R3049" s="455"/>
      <c r="S3049" s="456"/>
      <c r="T3049" s="457"/>
      <c r="U3049" s="458"/>
      <c r="V3049" s="346"/>
      <c r="W3049" s="339"/>
      <c r="X3049" s="241"/>
    </row>
    <row r="3050" spans="1:24" ht="15" customHeight="1">
      <c r="A3050" s="62"/>
      <c r="B3050" s="62"/>
      <c r="C3050" s="389"/>
      <c r="D3050" s="389"/>
      <c r="E3050" s="389"/>
      <c r="F3050" s="346"/>
      <c r="G3050" s="346"/>
      <c r="H3050" s="423"/>
      <c r="I3050" s="423"/>
      <c r="J3050" s="423"/>
      <c r="K3050" s="448"/>
      <c r="L3050" s="449"/>
      <c r="M3050" s="450"/>
      <c r="N3050" s="451"/>
      <c r="O3050" s="452"/>
      <c r="P3050" s="453"/>
      <c r="Q3050" s="454"/>
      <c r="R3050" s="455"/>
      <c r="S3050" s="456"/>
      <c r="T3050" s="457"/>
      <c r="U3050" s="458"/>
      <c r="V3050" s="346"/>
      <c r="W3050" s="339"/>
      <c r="X3050" s="241"/>
    </row>
    <row r="3051" spans="1:24" ht="15" customHeight="1">
      <c r="A3051" s="62"/>
      <c r="B3051" s="62"/>
      <c r="C3051" s="389"/>
      <c r="D3051" s="389"/>
      <c r="E3051" s="389"/>
      <c r="F3051" s="346"/>
      <c r="G3051" s="346"/>
      <c r="H3051" s="423"/>
      <c r="I3051" s="423"/>
      <c r="J3051" s="423"/>
      <c r="K3051" s="448"/>
      <c r="L3051" s="449"/>
      <c r="M3051" s="450"/>
      <c r="N3051" s="451"/>
      <c r="O3051" s="452"/>
      <c r="P3051" s="453"/>
      <c r="Q3051" s="454"/>
      <c r="R3051" s="455"/>
      <c r="S3051" s="456"/>
      <c r="T3051" s="457"/>
      <c r="U3051" s="458"/>
      <c r="V3051" s="346"/>
      <c r="W3051" s="339"/>
      <c r="X3051" s="241"/>
    </row>
    <row r="3052" spans="1:24" ht="15" customHeight="1">
      <c r="A3052" s="62"/>
      <c r="B3052" s="62"/>
      <c r="C3052" s="389"/>
      <c r="D3052" s="389"/>
      <c r="E3052" s="389"/>
      <c r="F3052" s="346"/>
      <c r="G3052" s="346"/>
      <c r="H3052" s="423"/>
      <c r="I3052" s="423"/>
      <c r="J3052" s="423"/>
      <c r="K3052" s="448"/>
      <c r="L3052" s="449"/>
      <c r="M3052" s="450"/>
      <c r="N3052" s="451"/>
      <c r="O3052" s="452"/>
      <c r="P3052" s="453"/>
      <c r="Q3052" s="454"/>
      <c r="R3052" s="455"/>
      <c r="S3052" s="456"/>
      <c r="T3052" s="457"/>
      <c r="U3052" s="458"/>
      <c r="V3052" s="346"/>
      <c r="W3052" s="339"/>
      <c r="X3052" s="241"/>
    </row>
    <row r="3053" spans="1:24" ht="15" customHeight="1">
      <c r="A3053" s="62"/>
      <c r="B3053" s="62"/>
      <c r="C3053" s="389"/>
      <c r="D3053" s="389"/>
      <c r="E3053" s="389"/>
      <c r="F3053" s="346"/>
      <c r="G3053" s="346"/>
      <c r="H3053" s="423"/>
      <c r="I3053" s="423"/>
      <c r="J3053" s="423"/>
      <c r="K3053" s="448"/>
      <c r="L3053" s="449"/>
      <c r="M3053" s="450"/>
      <c r="N3053" s="451"/>
      <c r="O3053" s="452"/>
      <c r="P3053" s="453"/>
      <c r="Q3053" s="454"/>
      <c r="R3053" s="455"/>
      <c r="S3053" s="456"/>
      <c r="T3053" s="457"/>
      <c r="U3053" s="458"/>
      <c r="V3053" s="346"/>
      <c r="W3053" s="339"/>
      <c r="X3053" s="241"/>
    </row>
    <row r="3054" spans="1:24" ht="15" customHeight="1">
      <c r="A3054" s="62"/>
      <c r="B3054" s="62"/>
      <c r="C3054" s="389"/>
      <c r="D3054" s="389"/>
      <c r="E3054" s="389"/>
      <c r="F3054" s="346"/>
      <c r="G3054" s="346"/>
      <c r="H3054" s="423"/>
      <c r="I3054" s="423"/>
      <c r="J3054" s="423"/>
      <c r="K3054" s="448"/>
      <c r="L3054" s="449"/>
      <c r="M3054" s="450"/>
      <c r="N3054" s="451"/>
      <c r="O3054" s="452"/>
      <c r="P3054" s="453"/>
      <c r="Q3054" s="454"/>
      <c r="R3054" s="455"/>
      <c r="S3054" s="456"/>
      <c r="T3054" s="457"/>
      <c r="U3054" s="458"/>
      <c r="V3054" s="346"/>
      <c r="W3054" s="339"/>
      <c r="X3054" s="241"/>
    </row>
    <row r="3055" spans="1:24" ht="15" customHeight="1">
      <c r="A3055" s="62"/>
      <c r="B3055" s="62"/>
      <c r="C3055" s="389"/>
      <c r="D3055" s="389"/>
      <c r="E3055" s="389"/>
      <c r="F3055" s="346"/>
      <c r="G3055" s="346"/>
      <c r="H3055" s="423"/>
      <c r="I3055" s="423"/>
      <c r="J3055" s="423"/>
      <c r="K3055" s="448"/>
      <c r="L3055" s="449"/>
      <c r="M3055" s="450"/>
      <c r="N3055" s="451"/>
      <c r="O3055" s="452"/>
      <c r="P3055" s="453"/>
      <c r="Q3055" s="454"/>
      <c r="R3055" s="455"/>
      <c r="S3055" s="456"/>
      <c r="T3055" s="457"/>
      <c r="U3055" s="458"/>
      <c r="V3055" s="346"/>
      <c r="W3055" s="339"/>
      <c r="X3055" s="241"/>
    </row>
    <row r="3056" spans="1:24" ht="15" customHeight="1">
      <c r="A3056" s="62"/>
      <c r="B3056" s="62"/>
      <c r="C3056" s="389"/>
      <c r="D3056" s="389"/>
      <c r="E3056" s="389"/>
      <c r="F3056" s="346"/>
      <c r="G3056" s="346"/>
      <c r="H3056" s="423"/>
      <c r="I3056" s="423"/>
      <c r="J3056" s="423"/>
      <c r="K3056" s="448"/>
      <c r="L3056" s="449"/>
      <c r="M3056" s="450"/>
      <c r="N3056" s="451"/>
      <c r="O3056" s="452"/>
      <c r="P3056" s="453"/>
      <c r="Q3056" s="454"/>
      <c r="R3056" s="455"/>
      <c r="S3056" s="456"/>
      <c r="T3056" s="457"/>
      <c r="U3056" s="458"/>
      <c r="V3056" s="346"/>
      <c r="W3056" s="339"/>
      <c r="X3056" s="241"/>
    </row>
    <row r="3057" spans="1:24" ht="15" customHeight="1">
      <c r="A3057" s="62"/>
      <c r="B3057" s="62"/>
      <c r="C3057" s="389"/>
      <c r="D3057" s="389"/>
      <c r="E3057" s="389"/>
      <c r="F3057" s="346"/>
      <c r="G3057" s="346"/>
      <c r="H3057" s="423"/>
      <c r="I3057" s="423"/>
      <c r="J3057" s="423"/>
      <c r="K3057" s="448"/>
      <c r="L3057" s="449"/>
      <c r="M3057" s="450"/>
      <c r="N3057" s="451"/>
      <c r="O3057" s="452"/>
      <c r="P3057" s="453"/>
      <c r="Q3057" s="454"/>
      <c r="R3057" s="455"/>
      <c r="S3057" s="456"/>
      <c r="T3057" s="457"/>
      <c r="U3057" s="458"/>
      <c r="V3057" s="346"/>
      <c r="W3057" s="339"/>
      <c r="X3057" s="241"/>
    </row>
    <row r="3058" spans="1:24" ht="15" customHeight="1">
      <c r="A3058" s="62"/>
      <c r="B3058" s="62"/>
      <c r="C3058" s="389"/>
      <c r="D3058" s="389"/>
      <c r="E3058" s="389"/>
      <c r="F3058" s="346"/>
      <c r="G3058" s="346"/>
      <c r="H3058" s="423"/>
      <c r="I3058" s="423"/>
      <c r="J3058" s="423"/>
      <c r="K3058" s="448"/>
      <c r="L3058" s="449"/>
      <c r="M3058" s="450"/>
      <c r="N3058" s="451"/>
      <c r="O3058" s="452"/>
      <c r="P3058" s="453"/>
      <c r="Q3058" s="454"/>
      <c r="R3058" s="455"/>
      <c r="S3058" s="456"/>
      <c r="T3058" s="457"/>
      <c r="U3058" s="458"/>
      <c r="V3058" s="346"/>
      <c r="W3058" s="339"/>
      <c r="X3058" s="241"/>
    </row>
    <row r="3059" spans="1:24" ht="15" customHeight="1">
      <c r="A3059" s="62"/>
      <c r="B3059" s="62"/>
      <c r="C3059" s="389"/>
      <c r="D3059" s="389"/>
      <c r="E3059" s="389"/>
      <c r="F3059" s="346"/>
      <c r="G3059" s="346"/>
      <c r="H3059" s="423"/>
      <c r="I3059" s="423"/>
      <c r="J3059" s="423"/>
      <c r="K3059" s="448"/>
      <c r="L3059" s="449"/>
      <c r="M3059" s="450"/>
      <c r="N3059" s="451"/>
      <c r="O3059" s="452"/>
      <c r="P3059" s="453"/>
      <c r="Q3059" s="454"/>
      <c r="R3059" s="455"/>
      <c r="S3059" s="456"/>
      <c r="T3059" s="457"/>
      <c r="U3059" s="458"/>
      <c r="V3059" s="346"/>
      <c r="W3059" s="339"/>
      <c r="X3059" s="241"/>
    </row>
    <row r="3060" spans="1:24" ht="15" customHeight="1">
      <c r="A3060" s="62"/>
      <c r="B3060" s="62"/>
      <c r="C3060" s="389"/>
      <c r="D3060" s="389"/>
      <c r="E3060" s="389"/>
      <c r="F3060" s="346"/>
      <c r="G3060" s="346"/>
      <c r="H3060" s="423"/>
      <c r="I3060" s="423"/>
      <c r="J3060" s="423"/>
      <c r="K3060" s="448"/>
      <c r="L3060" s="449"/>
      <c r="M3060" s="450"/>
      <c r="N3060" s="451"/>
      <c r="O3060" s="452"/>
      <c r="P3060" s="453"/>
      <c r="Q3060" s="454"/>
      <c r="R3060" s="455"/>
      <c r="S3060" s="456"/>
      <c r="T3060" s="457"/>
      <c r="U3060" s="458"/>
      <c r="V3060" s="346"/>
      <c r="W3060" s="339"/>
      <c r="X3060" s="241"/>
    </row>
    <row r="3061" spans="1:24" ht="15" customHeight="1">
      <c r="A3061" s="62"/>
      <c r="B3061" s="62"/>
      <c r="C3061" s="389"/>
      <c r="D3061" s="389"/>
      <c r="E3061" s="389"/>
      <c r="F3061" s="346"/>
      <c r="G3061" s="346"/>
      <c r="H3061" s="423"/>
      <c r="I3061" s="423"/>
      <c r="J3061" s="423"/>
      <c r="K3061" s="448"/>
      <c r="L3061" s="449"/>
      <c r="M3061" s="450"/>
      <c r="N3061" s="451"/>
      <c r="O3061" s="452"/>
      <c r="P3061" s="453"/>
      <c r="Q3061" s="454"/>
      <c r="R3061" s="455"/>
      <c r="S3061" s="456"/>
      <c r="T3061" s="457"/>
      <c r="U3061" s="458"/>
      <c r="V3061" s="346"/>
      <c r="W3061" s="339"/>
      <c r="X3061" s="241"/>
    </row>
    <row r="3062" spans="1:24" ht="15" customHeight="1">
      <c r="A3062" s="62"/>
      <c r="B3062" s="62"/>
      <c r="C3062" s="389"/>
      <c r="D3062" s="389"/>
      <c r="E3062" s="389"/>
      <c r="F3062" s="346"/>
      <c r="G3062" s="346"/>
      <c r="H3062" s="423"/>
      <c r="I3062" s="423"/>
      <c r="J3062" s="423"/>
      <c r="K3062" s="448"/>
      <c r="L3062" s="449"/>
      <c r="M3062" s="450"/>
      <c r="N3062" s="451"/>
      <c r="O3062" s="452"/>
      <c r="P3062" s="453"/>
      <c r="Q3062" s="454"/>
      <c r="R3062" s="455"/>
      <c r="S3062" s="456"/>
      <c r="T3062" s="457"/>
      <c r="U3062" s="458"/>
      <c r="V3062" s="346"/>
      <c r="W3062" s="339"/>
      <c r="X3062" s="241"/>
    </row>
    <row r="3063" spans="1:24" ht="15" customHeight="1">
      <c r="A3063" s="62"/>
      <c r="B3063" s="62"/>
      <c r="C3063" s="389"/>
      <c r="D3063" s="389"/>
      <c r="E3063" s="389"/>
      <c r="F3063" s="346"/>
      <c r="G3063" s="346"/>
      <c r="H3063" s="423"/>
      <c r="I3063" s="423"/>
      <c r="J3063" s="423"/>
      <c r="K3063" s="448"/>
      <c r="L3063" s="449"/>
      <c r="M3063" s="450"/>
      <c r="N3063" s="451"/>
      <c r="O3063" s="452"/>
      <c r="P3063" s="453"/>
      <c r="Q3063" s="454"/>
      <c r="R3063" s="455"/>
      <c r="S3063" s="456"/>
      <c r="T3063" s="457"/>
      <c r="U3063" s="458"/>
      <c r="V3063" s="346"/>
      <c r="W3063" s="339"/>
      <c r="X3063" s="241"/>
    </row>
    <row r="3064" spans="1:24" ht="15" customHeight="1">
      <c r="A3064" s="62"/>
      <c r="B3064" s="62"/>
      <c r="C3064" s="389"/>
      <c r="D3064" s="389"/>
      <c r="E3064" s="389"/>
      <c r="F3064" s="346"/>
      <c r="G3064" s="346"/>
      <c r="H3064" s="423"/>
      <c r="I3064" s="423"/>
      <c r="J3064" s="423"/>
      <c r="K3064" s="448"/>
      <c r="L3064" s="449"/>
      <c r="M3064" s="450"/>
      <c r="N3064" s="451"/>
      <c r="O3064" s="452"/>
      <c r="P3064" s="453"/>
      <c r="Q3064" s="454"/>
      <c r="R3064" s="455"/>
      <c r="S3064" s="456"/>
      <c r="T3064" s="457"/>
      <c r="U3064" s="458"/>
      <c r="V3064" s="346"/>
      <c r="W3064" s="339"/>
      <c r="X3064" s="241"/>
    </row>
    <row r="3065" spans="1:24" ht="15" customHeight="1">
      <c r="A3065" s="62"/>
      <c r="B3065" s="62"/>
      <c r="C3065" s="389"/>
      <c r="D3065" s="389"/>
      <c r="E3065" s="389"/>
      <c r="F3065" s="346"/>
      <c r="G3065" s="346"/>
      <c r="H3065" s="423"/>
      <c r="I3065" s="423"/>
      <c r="J3065" s="423"/>
      <c r="K3065" s="448"/>
      <c r="L3065" s="449"/>
      <c r="M3065" s="450"/>
      <c r="N3065" s="451"/>
      <c r="O3065" s="452"/>
      <c r="P3065" s="453"/>
      <c r="Q3065" s="454"/>
      <c r="R3065" s="455"/>
      <c r="S3065" s="456"/>
      <c r="T3065" s="457"/>
      <c r="U3065" s="458"/>
      <c r="V3065" s="346"/>
      <c r="W3065" s="339"/>
      <c r="X3065" s="241"/>
    </row>
    <row r="3066" spans="1:24" ht="15" customHeight="1">
      <c r="A3066" s="62"/>
      <c r="B3066" s="62"/>
      <c r="C3066" s="389"/>
      <c r="D3066" s="389"/>
      <c r="E3066" s="389"/>
      <c r="F3066" s="346"/>
      <c r="G3066" s="346"/>
      <c r="H3066" s="423"/>
      <c r="I3066" s="423"/>
      <c r="J3066" s="423"/>
      <c r="K3066" s="448"/>
      <c r="L3066" s="449"/>
      <c r="M3066" s="450"/>
      <c r="N3066" s="451"/>
      <c r="O3066" s="452"/>
      <c r="P3066" s="453"/>
      <c r="Q3066" s="454"/>
      <c r="R3066" s="455"/>
      <c r="S3066" s="456"/>
      <c r="T3066" s="457"/>
      <c r="U3066" s="458"/>
      <c r="V3066" s="346"/>
      <c r="W3066" s="339"/>
      <c r="X3066" s="241"/>
    </row>
    <row r="3067" spans="1:24" ht="15" customHeight="1">
      <c r="A3067" s="62"/>
      <c r="B3067" s="62"/>
      <c r="C3067" s="389"/>
      <c r="D3067" s="389"/>
      <c r="E3067" s="389"/>
      <c r="F3067" s="346"/>
      <c r="G3067" s="346"/>
      <c r="H3067" s="423"/>
      <c r="I3067" s="423"/>
      <c r="J3067" s="423"/>
      <c r="K3067" s="448"/>
      <c r="L3067" s="449"/>
      <c r="M3067" s="450"/>
      <c r="N3067" s="451"/>
      <c r="O3067" s="452"/>
      <c r="P3067" s="453"/>
      <c r="Q3067" s="454"/>
      <c r="R3067" s="455"/>
      <c r="S3067" s="456"/>
      <c r="T3067" s="457"/>
      <c r="U3067" s="458"/>
      <c r="V3067" s="346"/>
      <c r="W3067" s="339"/>
      <c r="X3067" s="241"/>
    </row>
    <row r="3068" spans="1:24" ht="15" customHeight="1">
      <c r="A3068" s="62"/>
      <c r="B3068" s="62"/>
      <c r="C3068" s="389"/>
      <c r="D3068" s="389"/>
      <c r="E3068" s="389"/>
      <c r="F3068" s="346"/>
      <c r="G3068" s="346"/>
      <c r="H3068" s="423"/>
      <c r="I3068" s="423"/>
      <c r="J3068" s="423"/>
      <c r="K3068" s="448"/>
      <c r="L3068" s="449"/>
      <c r="M3068" s="450"/>
      <c r="N3068" s="451"/>
      <c r="O3068" s="452"/>
      <c r="P3068" s="453"/>
      <c r="Q3068" s="454"/>
      <c r="R3068" s="455"/>
      <c r="S3068" s="456"/>
      <c r="T3068" s="457"/>
      <c r="U3068" s="458"/>
      <c r="V3068" s="346"/>
      <c r="W3068" s="339"/>
      <c r="X3068" s="241"/>
    </row>
    <row r="3069" spans="1:24" ht="15" customHeight="1">
      <c r="A3069" s="62"/>
      <c r="B3069" s="62"/>
      <c r="C3069" s="389"/>
      <c r="D3069" s="389"/>
      <c r="E3069" s="389"/>
      <c r="F3069" s="346"/>
      <c r="G3069" s="346"/>
      <c r="H3069" s="423"/>
      <c r="I3069" s="423"/>
      <c r="J3069" s="423"/>
      <c r="K3069" s="448"/>
      <c r="L3069" s="449"/>
      <c r="M3069" s="450"/>
      <c r="N3069" s="451"/>
      <c r="O3069" s="452"/>
      <c r="P3069" s="453"/>
      <c r="Q3069" s="454"/>
      <c r="R3069" s="455"/>
      <c r="S3069" s="456"/>
      <c r="T3069" s="457"/>
      <c r="U3069" s="458"/>
      <c r="V3069" s="346"/>
      <c r="W3069" s="339"/>
      <c r="X3069" s="241"/>
    </row>
    <row r="3070" spans="1:24" ht="15" customHeight="1">
      <c r="A3070" s="62"/>
      <c r="B3070" s="62"/>
      <c r="C3070" s="389"/>
      <c r="D3070" s="389"/>
      <c r="E3070" s="389"/>
      <c r="F3070" s="346"/>
      <c r="G3070" s="346"/>
      <c r="H3070" s="423"/>
      <c r="I3070" s="423"/>
      <c r="J3070" s="423"/>
      <c r="K3070" s="448"/>
      <c r="L3070" s="449"/>
      <c r="M3070" s="450"/>
      <c r="N3070" s="451"/>
      <c r="O3070" s="452"/>
      <c r="P3070" s="453"/>
      <c r="Q3070" s="454"/>
      <c r="R3070" s="455"/>
      <c r="S3070" s="456"/>
      <c r="T3070" s="457"/>
      <c r="U3070" s="458"/>
      <c r="V3070" s="346"/>
      <c r="W3070" s="339"/>
      <c r="X3070" s="241"/>
    </row>
    <row r="3071" spans="1:24" ht="15" customHeight="1">
      <c r="A3071" s="62"/>
      <c r="B3071" s="62"/>
      <c r="C3071" s="389"/>
      <c r="D3071" s="389"/>
      <c r="E3071" s="389"/>
      <c r="F3071" s="346"/>
      <c r="G3071" s="346"/>
      <c r="H3071" s="423"/>
      <c r="I3071" s="423"/>
      <c r="J3071" s="423"/>
      <c r="K3071" s="448"/>
      <c r="L3071" s="449"/>
      <c r="M3071" s="450"/>
      <c r="N3071" s="451"/>
      <c r="O3071" s="452"/>
      <c r="P3071" s="453"/>
      <c r="Q3071" s="454"/>
      <c r="R3071" s="455"/>
      <c r="S3071" s="456"/>
      <c r="T3071" s="457"/>
      <c r="U3071" s="458"/>
      <c r="V3071" s="346"/>
      <c r="W3071" s="339"/>
      <c r="X3071" s="241"/>
    </row>
    <row r="3072" spans="1:24" ht="15" customHeight="1">
      <c r="A3072" s="62"/>
      <c r="B3072" s="62"/>
      <c r="C3072" s="389"/>
      <c r="D3072" s="389"/>
      <c r="E3072" s="389"/>
      <c r="F3072" s="346"/>
      <c r="G3072" s="346"/>
      <c r="H3072" s="423"/>
      <c r="I3072" s="423"/>
      <c r="J3072" s="423"/>
      <c r="K3072" s="448"/>
      <c r="L3072" s="449"/>
      <c r="M3072" s="450"/>
      <c r="N3072" s="451"/>
      <c r="O3072" s="452"/>
      <c r="P3072" s="453"/>
      <c r="Q3072" s="454"/>
      <c r="R3072" s="455"/>
      <c r="S3072" s="456"/>
      <c r="T3072" s="457"/>
      <c r="U3072" s="458"/>
      <c r="V3072" s="346"/>
      <c r="W3072" s="339"/>
      <c r="X3072" s="241"/>
    </row>
    <row r="3073" spans="1:24" ht="15" customHeight="1">
      <c r="A3073" s="62"/>
      <c r="B3073" s="62"/>
      <c r="C3073" s="389"/>
      <c r="D3073" s="389"/>
      <c r="E3073" s="389"/>
      <c r="F3073" s="346"/>
      <c r="G3073" s="346"/>
      <c r="H3073" s="423"/>
      <c r="I3073" s="423"/>
      <c r="J3073" s="423"/>
      <c r="K3073" s="448"/>
      <c r="L3073" s="449"/>
      <c r="M3073" s="450"/>
      <c r="N3073" s="451"/>
      <c r="O3073" s="452"/>
      <c r="P3073" s="453"/>
      <c r="Q3073" s="454"/>
      <c r="R3073" s="455"/>
      <c r="S3073" s="456"/>
      <c r="T3073" s="457"/>
      <c r="U3073" s="458"/>
      <c r="V3073" s="346"/>
      <c r="W3073" s="339"/>
      <c r="X3073" s="241"/>
    </row>
    <row r="3074" spans="1:24" ht="15" customHeight="1">
      <c r="A3074" s="62"/>
      <c r="B3074" s="62"/>
      <c r="C3074" s="389"/>
      <c r="D3074" s="389"/>
      <c r="E3074" s="389"/>
      <c r="F3074" s="346"/>
      <c r="G3074" s="346"/>
      <c r="H3074" s="423"/>
      <c r="I3074" s="423"/>
      <c r="J3074" s="423"/>
      <c r="K3074" s="448"/>
      <c r="L3074" s="449"/>
      <c r="M3074" s="450"/>
      <c r="N3074" s="451"/>
      <c r="O3074" s="452"/>
      <c r="P3074" s="453"/>
      <c r="Q3074" s="454"/>
      <c r="R3074" s="455"/>
      <c r="S3074" s="456"/>
      <c r="T3074" s="457"/>
      <c r="U3074" s="458"/>
      <c r="V3074" s="346"/>
      <c r="W3074" s="339"/>
      <c r="X3074" s="241"/>
    </row>
    <row r="3075" spans="1:24" ht="15" customHeight="1">
      <c r="A3075" s="62"/>
      <c r="B3075" s="62"/>
      <c r="C3075" s="389"/>
      <c r="D3075" s="389"/>
      <c r="E3075" s="389"/>
      <c r="F3075" s="346"/>
      <c r="G3075" s="346"/>
      <c r="H3075" s="423"/>
      <c r="I3075" s="423"/>
      <c r="J3075" s="423"/>
      <c r="K3075" s="448"/>
      <c r="L3075" s="449"/>
      <c r="M3075" s="450"/>
      <c r="N3075" s="451"/>
      <c r="O3075" s="452"/>
      <c r="P3075" s="453"/>
      <c r="Q3075" s="454"/>
      <c r="R3075" s="455"/>
      <c r="S3075" s="456"/>
      <c r="T3075" s="457"/>
      <c r="U3075" s="458"/>
      <c r="V3075" s="346"/>
      <c r="W3075" s="339"/>
      <c r="X3075" s="241"/>
    </row>
    <row r="3076" spans="1:24" ht="15" customHeight="1">
      <c r="A3076" s="62"/>
      <c r="B3076" s="62"/>
      <c r="C3076" s="389"/>
      <c r="D3076" s="389"/>
      <c r="E3076" s="389"/>
      <c r="F3076" s="346"/>
      <c r="G3076" s="346"/>
      <c r="H3076" s="423"/>
      <c r="I3076" s="423"/>
      <c r="J3076" s="423"/>
      <c r="K3076" s="448"/>
      <c r="L3076" s="449"/>
      <c r="M3076" s="450"/>
      <c r="N3076" s="451"/>
      <c r="O3076" s="452"/>
      <c r="P3076" s="453"/>
      <c r="Q3076" s="454"/>
      <c r="R3076" s="455"/>
      <c r="S3076" s="456"/>
      <c r="T3076" s="457"/>
      <c r="U3076" s="458"/>
      <c r="V3076" s="346"/>
      <c r="W3076" s="339"/>
      <c r="X3076" s="241"/>
    </row>
    <row r="3077" spans="1:24" ht="15" customHeight="1">
      <c r="A3077" s="62"/>
      <c r="B3077" s="62"/>
      <c r="C3077" s="389"/>
      <c r="D3077" s="389"/>
      <c r="E3077" s="389"/>
      <c r="F3077" s="346"/>
      <c r="G3077" s="346"/>
      <c r="H3077" s="423"/>
      <c r="I3077" s="423"/>
      <c r="J3077" s="423"/>
      <c r="K3077" s="448"/>
      <c r="L3077" s="449"/>
      <c r="M3077" s="450"/>
      <c r="N3077" s="451"/>
      <c r="O3077" s="452"/>
      <c r="P3077" s="453"/>
      <c r="Q3077" s="454"/>
      <c r="R3077" s="455"/>
      <c r="S3077" s="456"/>
      <c r="T3077" s="457"/>
      <c r="U3077" s="458"/>
      <c r="V3077" s="346"/>
      <c r="W3077" s="339"/>
      <c r="X3077" s="241"/>
    </row>
    <row r="3078" spans="1:24" ht="15" customHeight="1">
      <c r="A3078" s="62"/>
      <c r="B3078" s="62"/>
      <c r="C3078" s="389"/>
      <c r="D3078" s="389"/>
      <c r="E3078" s="389"/>
      <c r="F3078" s="346"/>
      <c r="G3078" s="346"/>
      <c r="H3078" s="423"/>
      <c r="I3078" s="423"/>
      <c r="J3078" s="423"/>
      <c r="K3078" s="448"/>
      <c r="L3078" s="449"/>
      <c r="M3078" s="450"/>
      <c r="N3078" s="451"/>
      <c r="O3078" s="452"/>
      <c r="P3078" s="453"/>
      <c r="Q3078" s="454"/>
      <c r="R3078" s="455"/>
      <c r="S3078" s="456"/>
      <c r="T3078" s="457"/>
      <c r="U3078" s="458"/>
      <c r="V3078" s="346"/>
      <c r="W3078" s="339"/>
      <c r="X3078" s="241"/>
    </row>
    <row r="3079" spans="1:24" ht="15" customHeight="1">
      <c r="A3079" s="62"/>
      <c r="B3079" s="62"/>
      <c r="C3079" s="389"/>
      <c r="D3079" s="389"/>
      <c r="E3079" s="389"/>
      <c r="F3079" s="346"/>
      <c r="G3079" s="346"/>
      <c r="H3079" s="423"/>
      <c r="I3079" s="423"/>
      <c r="J3079" s="423"/>
      <c r="K3079" s="448"/>
      <c r="L3079" s="449"/>
      <c r="M3079" s="450"/>
      <c r="N3079" s="451"/>
      <c r="O3079" s="452"/>
      <c r="P3079" s="453"/>
      <c r="Q3079" s="454"/>
      <c r="R3079" s="455"/>
      <c r="S3079" s="456"/>
      <c r="T3079" s="457"/>
      <c r="U3079" s="458"/>
      <c r="V3079" s="346"/>
      <c r="W3079" s="339"/>
      <c r="X3079" s="241"/>
    </row>
    <row r="3080" spans="1:24" ht="15" customHeight="1">
      <c r="A3080" s="62"/>
      <c r="B3080" s="62"/>
      <c r="C3080" s="389"/>
      <c r="D3080" s="389"/>
      <c r="E3080" s="389"/>
      <c r="F3080" s="346"/>
      <c r="G3080" s="346"/>
      <c r="H3080" s="423"/>
      <c r="I3080" s="423"/>
      <c r="J3080" s="423"/>
      <c r="K3080" s="448"/>
      <c r="L3080" s="449"/>
      <c r="M3080" s="450"/>
      <c r="N3080" s="451"/>
      <c r="O3080" s="452"/>
      <c r="P3080" s="453"/>
      <c r="Q3080" s="454"/>
      <c r="R3080" s="455"/>
      <c r="S3080" s="456"/>
      <c r="T3080" s="457"/>
      <c r="U3080" s="458"/>
      <c r="V3080" s="346"/>
      <c r="W3080" s="339"/>
      <c r="X3080" s="241"/>
    </row>
    <row r="3081" spans="1:24" ht="15" customHeight="1">
      <c r="A3081" s="62"/>
      <c r="B3081" s="62"/>
      <c r="C3081" s="389"/>
      <c r="D3081" s="389"/>
      <c r="E3081" s="389"/>
      <c r="F3081" s="346"/>
      <c r="G3081" s="346"/>
      <c r="H3081" s="423"/>
      <c r="I3081" s="423"/>
      <c r="J3081" s="423"/>
      <c r="K3081" s="448"/>
      <c r="L3081" s="449"/>
      <c r="M3081" s="450"/>
      <c r="N3081" s="451"/>
      <c r="O3081" s="452"/>
      <c r="P3081" s="453"/>
      <c r="Q3081" s="454"/>
      <c r="R3081" s="455"/>
      <c r="S3081" s="456"/>
      <c r="T3081" s="457"/>
      <c r="U3081" s="458"/>
      <c r="V3081" s="346"/>
      <c r="W3081" s="339"/>
      <c r="X3081" s="241"/>
    </row>
    <row r="3082" spans="1:24" ht="15" customHeight="1">
      <c r="A3082" s="62"/>
      <c r="B3082" s="62"/>
      <c r="C3082" s="389"/>
      <c r="D3082" s="389"/>
      <c r="E3082" s="389"/>
      <c r="F3082" s="346"/>
      <c r="G3082" s="346"/>
      <c r="H3082" s="423"/>
      <c r="I3082" s="423"/>
      <c r="J3082" s="423"/>
      <c r="K3082" s="448"/>
      <c r="L3082" s="449"/>
      <c r="M3082" s="450"/>
      <c r="N3082" s="451"/>
      <c r="O3082" s="452"/>
      <c r="P3082" s="453"/>
      <c r="Q3082" s="454"/>
      <c r="R3082" s="455"/>
      <c r="S3082" s="456"/>
      <c r="T3082" s="457"/>
      <c r="U3082" s="458"/>
      <c r="V3082" s="346"/>
      <c r="W3082" s="339"/>
      <c r="X3082" s="241"/>
    </row>
    <row r="3083" spans="1:24" ht="15" customHeight="1">
      <c r="A3083" s="62"/>
      <c r="B3083" s="62"/>
      <c r="C3083" s="389"/>
      <c r="D3083" s="389"/>
      <c r="E3083" s="389"/>
      <c r="F3083" s="346"/>
      <c r="G3083" s="346"/>
      <c r="H3083" s="423"/>
      <c r="I3083" s="423"/>
      <c r="J3083" s="423"/>
      <c r="K3083" s="448"/>
      <c r="L3083" s="449"/>
      <c r="M3083" s="450"/>
      <c r="N3083" s="451"/>
      <c r="O3083" s="452"/>
      <c r="P3083" s="453"/>
      <c r="Q3083" s="454"/>
      <c r="R3083" s="455"/>
      <c r="S3083" s="456"/>
      <c r="T3083" s="457"/>
      <c r="U3083" s="458"/>
      <c r="V3083" s="346"/>
      <c r="W3083" s="339"/>
      <c r="X3083" s="241"/>
    </row>
    <row r="3084" spans="1:24" ht="15" customHeight="1">
      <c r="A3084" s="62"/>
      <c r="B3084" s="62"/>
      <c r="C3084" s="389"/>
      <c r="D3084" s="389"/>
      <c r="E3084" s="389"/>
      <c r="F3084" s="346"/>
      <c r="G3084" s="346"/>
      <c r="H3084" s="423"/>
      <c r="I3084" s="423"/>
      <c r="J3084" s="423"/>
      <c r="K3084" s="448"/>
      <c r="L3084" s="449"/>
      <c r="M3084" s="450"/>
      <c r="N3084" s="451"/>
      <c r="O3084" s="452"/>
      <c r="P3084" s="453"/>
      <c r="Q3084" s="454"/>
      <c r="R3084" s="455"/>
      <c r="S3084" s="456"/>
      <c r="T3084" s="457"/>
      <c r="U3084" s="458"/>
      <c r="V3084" s="346"/>
      <c r="W3084" s="339"/>
      <c r="X3084" s="241"/>
    </row>
    <row r="3085" spans="1:24" ht="15" customHeight="1">
      <c r="A3085" s="62"/>
      <c r="B3085" s="62"/>
      <c r="C3085" s="389"/>
      <c r="D3085" s="389"/>
      <c r="E3085" s="389"/>
      <c r="F3085" s="346"/>
      <c r="G3085" s="346"/>
      <c r="H3085" s="423"/>
      <c r="I3085" s="423"/>
      <c r="J3085" s="423"/>
      <c r="K3085" s="448"/>
      <c r="L3085" s="449"/>
      <c r="M3085" s="450"/>
      <c r="N3085" s="451"/>
      <c r="O3085" s="452"/>
      <c r="P3085" s="453"/>
      <c r="Q3085" s="454"/>
      <c r="R3085" s="455"/>
      <c r="S3085" s="456"/>
      <c r="T3085" s="457"/>
      <c r="U3085" s="458"/>
      <c r="V3085" s="346"/>
      <c r="W3085" s="339"/>
      <c r="X3085" s="241"/>
    </row>
    <row r="3086" spans="1:24" ht="15" customHeight="1">
      <c r="A3086" s="62"/>
      <c r="B3086" s="62"/>
      <c r="C3086" s="389"/>
      <c r="D3086" s="389"/>
      <c r="E3086" s="389"/>
      <c r="F3086" s="346"/>
      <c r="G3086" s="346"/>
      <c r="H3086" s="423"/>
      <c r="I3086" s="423"/>
      <c r="J3086" s="423"/>
      <c r="K3086" s="448"/>
      <c r="L3086" s="449"/>
      <c r="M3086" s="450"/>
      <c r="N3086" s="451"/>
      <c r="O3086" s="452"/>
      <c r="P3086" s="453"/>
      <c r="Q3086" s="454"/>
      <c r="R3086" s="455"/>
      <c r="S3086" s="456"/>
      <c r="T3086" s="457"/>
      <c r="U3086" s="458"/>
      <c r="V3086" s="346"/>
      <c r="W3086" s="339"/>
      <c r="X3086" s="241"/>
    </row>
    <row r="3087" spans="1:24" ht="15" customHeight="1">
      <c r="A3087" s="62"/>
      <c r="B3087" s="62"/>
      <c r="C3087" s="389"/>
      <c r="D3087" s="389"/>
      <c r="E3087" s="389"/>
      <c r="F3087" s="346"/>
      <c r="G3087" s="346"/>
      <c r="H3087" s="423"/>
      <c r="I3087" s="423"/>
      <c r="J3087" s="423"/>
      <c r="K3087" s="448"/>
      <c r="L3087" s="449"/>
      <c r="M3087" s="450"/>
      <c r="N3087" s="451"/>
      <c r="O3087" s="452"/>
      <c r="P3087" s="453"/>
      <c r="Q3087" s="454"/>
      <c r="R3087" s="455"/>
      <c r="S3087" s="456"/>
      <c r="T3087" s="457"/>
      <c r="U3087" s="458"/>
      <c r="V3087" s="346"/>
      <c r="W3087" s="339"/>
      <c r="X3087" s="241"/>
    </row>
    <row r="3088" spans="1:24" ht="15" customHeight="1">
      <c r="A3088" s="62"/>
      <c r="B3088" s="62"/>
      <c r="C3088" s="389"/>
      <c r="D3088" s="389"/>
      <c r="E3088" s="389"/>
      <c r="F3088" s="346"/>
      <c r="G3088" s="346"/>
      <c r="H3088" s="423"/>
      <c r="I3088" s="423"/>
      <c r="J3088" s="423"/>
      <c r="K3088" s="448"/>
      <c r="L3088" s="449"/>
      <c r="M3088" s="450"/>
      <c r="N3088" s="451"/>
      <c r="O3088" s="452"/>
      <c r="P3088" s="453"/>
      <c r="Q3088" s="454"/>
      <c r="R3088" s="455"/>
      <c r="S3088" s="456"/>
      <c r="T3088" s="457"/>
      <c r="U3088" s="458"/>
      <c r="V3088" s="346"/>
      <c r="W3088" s="339"/>
      <c r="X3088" s="241"/>
    </row>
    <row r="3089" spans="1:24" ht="15" customHeight="1">
      <c r="A3089" s="62"/>
      <c r="B3089" s="62"/>
      <c r="C3089" s="389"/>
      <c r="D3089" s="389"/>
      <c r="E3089" s="389"/>
      <c r="F3089" s="346"/>
      <c r="G3089" s="346"/>
      <c r="H3089" s="423"/>
      <c r="I3089" s="423"/>
      <c r="J3089" s="423"/>
      <c r="K3089" s="448"/>
      <c r="L3089" s="449"/>
      <c r="M3089" s="450"/>
      <c r="N3089" s="451"/>
      <c r="O3089" s="452"/>
      <c r="P3089" s="453"/>
      <c r="Q3089" s="454"/>
      <c r="R3089" s="455"/>
      <c r="S3089" s="456"/>
      <c r="T3089" s="457"/>
      <c r="U3089" s="458"/>
      <c r="V3089" s="346"/>
      <c r="W3089" s="339"/>
      <c r="X3089" s="241"/>
    </row>
    <row r="3090" spans="1:24" ht="15" customHeight="1">
      <c r="A3090" s="62"/>
      <c r="B3090" s="62"/>
      <c r="C3090" s="389"/>
      <c r="D3090" s="389"/>
      <c r="E3090" s="389"/>
      <c r="F3090" s="346"/>
      <c r="G3090" s="346"/>
      <c r="H3090" s="423"/>
      <c r="I3090" s="423"/>
      <c r="J3090" s="423"/>
      <c r="K3090" s="448"/>
      <c r="L3090" s="449"/>
      <c r="M3090" s="450"/>
      <c r="N3090" s="451"/>
      <c r="O3090" s="452"/>
      <c r="P3090" s="453"/>
      <c r="Q3090" s="454"/>
      <c r="R3090" s="455"/>
      <c r="S3090" s="456"/>
      <c r="T3090" s="457"/>
      <c r="U3090" s="458"/>
      <c r="V3090" s="346"/>
      <c r="W3090" s="339"/>
      <c r="X3090" s="241"/>
    </row>
    <row r="3091" spans="1:24" ht="15" customHeight="1">
      <c r="A3091" s="62"/>
      <c r="B3091" s="62"/>
      <c r="C3091" s="389"/>
      <c r="D3091" s="389"/>
      <c r="E3091" s="389"/>
      <c r="F3091" s="346"/>
      <c r="G3091" s="346"/>
      <c r="H3091" s="423"/>
      <c r="I3091" s="423"/>
      <c r="J3091" s="423"/>
      <c r="K3091" s="448"/>
      <c r="L3091" s="449"/>
      <c r="M3091" s="450"/>
      <c r="N3091" s="451"/>
      <c r="O3091" s="452"/>
      <c r="P3091" s="453"/>
      <c r="Q3091" s="454"/>
      <c r="R3091" s="455"/>
      <c r="S3091" s="456"/>
      <c r="T3091" s="457"/>
      <c r="U3091" s="458"/>
      <c r="V3091" s="346"/>
      <c r="W3091" s="339"/>
      <c r="X3091" s="241"/>
    </row>
    <row r="3092" spans="1:24" ht="15" customHeight="1">
      <c r="A3092" s="62"/>
      <c r="B3092" s="62"/>
      <c r="C3092" s="389"/>
      <c r="D3092" s="389"/>
      <c r="E3092" s="389"/>
      <c r="F3092" s="346"/>
      <c r="G3092" s="346"/>
      <c r="H3092" s="423"/>
      <c r="I3092" s="423"/>
      <c r="J3092" s="423"/>
      <c r="K3092" s="448"/>
      <c r="L3092" s="449"/>
      <c r="M3092" s="450"/>
      <c r="N3092" s="451"/>
      <c r="O3092" s="452"/>
      <c r="P3092" s="453"/>
      <c r="Q3092" s="454"/>
      <c r="R3092" s="455"/>
      <c r="S3092" s="456"/>
      <c r="T3092" s="457"/>
      <c r="U3092" s="458"/>
      <c r="V3092" s="346"/>
      <c r="W3092" s="339"/>
      <c r="X3092" s="241"/>
    </row>
    <row r="3093" spans="1:24" ht="15" customHeight="1">
      <c r="A3093" s="62"/>
      <c r="B3093" s="62"/>
      <c r="C3093" s="389"/>
      <c r="D3093" s="389"/>
      <c r="E3093" s="389"/>
      <c r="F3093" s="346"/>
      <c r="G3093" s="346"/>
      <c r="H3093" s="423"/>
      <c r="I3093" s="423"/>
      <c r="J3093" s="423"/>
      <c r="K3093" s="448"/>
      <c r="L3093" s="449"/>
      <c r="M3093" s="450"/>
      <c r="N3093" s="451"/>
      <c r="O3093" s="452"/>
      <c r="P3093" s="453"/>
      <c r="Q3093" s="454"/>
      <c r="R3093" s="455"/>
      <c r="S3093" s="456"/>
      <c r="T3093" s="457"/>
      <c r="U3093" s="458"/>
      <c r="V3093" s="346"/>
      <c r="W3093" s="339"/>
      <c r="X3093" s="241"/>
    </row>
    <row r="3094" spans="1:24" ht="15" customHeight="1">
      <c r="A3094" s="62"/>
      <c r="B3094" s="62"/>
      <c r="C3094" s="389"/>
      <c r="D3094" s="389"/>
      <c r="E3094" s="389"/>
      <c r="F3094" s="346"/>
      <c r="G3094" s="346"/>
      <c r="H3094" s="423"/>
      <c r="I3094" s="423"/>
      <c r="J3094" s="423"/>
      <c r="K3094" s="448"/>
      <c r="L3094" s="449"/>
      <c r="M3094" s="450"/>
      <c r="N3094" s="451"/>
      <c r="O3094" s="452"/>
      <c r="P3094" s="453"/>
      <c r="Q3094" s="454"/>
      <c r="R3094" s="455"/>
      <c r="S3094" s="456"/>
      <c r="T3094" s="457"/>
      <c r="U3094" s="458"/>
      <c r="V3094" s="346"/>
      <c r="W3094" s="339"/>
      <c r="X3094" s="241"/>
    </row>
    <row r="3095" spans="1:24" ht="15" customHeight="1">
      <c r="A3095" s="62"/>
      <c r="B3095" s="62"/>
      <c r="C3095" s="389"/>
      <c r="D3095" s="389"/>
      <c r="E3095" s="389"/>
      <c r="F3095" s="346"/>
      <c r="G3095" s="346"/>
      <c r="H3095" s="423"/>
      <c r="I3095" s="423"/>
      <c r="J3095" s="423"/>
      <c r="K3095" s="448"/>
      <c r="L3095" s="449"/>
      <c r="M3095" s="450"/>
      <c r="N3095" s="451"/>
      <c r="O3095" s="452"/>
      <c r="P3095" s="453"/>
      <c r="Q3095" s="454"/>
      <c r="R3095" s="455"/>
      <c r="S3095" s="456"/>
      <c r="T3095" s="457"/>
      <c r="U3095" s="458"/>
      <c r="V3095" s="346"/>
      <c r="W3095" s="339"/>
      <c r="X3095" s="241"/>
    </row>
    <row r="3096" spans="1:24" ht="15" customHeight="1">
      <c r="A3096" s="62"/>
      <c r="B3096" s="62"/>
      <c r="C3096" s="389"/>
      <c r="D3096" s="389"/>
      <c r="E3096" s="389"/>
      <c r="F3096" s="346"/>
      <c r="G3096" s="346"/>
      <c r="H3096" s="423"/>
      <c r="I3096" s="423"/>
      <c r="J3096" s="423"/>
      <c r="K3096" s="448"/>
      <c r="L3096" s="449"/>
      <c r="M3096" s="450"/>
      <c r="N3096" s="451"/>
      <c r="O3096" s="452"/>
      <c r="P3096" s="453"/>
      <c r="Q3096" s="454"/>
      <c r="R3096" s="455"/>
      <c r="S3096" s="456"/>
      <c r="T3096" s="457"/>
      <c r="U3096" s="458"/>
      <c r="V3096" s="346"/>
      <c r="W3096" s="339"/>
      <c r="X3096" s="241"/>
    </row>
    <row r="3097" spans="1:24" ht="15" customHeight="1">
      <c r="A3097" s="62"/>
      <c r="B3097" s="62"/>
      <c r="C3097" s="389"/>
      <c r="D3097" s="389"/>
      <c r="E3097" s="389"/>
      <c r="F3097" s="346"/>
      <c r="G3097" s="346"/>
      <c r="H3097" s="423"/>
      <c r="I3097" s="423"/>
      <c r="J3097" s="423"/>
      <c r="K3097" s="448"/>
      <c r="L3097" s="449"/>
      <c r="M3097" s="450"/>
      <c r="N3097" s="451"/>
      <c r="O3097" s="452"/>
      <c r="P3097" s="453"/>
      <c r="Q3097" s="454"/>
      <c r="R3097" s="455"/>
      <c r="S3097" s="456"/>
      <c r="T3097" s="457"/>
      <c r="U3097" s="458"/>
      <c r="V3097" s="346"/>
      <c r="W3097" s="339"/>
      <c r="X3097" s="241"/>
    </row>
    <row r="3098" spans="1:24" ht="15" customHeight="1">
      <c r="A3098" s="62"/>
      <c r="B3098" s="62"/>
      <c r="C3098" s="389"/>
      <c r="D3098" s="389"/>
      <c r="E3098" s="389"/>
      <c r="F3098" s="346"/>
      <c r="G3098" s="346"/>
      <c r="H3098" s="423"/>
      <c r="I3098" s="423"/>
      <c r="J3098" s="423"/>
      <c r="K3098" s="448"/>
      <c r="L3098" s="449"/>
      <c r="M3098" s="450"/>
      <c r="N3098" s="451"/>
      <c r="O3098" s="452"/>
      <c r="P3098" s="453"/>
      <c r="Q3098" s="454"/>
      <c r="R3098" s="455"/>
      <c r="S3098" s="456"/>
      <c r="T3098" s="457"/>
      <c r="U3098" s="458"/>
      <c r="V3098" s="346"/>
      <c r="W3098" s="339"/>
      <c r="X3098" s="241"/>
    </row>
    <row r="3099" spans="1:24" ht="15" customHeight="1">
      <c r="A3099" s="62"/>
      <c r="B3099" s="62"/>
      <c r="C3099" s="389"/>
      <c r="D3099" s="389"/>
      <c r="E3099" s="389"/>
      <c r="F3099" s="346"/>
      <c r="G3099" s="346"/>
      <c r="H3099" s="423"/>
      <c r="I3099" s="423"/>
      <c r="J3099" s="423"/>
      <c r="K3099" s="448"/>
      <c r="L3099" s="449"/>
      <c r="M3099" s="450"/>
      <c r="N3099" s="451"/>
      <c r="O3099" s="452"/>
      <c r="P3099" s="453"/>
      <c r="Q3099" s="454"/>
      <c r="R3099" s="455"/>
      <c r="S3099" s="456"/>
      <c r="T3099" s="457"/>
      <c r="U3099" s="458"/>
      <c r="V3099" s="346"/>
      <c r="W3099" s="339"/>
      <c r="X3099" s="241"/>
    </row>
    <row r="3100" spans="1:24" ht="15" customHeight="1">
      <c r="A3100" s="62"/>
      <c r="B3100" s="62"/>
      <c r="C3100" s="389"/>
      <c r="D3100" s="389"/>
      <c r="E3100" s="389"/>
      <c r="F3100" s="346"/>
      <c r="G3100" s="346"/>
      <c r="H3100" s="423"/>
      <c r="I3100" s="423"/>
      <c r="J3100" s="423"/>
      <c r="K3100" s="448"/>
      <c r="L3100" s="449"/>
      <c r="M3100" s="450"/>
      <c r="N3100" s="451"/>
      <c r="O3100" s="452"/>
      <c r="P3100" s="453"/>
      <c r="Q3100" s="454"/>
      <c r="R3100" s="455"/>
      <c r="S3100" s="456"/>
      <c r="T3100" s="457"/>
      <c r="U3100" s="458"/>
      <c r="V3100" s="346"/>
      <c r="W3100" s="339"/>
      <c r="X3100" s="241"/>
    </row>
    <row r="3101" spans="1:24" ht="15" customHeight="1">
      <c r="A3101" s="62"/>
      <c r="B3101" s="62"/>
      <c r="C3101" s="389"/>
      <c r="D3101" s="389"/>
      <c r="E3101" s="389"/>
      <c r="F3101" s="346"/>
      <c r="G3101" s="346"/>
      <c r="H3101" s="423"/>
      <c r="I3101" s="423"/>
      <c r="J3101" s="423"/>
      <c r="K3101" s="448"/>
      <c r="L3101" s="449"/>
      <c r="M3101" s="450"/>
      <c r="N3101" s="451"/>
      <c r="O3101" s="452"/>
      <c r="P3101" s="453"/>
      <c r="Q3101" s="454"/>
      <c r="R3101" s="455"/>
      <c r="S3101" s="456"/>
      <c r="T3101" s="457"/>
      <c r="U3101" s="458"/>
      <c r="V3101" s="346"/>
      <c r="W3101" s="339"/>
      <c r="X3101" s="241"/>
    </row>
    <row r="3102" spans="1:24" ht="15" customHeight="1">
      <c r="A3102" s="62"/>
      <c r="B3102" s="62"/>
      <c r="C3102" s="389"/>
      <c r="D3102" s="389"/>
      <c r="E3102" s="389"/>
      <c r="F3102" s="346"/>
      <c r="G3102" s="346"/>
      <c r="H3102" s="423"/>
      <c r="I3102" s="423"/>
      <c r="J3102" s="423"/>
      <c r="K3102" s="448"/>
      <c r="L3102" s="449"/>
      <c r="M3102" s="450"/>
      <c r="N3102" s="451"/>
      <c r="O3102" s="452"/>
      <c r="P3102" s="453"/>
      <c r="Q3102" s="454"/>
      <c r="R3102" s="455"/>
      <c r="S3102" s="456"/>
      <c r="T3102" s="457"/>
      <c r="U3102" s="458"/>
      <c r="V3102" s="346"/>
      <c r="W3102" s="339"/>
      <c r="X3102" s="241"/>
    </row>
    <row r="3103" spans="1:24" ht="15" customHeight="1">
      <c r="A3103" s="62"/>
      <c r="B3103" s="62"/>
      <c r="C3103" s="389"/>
      <c r="D3103" s="389"/>
      <c r="E3103" s="389"/>
      <c r="F3103" s="346"/>
      <c r="G3103" s="346"/>
      <c r="H3103" s="423"/>
      <c r="I3103" s="423"/>
      <c r="J3103" s="423"/>
      <c r="K3103" s="448"/>
      <c r="L3103" s="449"/>
      <c r="M3103" s="450"/>
      <c r="N3103" s="451"/>
      <c r="O3103" s="452"/>
      <c r="P3103" s="453"/>
      <c r="Q3103" s="454"/>
      <c r="R3103" s="455"/>
      <c r="S3103" s="456"/>
      <c r="T3103" s="457"/>
      <c r="U3103" s="458"/>
      <c r="V3103" s="346"/>
      <c r="W3103" s="339"/>
      <c r="X3103" s="241"/>
    </row>
    <row r="3104" spans="1:24" ht="15" customHeight="1">
      <c r="A3104" s="62"/>
      <c r="B3104" s="62"/>
      <c r="C3104" s="389"/>
      <c r="D3104" s="389"/>
      <c r="E3104" s="389"/>
      <c r="F3104" s="346"/>
      <c r="G3104" s="346"/>
      <c r="H3104" s="423"/>
      <c r="I3104" s="423"/>
      <c r="J3104" s="423"/>
      <c r="K3104" s="448"/>
      <c r="L3104" s="449"/>
      <c r="M3104" s="450"/>
      <c r="N3104" s="451"/>
      <c r="O3104" s="452"/>
      <c r="P3104" s="453"/>
      <c r="Q3104" s="454"/>
      <c r="R3104" s="455"/>
      <c r="S3104" s="456"/>
      <c r="T3104" s="457"/>
      <c r="U3104" s="458"/>
      <c r="V3104" s="346"/>
      <c r="W3104" s="339"/>
      <c r="X3104" s="241"/>
    </row>
    <row r="3105" spans="1:24" ht="15" customHeight="1">
      <c r="A3105" s="62"/>
      <c r="B3105" s="62"/>
      <c r="C3105" s="389"/>
      <c r="D3105" s="389"/>
      <c r="E3105" s="389"/>
      <c r="F3105" s="346"/>
      <c r="G3105" s="346"/>
      <c r="H3105" s="423"/>
      <c r="I3105" s="423"/>
      <c r="J3105" s="423"/>
      <c r="K3105" s="448"/>
      <c r="L3105" s="449"/>
      <c r="M3105" s="450"/>
      <c r="N3105" s="451"/>
      <c r="O3105" s="452"/>
      <c r="P3105" s="453"/>
      <c r="Q3105" s="454"/>
      <c r="R3105" s="455"/>
      <c r="S3105" s="456"/>
      <c r="T3105" s="457"/>
      <c r="U3105" s="458"/>
      <c r="V3105" s="346"/>
      <c r="W3105" s="339"/>
      <c r="X3105" s="241"/>
    </row>
    <row r="3106" spans="1:24" ht="15" customHeight="1">
      <c r="A3106" s="62"/>
      <c r="B3106" s="62"/>
      <c r="C3106" s="389"/>
      <c r="D3106" s="389"/>
      <c r="E3106" s="389"/>
      <c r="F3106" s="346"/>
      <c r="G3106" s="346"/>
      <c r="H3106" s="423"/>
      <c r="I3106" s="423"/>
      <c r="J3106" s="423"/>
      <c r="K3106" s="448"/>
      <c r="L3106" s="449"/>
      <c r="M3106" s="450"/>
      <c r="N3106" s="451"/>
      <c r="O3106" s="452"/>
      <c r="P3106" s="453"/>
      <c r="Q3106" s="454"/>
      <c r="R3106" s="455"/>
      <c r="S3106" s="456"/>
      <c r="T3106" s="457"/>
      <c r="U3106" s="458"/>
      <c r="V3106" s="346"/>
      <c r="W3106" s="339"/>
      <c r="X3106" s="241"/>
    </row>
    <row r="3107" spans="1:24" ht="15" customHeight="1">
      <c r="A3107" s="62"/>
      <c r="B3107" s="62"/>
      <c r="C3107" s="389"/>
      <c r="D3107" s="389"/>
      <c r="E3107" s="389"/>
      <c r="F3107" s="346"/>
      <c r="G3107" s="346"/>
      <c r="H3107" s="423"/>
      <c r="I3107" s="423"/>
      <c r="J3107" s="423"/>
      <c r="K3107" s="448"/>
      <c r="L3107" s="449"/>
      <c r="M3107" s="450"/>
      <c r="N3107" s="451"/>
      <c r="O3107" s="452"/>
      <c r="P3107" s="453"/>
      <c r="Q3107" s="454"/>
      <c r="R3107" s="455"/>
      <c r="S3107" s="456"/>
      <c r="T3107" s="457"/>
      <c r="U3107" s="458"/>
      <c r="V3107" s="346"/>
      <c r="W3107" s="339"/>
      <c r="X3107" s="241"/>
    </row>
    <row r="3108" spans="1:24" ht="15" customHeight="1">
      <c r="A3108" s="62"/>
      <c r="B3108" s="62"/>
      <c r="C3108" s="389"/>
      <c r="D3108" s="389"/>
      <c r="E3108" s="389"/>
      <c r="F3108" s="346"/>
      <c r="G3108" s="346"/>
      <c r="H3108" s="423"/>
      <c r="I3108" s="423"/>
      <c r="J3108" s="423"/>
      <c r="K3108" s="448"/>
      <c r="L3108" s="449"/>
      <c r="M3108" s="450"/>
      <c r="N3108" s="451"/>
      <c r="O3108" s="452"/>
      <c r="P3108" s="453"/>
      <c r="Q3108" s="454"/>
      <c r="R3108" s="455"/>
      <c r="S3108" s="456"/>
      <c r="T3108" s="457"/>
      <c r="U3108" s="458"/>
      <c r="V3108" s="346"/>
      <c r="W3108" s="339"/>
      <c r="X3108" s="241"/>
    </row>
    <row r="3109" spans="1:24" ht="15" customHeight="1">
      <c r="A3109" s="62"/>
      <c r="B3109" s="62"/>
      <c r="C3109" s="389"/>
      <c r="D3109" s="389"/>
      <c r="E3109" s="389"/>
      <c r="F3109" s="346"/>
      <c r="G3109" s="346"/>
      <c r="H3109" s="423"/>
      <c r="I3109" s="423"/>
      <c r="J3109" s="423"/>
      <c r="K3109" s="448"/>
      <c r="L3109" s="449"/>
      <c r="M3109" s="450"/>
      <c r="N3109" s="451"/>
      <c r="O3109" s="452"/>
      <c r="P3109" s="453"/>
      <c r="Q3109" s="454"/>
      <c r="R3109" s="455"/>
      <c r="S3109" s="456"/>
      <c r="T3109" s="457"/>
      <c r="U3109" s="458"/>
      <c r="V3109" s="346"/>
      <c r="W3109" s="339"/>
      <c r="X3109" s="241"/>
    </row>
    <row r="3110" spans="1:24" ht="15" customHeight="1">
      <c r="A3110" s="62"/>
      <c r="B3110" s="62"/>
      <c r="C3110" s="389"/>
      <c r="D3110" s="389"/>
      <c r="E3110" s="389"/>
      <c r="F3110" s="346"/>
      <c r="G3110" s="346"/>
      <c r="H3110" s="423"/>
      <c r="I3110" s="423"/>
      <c r="J3110" s="423"/>
      <c r="K3110" s="448"/>
      <c r="L3110" s="449"/>
      <c r="M3110" s="450"/>
      <c r="N3110" s="451"/>
      <c r="O3110" s="452"/>
      <c r="P3110" s="453"/>
      <c r="Q3110" s="454"/>
      <c r="R3110" s="455"/>
      <c r="S3110" s="456"/>
      <c r="T3110" s="457"/>
      <c r="U3110" s="458"/>
      <c r="V3110" s="346"/>
      <c r="W3110" s="339"/>
      <c r="X3110" s="241"/>
    </row>
    <row r="3111" spans="1:24" ht="15" customHeight="1">
      <c r="A3111" s="62"/>
      <c r="B3111" s="62"/>
      <c r="C3111" s="389"/>
      <c r="D3111" s="389"/>
      <c r="E3111" s="389"/>
      <c r="F3111" s="346"/>
      <c r="G3111" s="346"/>
      <c r="H3111" s="423"/>
      <c r="I3111" s="423"/>
      <c r="J3111" s="423"/>
      <c r="K3111" s="448"/>
      <c r="L3111" s="449"/>
      <c r="M3111" s="450"/>
      <c r="N3111" s="451"/>
      <c r="O3111" s="452"/>
      <c r="P3111" s="453"/>
      <c r="Q3111" s="454"/>
      <c r="R3111" s="455"/>
      <c r="S3111" s="456"/>
      <c r="T3111" s="457"/>
      <c r="U3111" s="458"/>
      <c r="V3111" s="346"/>
      <c r="W3111" s="339"/>
      <c r="X3111" s="241"/>
    </row>
    <row r="3112" spans="1:24" ht="15" customHeight="1">
      <c r="A3112" s="62"/>
      <c r="B3112" s="62"/>
      <c r="C3112" s="389"/>
      <c r="D3112" s="389"/>
      <c r="E3112" s="389"/>
      <c r="F3112" s="346"/>
      <c r="G3112" s="346"/>
      <c r="H3112" s="423"/>
      <c r="I3112" s="423"/>
      <c r="J3112" s="423"/>
      <c r="K3112" s="448"/>
      <c r="L3112" s="449"/>
      <c r="M3112" s="450"/>
      <c r="N3112" s="451"/>
      <c r="O3112" s="452"/>
      <c r="P3112" s="453"/>
      <c r="Q3112" s="454"/>
      <c r="R3112" s="455"/>
      <c r="S3112" s="456"/>
      <c r="T3112" s="457"/>
      <c r="U3112" s="458"/>
      <c r="V3112" s="346"/>
      <c r="W3112" s="339"/>
      <c r="X3112" s="241"/>
    </row>
    <row r="3113" spans="1:24" ht="15" customHeight="1">
      <c r="A3113" s="62"/>
      <c r="B3113" s="62"/>
      <c r="C3113" s="389"/>
      <c r="D3113" s="389"/>
      <c r="E3113" s="389"/>
      <c r="F3113" s="346"/>
      <c r="G3113" s="346"/>
      <c r="H3113" s="423"/>
      <c r="I3113" s="423"/>
      <c r="J3113" s="423"/>
      <c r="K3113" s="448"/>
      <c r="L3113" s="449"/>
      <c r="M3113" s="450"/>
      <c r="N3113" s="451"/>
      <c r="O3113" s="452"/>
      <c r="P3113" s="453"/>
      <c r="Q3113" s="454"/>
      <c r="R3113" s="455"/>
      <c r="S3113" s="456"/>
      <c r="T3113" s="457"/>
      <c r="U3113" s="458"/>
      <c r="V3113" s="346"/>
      <c r="W3113" s="339"/>
      <c r="X3113" s="241"/>
    </row>
    <row r="3114" spans="1:24" ht="15" customHeight="1">
      <c r="A3114" s="62"/>
      <c r="B3114" s="62"/>
      <c r="C3114" s="389"/>
      <c r="D3114" s="389"/>
      <c r="E3114" s="389"/>
      <c r="F3114" s="346"/>
      <c r="G3114" s="346"/>
      <c r="H3114" s="423"/>
      <c r="I3114" s="423"/>
      <c r="J3114" s="423"/>
      <c r="K3114" s="448"/>
      <c r="L3114" s="449"/>
      <c r="M3114" s="450"/>
      <c r="N3114" s="451"/>
      <c r="O3114" s="452"/>
      <c r="P3114" s="453"/>
      <c r="Q3114" s="454"/>
      <c r="R3114" s="455"/>
      <c r="S3114" s="456"/>
      <c r="T3114" s="457"/>
      <c r="U3114" s="458"/>
      <c r="V3114" s="346"/>
      <c r="W3114" s="339"/>
      <c r="X3114" s="241"/>
    </row>
    <row r="3115" spans="1:24" ht="15" customHeight="1">
      <c r="A3115" s="62"/>
      <c r="B3115" s="62"/>
      <c r="C3115" s="389"/>
      <c r="D3115" s="389"/>
      <c r="E3115" s="389"/>
      <c r="F3115" s="346"/>
      <c r="G3115" s="346"/>
      <c r="H3115" s="423"/>
      <c r="I3115" s="423"/>
      <c r="J3115" s="423"/>
      <c r="K3115" s="448"/>
      <c r="L3115" s="449"/>
      <c r="M3115" s="450"/>
      <c r="N3115" s="451"/>
      <c r="O3115" s="452"/>
      <c r="P3115" s="453"/>
      <c r="Q3115" s="454"/>
      <c r="R3115" s="455"/>
      <c r="S3115" s="456"/>
      <c r="T3115" s="457"/>
      <c r="U3115" s="458"/>
      <c r="V3115" s="346"/>
      <c r="W3115" s="339"/>
      <c r="X3115" s="241"/>
    </row>
    <row r="3116" spans="1:24" ht="15" customHeight="1">
      <c r="A3116" s="62"/>
      <c r="B3116" s="62"/>
      <c r="C3116" s="389"/>
      <c r="D3116" s="389"/>
      <c r="E3116" s="389"/>
      <c r="F3116" s="346"/>
      <c r="G3116" s="346"/>
      <c r="H3116" s="423"/>
      <c r="I3116" s="423"/>
      <c r="J3116" s="423"/>
      <c r="K3116" s="448"/>
      <c r="L3116" s="449"/>
      <c r="M3116" s="450"/>
      <c r="N3116" s="451"/>
      <c r="O3116" s="452"/>
      <c r="P3116" s="453"/>
      <c r="Q3116" s="454"/>
      <c r="R3116" s="455"/>
      <c r="S3116" s="456"/>
      <c r="T3116" s="457"/>
      <c r="U3116" s="458"/>
      <c r="V3116" s="346"/>
      <c r="W3116" s="339"/>
      <c r="X3116" s="241"/>
    </row>
    <row r="3117" spans="1:24" ht="15" customHeight="1">
      <c r="A3117" s="62"/>
      <c r="B3117" s="62"/>
      <c r="C3117" s="389"/>
      <c r="D3117" s="389"/>
      <c r="E3117" s="389"/>
      <c r="F3117" s="346"/>
      <c r="G3117" s="346"/>
      <c r="H3117" s="423"/>
      <c r="I3117" s="423"/>
      <c r="J3117" s="423"/>
      <c r="K3117" s="448"/>
      <c r="L3117" s="449"/>
      <c r="M3117" s="450"/>
      <c r="N3117" s="451"/>
      <c r="O3117" s="452"/>
      <c r="P3117" s="453"/>
      <c r="Q3117" s="454"/>
      <c r="R3117" s="455"/>
      <c r="S3117" s="456"/>
      <c r="T3117" s="457"/>
      <c r="U3117" s="458"/>
      <c r="V3117" s="346"/>
      <c r="W3117" s="339"/>
      <c r="X3117" s="241"/>
    </row>
    <row r="3118" spans="1:24" ht="15" customHeight="1">
      <c r="A3118" s="62"/>
      <c r="B3118" s="62"/>
      <c r="C3118" s="389"/>
      <c r="D3118" s="389"/>
      <c r="E3118" s="389"/>
      <c r="F3118" s="346"/>
      <c r="G3118" s="346"/>
      <c r="H3118" s="423"/>
      <c r="I3118" s="423"/>
      <c r="J3118" s="423"/>
      <c r="K3118" s="448"/>
      <c r="L3118" s="449"/>
      <c r="M3118" s="450"/>
      <c r="N3118" s="451"/>
      <c r="O3118" s="452"/>
      <c r="P3118" s="453"/>
      <c r="Q3118" s="454"/>
      <c r="R3118" s="455"/>
      <c r="S3118" s="456"/>
      <c r="T3118" s="457"/>
      <c r="U3118" s="458"/>
      <c r="V3118" s="346"/>
      <c r="W3118" s="339"/>
      <c r="X3118" s="241"/>
    </row>
    <row r="3119" spans="1:24" ht="15" customHeight="1">
      <c r="A3119" s="62"/>
      <c r="B3119" s="62"/>
      <c r="C3119" s="389"/>
      <c r="D3119" s="389"/>
      <c r="E3119" s="389"/>
      <c r="F3119" s="346"/>
      <c r="G3119" s="346"/>
      <c r="H3119" s="423"/>
      <c r="I3119" s="423"/>
      <c r="J3119" s="423"/>
      <c r="K3119" s="448"/>
      <c r="L3119" s="449"/>
      <c r="M3119" s="450"/>
      <c r="N3119" s="451"/>
      <c r="O3119" s="452"/>
      <c r="P3119" s="453"/>
      <c r="Q3119" s="454"/>
      <c r="R3119" s="455"/>
      <c r="S3119" s="456"/>
      <c r="T3119" s="457"/>
      <c r="U3119" s="458"/>
      <c r="V3119" s="346"/>
      <c r="W3119" s="339"/>
      <c r="X3119" s="241"/>
    </row>
    <row r="3120" spans="1:24" ht="15" customHeight="1">
      <c r="A3120" s="62"/>
      <c r="B3120" s="62"/>
      <c r="C3120" s="389"/>
      <c r="D3120" s="389"/>
      <c r="E3120" s="389"/>
      <c r="F3120" s="346"/>
      <c r="G3120" s="346"/>
      <c r="H3120" s="423"/>
      <c r="I3120" s="423"/>
      <c r="J3120" s="423"/>
      <c r="K3120" s="448"/>
      <c r="L3120" s="449"/>
      <c r="M3120" s="450"/>
      <c r="N3120" s="451"/>
      <c r="O3120" s="452"/>
      <c r="P3120" s="453"/>
      <c r="Q3120" s="454"/>
      <c r="R3120" s="455"/>
      <c r="S3120" s="456"/>
      <c r="T3120" s="457"/>
      <c r="U3120" s="458"/>
      <c r="V3120" s="346"/>
      <c r="W3120" s="339"/>
      <c r="X3120" s="241"/>
    </row>
    <row r="3121" spans="1:24" ht="15" customHeight="1">
      <c r="A3121" s="62"/>
      <c r="B3121" s="62"/>
      <c r="C3121" s="389"/>
      <c r="D3121" s="389"/>
      <c r="E3121" s="389"/>
      <c r="F3121" s="346"/>
      <c r="G3121" s="346"/>
      <c r="H3121" s="423"/>
      <c r="I3121" s="423"/>
      <c r="J3121" s="423"/>
      <c r="K3121" s="448"/>
      <c r="L3121" s="449"/>
      <c r="M3121" s="450"/>
      <c r="N3121" s="451"/>
      <c r="O3121" s="452"/>
      <c r="P3121" s="453"/>
      <c r="Q3121" s="454"/>
      <c r="R3121" s="455"/>
      <c r="S3121" s="456"/>
      <c r="T3121" s="457"/>
      <c r="U3121" s="458"/>
      <c r="V3121" s="346"/>
      <c r="W3121" s="339"/>
      <c r="X3121" s="241"/>
    </row>
    <row r="3122" spans="1:24" ht="15" customHeight="1">
      <c r="A3122" s="62"/>
      <c r="B3122" s="62"/>
      <c r="C3122" s="389"/>
      <c r="D3122" s="389"/>
      <c r="E3122" s="389"/>
      <c r="F3122" s="346"/>
      <c r="G3122" s="346"/>
      <c r="H3122" s="423"/>
      <c r="I3122" s="423"/>
      <c r="J3122" s="423"/>
      <c r="K3122" s="448"/>
      <c r="L3122" s="449"/>
      <c r="M3122" s="450"/>
      <c r="N3122" s="451"/>
      <c r="O3122" s="452"/>
      <c r="P3122" s="453"/>
      <c r="Q3122" s="454"/>
      <c r="R3122" s="455"/>
      <c r="S3122" s="456"/>
      <c r="T3122" s="457"/>
      <c r="U3122" s="458"/>
      <c r="V3122" s="346"/>
      <c r="W3122" s="339"/>
      <c r="X3122" s="241"/>
    </row>
    <row r="3123" spans="1:24" ht="15" customHeight="1">
      <c r="A3123" s="62"/>
      <c r="B3123" s="62"/>
      <c r="C3123" s="389"/>
      <c r="D3123" s="389"/>
      <c r="E3123" s="389"/>
      <c r="F3123" s="346"/>
      <c r="G3123" s="346"/>
      <c r="H3123" s="423"/>
      <c r="I3123" s="423"/>
      <c r="J3123" s="423"/>
      <c r="K3123" s="448"/>
      <c r="L3123" s="449"/>
      <c r="M3123" s="450"/>
      <c r="N3123" s="451"/>
      <c r="O3123" s="452"/>
      <c r="P3123" s="453"/>
      <c r="Q3123" s="454"/>
      <c r="R3123" s="455"/>
      <c r="S3123" s="456"/>
      <c r="T3123" s="457"/>
      <c r="U3123" s="458"/>
      <c r="V3123" s="346"/>
      <c r="W3123" s="339"/>
      <c r="X3123" s="241"/>
    </row>
    <row r="3124" spans="1:24" ht="15" customHeight="1">
      <c r="A3124" s="62"/>
      <c r="B3124" s="62"/>
      <c r="C3124" s="389"/>
      <c r="D3124" s="389"/>
      <c r="E3124" s="389"/>
      <c r="F3124" s="346"/>
      <c r="G3124" s="346"/>
      <c r="H3124" s="423"/>
      <c r="I3124" s="423"/>
      <c r="J3124" s="423"/>
      <c r="K3124" s="448"/>
      <c r="L3124" s="449"/>
      <c r="M3124" s="450"/>
      <c r="N3124" s="451"/>
      <c r="O3124" s="452"/>
      <c r="P3124" s="453"/>
      <c r="Q3124" s="454"/>
      <c r="R3124" s="455"/>
      <c r="S3124" s="456"/>
      <c r="T3124" s="457"/>
      <c r="U3124" s="458"/>
      <c r="V3124" s="346"/>
      <c r="W3124" s="339"/>
      <c r="X3124" s="241"/>
    </row>
    <row r="3125" spans="1:24" ht="15" customHeight="1">
      <c r="A3125" s="62"/>
      <c r="B3125" s="62"/>
      <c r="C3125" s="389"/>
      <c r="D3125" s="389"/>
      <c r="E3125" s="389"/>
      <c r="F3125" s="346"/>
      <c r="G3125" s="346"/>
      <c r="H3125" s="423"/>
      <c r="I3125" s="423"/>
      <c r="J3125" s="423"/>
      <c r="K3125" s="448"/>
      <c r="L3125" s="449"/>
      <c r="M3125" s="450"/>
      <c r="N3125" s="451"/>
      <c r="O3125" s="452"/>
      <c r="P3125" s="453"/>
      <c r="Q3125" s="454"/>
      <c r="R3125" s="455"/>
      <c r="S3125" s="456"/>
      <c r="T3125" s="457"/>
      <c r="U3125" s="458"/>
      <c r="V3125" s="346"/>
      <c r="W3125" s="339"/>
      <c r="X3125" s="241"/>
    </row>
    <row r="3126" spans="1:24" ht="15" customHeight="1">
      <c r="A3126" s="62"/>
      <c r="B3126" s="62"/>
      <c r="C3126" s="389"/>
      <c r="D3126" s="389"/>
      <c r="E3126" s="389"/>
      <c r="F3126" s="346"/>
      <c r="G3126" s="346"/>
      <c r="H3126" s="423"/>
      <c r="I3126" s="423"/>
      <c r="J3126" s="423"/>
      <c r="K3126" s="448"/>
      <c r="L3126" s="449"/>
      <c r="M3126" s="450"/>
      <c r="N3126" s="451"/>
      <c r="O3126" s="452"/>
      <c r="P3126" s="453"/>
      <c r="Q3126" s="454"/>
      <c r="R3126" s="455"/>
      <c r="S3126" s="456"/>
      <c r="T3126" s="457"/>
      <c r="U3126" s="458"/>
      <c r="V3126" s="346"/>
      <c r="W3126" s="339"/>
      <c r="X3126" s="241"/>
    </row>
    <row r="3127" spans="1:24" ht="15" customHeight="1">
      <c r="A3127" s="62"/>
      <c r="B3127" s="62"/>
      <c r="C3127" s="389"/>
      <c r="D3127" s="389"/>
      <c r="E3127" s="389"/>
      <c r="F3127" s="346"/>
      <c r="G3127" s="346"/>
      <c r="H3127" s="423"/>
      <c r="I3127" s="423"/>
      <c r="J3127" s="423"/>
      <c r="K3127" s="448"/>
      <c r="L3127" s="449"/>
      <c r="M3127" s="450"/>
      <c r="N3127" s="451"/>
      <c r="O3127" s="452"/>
      <c r="P3127" s="453"/>
      <c r="Q3127" s="454"/>
      <c r="R3127" s="455"/>
      <c r="S3127" s="456"/>
      <c r="T3127" s="457"/>
      <c r="U3127" s="458"/>
      <c r="V3127" s="346"/>
      <c r="W3127" s="339"/>
      <c r="X3127" s="241"/>
    </row>
    <row r="3128" spans="1:24" ht="15" customHeight="1">
      <c r="A3128" s="62"/>
      <c r="B3128" s="62"/>
      <c r="C3128" s="389"/>
      <c r="D3128" s="389"/>
      <c r="E3128" s="389"/>
      <c r="F3128" s="346"/>
      <c r="G3128" s="346"/>
      <c r="H3128" s="423"/>
      <c r="I3128" s="423"/>
      <c r="J3128" s="423"/>
      <c r="K3128" s="448"/>
      <c r="L3128" s="449"/>
      <c r="M3128" s="450"/>
      <c r="N3128" s="451"/>
      <c r="O3128" s="452"/>
      <c r="P3128" s="453"/>
      <c r="Q3128" s="454"/>
      <c r="R3128" s="455"/>
      <c r="S3128" s="456"/>
      <c r="T3128" s="457"/>
      <c r="U3128" s="458"/>
      <c r="V3128" s="346"/>
      <c r="W3128" s="339"/>
      <c r="X3128" s="241"/>
    </row>
    <row r="3129" spans="1:24" ht="15" customHeight="1">
      <c r="A3129" s="62"/>
      <c r="B3129" s="62"/>
      <c r="C3129" s="389"/>
      <c r="D3129" s="389"/>
      <c r="E3129" s="389"/>
      <c r="F3129" s="346"/>
      <c r="G3129" s="346"/>
      <c r="H3129" s="423"/>
      <c r="I3129" s="423"/>
      <c r="J3129" s="423"/>
      <c r="K3129" s="448"/>
      <c r="L3129" s="449"/>
      <c r="M3129" s="450"/>
      <c r="N3129" s="451"/>
      <c r="O3129" s="452"/>
      <c r="P3129" s="453"/>
      <c r="Q3129" s="454"/>
      <c r="R3129" s="455"/>
      <c r="S3129" s="456"/>
      <c r="T3129" s="457"/>
      <c r="U3129" s="458"/>
      <c r="V3129" s="346"/>
      <c r="W3129" s="339"/>
      <c r="X3129" s="241"/>
    </row>
    <row r="3130" spans="1:24" ht="15" customHeight="1">
      <c r="A3130" s="62"/>
      <c r="B3130" s="62"/>
      <c r="C3130" s="389"/>
      <c r="D3130" s="389"/>
      <c r="E3130" s="389"/>
      <c r="F3130" s="346"/>
      <c r="G3130" s="346"/>
      <c r="H3130" s="423"/>
      <c r="I3130" s="423"/>
      <c r="J3130" s="423"/>
      <c r="K3130" s="448"/>
      <c r="L3130" s="449"/>
      <c r="M3130" s="450"/>
      <c r="N3130" s="451"/>
      <c r="O3130" s="452"/>
      <c r="P3130" s="453"/>
      <c r="Q3130" s="454"/>
      <c r="R3130" s="455"/>
      <c r="S3130" s="456"/>
      <c r="T3130" s="457"/>
      <c r="U3130" s="458"/>
      <c r="V3130" s="346"/>
      <c r="W3130" s="339"/>
      <c r="X3130" s="241"/>
    </row>
    <row r="3131" spans="1:24" ht="15" customHeight="1">
      <c r="A3131" s="62"/>
      <c r="B3131" s="62"/>
      <c r="C3131" s="389"/>
      <c r="D3131" s="389"/>
      <c r="E3131" s="389"/>
      <c r="F3131" s="346"/>
      <c r="G3131" s="346"/>
      <c r="H3131" s="423"/>
      <c r="I3131" s="423"/>
      <c r="J3131" s="423"/>
      <c r="K3131" s="448"/>
      <c r="L3131" s="449"/>
      <c r="M3131" s="450"/>
      <c r="N3131" s="451"/>
      <c r="O3131" s="452"/>
      <c r="P3131" s="453"/>
      <c r="Q3131" s="454"/>
      <c r="R3131" s="455"/>
      <c r="S3131" s="456"/>
      <c r="T3131" s="457"/>
      <c r="U3131" s="458"/>
      <c r="V3131" s="346"/>
      <c r="W3131" s="339"/>
      <c r="X3131" s="241"/>
    </row>
    <row r="3132" spans="1:24" ht="15" customHeight="1">
      <c r="A3132" s="62"/>
      <c r="B3132" s="62"/>
      <c r="C3132" s="389"/>
      <c r="D3132" s="389"/>
      <c r="E3132" s="389"/>
      <c r="F3132" s="346"/>
      <c r="G3132" s="346"/>
      <c r="H3132" s="423"/>
      <c r="I3132" s="423"/>
      <c r="J3132" s="423"/>
      <c r="K3132" s="448"/>
      <c r="L3132" s="449"/>
      <c r="M3132" s="450"/>
      <c r="N3132" s="451"/>
      <c r="O3132" s="452"/>
      <c r="P3132" s="453"/>
      <c r="Q3132" s="454"/>
      <c r="R3132" s="455"/>
      <c r="S3132" s="456"/>
      <c r="T3132" s="457"/>
      <c r="U3132" s="458"/>
      <c r="V3132" s="346"/>
      <c r="W3132" s="339"/>
      <c r="X3132" s="241"/>
    </row>
    <row r="3133" spans="1:24" ht="15" customHeight="1">
      <c r="A3133" s="62"/>
      <c r="B3133" s="62"/>
      <c r="C3133" s="389"/>
      <c r="D3133" s="389"/>
      <c r="E3133" s="389"/>
      <c r="F3133" s="346"/>
      <c r="G3133" s="346"/>
      <c r="H3133" s="423"/>
      <c r="I3133" s="423"/>
      <c r="J3133" s="423"/>
      <c r="K3133" s="448"/>
      <c r="L3133" s="449"/>
      <c r="M3133" s="450"/>
      <c r="N3133" s="451"/>
      <c r="O3133" s="452"/>
      <c r="P3133" s="453"/>
      <c r="Q3133" s="454"/>
      <c r="R3133" s="455"/>
      <c r="S3133" s="456"/>
      <c r="T3133" s="457"/>
      <c r="U3133" s="458"/>
      <c r="V3133" s="346"/>
      <c r="W3133" s="339"/>
      <c r="X3133" s="241"/>
    </row>
    <row r="3134" spans="1:24" ht="15" customHeight="1">
      <c r="A3134" s="62"/>
      <c r="B3134" s="62"/>
      <c r="C3134" s="389"/>
      <c r="D3134" s="389"/>
      <c r="E3134" s="389"/>
      <c r="F3134" s="346"/>
      <c r="G3134" s="346"/>
      <c r="H3134" s="423"/>
      <c r="I3134" s="423"/>
      <c r="J3134" s="423"/>
      <c r="K3134" s="448"/>
      <c r="L3134" s="449"/>
      <c r="M3134" s="450"/>
      <c r="N3134" s="451"/>
      <c r="O3134" s="452"/>
      <c r="P3134" s="453"/>
      <c r="Q3134" s="454"/>
      <c r="R3134" s="455"/>
      <c r="S3134" s="456"/>
      <c r="T3134" s="457"/>
      <c r="U3134" s="458"/>
      <c r="V3134" s="346"/>
      <c r="W3134" s="339"/>
      <c r="X3134" s="241"/>
    </row>
    <row r="3135" spans="1:24" ht="15" customHeight="1">
      <c r="A3135" s="62"/>
      <c r="B3135" s="62"/>
      <c r="C3135" s="389"/>
      <c r="D3135" s="389"/>
      <c r="E3135" s="389"/>
      <c r="F3135" s="346"/>
      <c r="G3135" s="346"/>
      <c r="H3135" s="423"/>
      <c r="I3135" s="423"/>
      <c r="J3135" s="423"/>
      <c r="K3135" s="448"/>
      <c r="L3135" s="449"/>
      <c r="M3135" s="450"/>
      <c r="N3135" s="451"/>
      <c r="O3135" s="452"/>
      <c r="P3135" s="453"/>
      <c r="Q3135" s="454"/>
      <c r="R3135" s="455"/>
      <c r="S3135" s="456"/>
      <c r="T3135" s="457"/>
      <c r="U3135" s="458"/>
      <c r="V3135" s="346"/>
      <c r="W3135" s="339"/>
      <c r="X3135" s="241"/>
    </row>
    <row r="3136" spans="1:24" ht="15" customHeight="1">
      <c r="A3136" s="62"/>
      <c r="B3136" s="62"/>
      <c r="C3136" s="389"/>
      <c r="D3136" s="389"/>
      <c r="E3136" s="389"/>
      <c r="F3136" s="346"/>
      <c r="G3136" s="346"/>
      <c r="H3136" s="423"/>
      <c r="I3136" s="423"/>
      <c r="J3136" s="423"/>
      <c r="K3136" s="448"/>
      <c r="L3136" s="449"/>
      <c r="M3136" s="450"/>
      <c r="N3136" s="451"/>
      <c r="O3136" s="452"/>
      <c r="P3136" s="453"/>
      <c r="Q3136" s="454"/>
      <c r="R3136" s="455"/>
      <c r="S3136" s="456"/>
      <c r="T3136" s="457"/>
      <c r="U3136" s="458"/>
      <c r="V3136" s="346"/>
      <c r="W3136" s="339"/>
      <c r="X3136" s="241"/>
    </row>
    <row r="3137" spans="1:24" ht="15" customHeight="1">
      <c r="A3137" s="62"/>
      <c r="B3137" s="62"/>
      <c r="C3137" s="389"/>
      <c r="D3137" s="389"/>
      <c r="E3137" s="389"/>
      <c r="F3137" s="346"/>
      <c r="G3137" s="346"/>
      <c r="H3137" s="423"/>
      <c r="I3137" s="423"/>
      <c r="J3137" s="423"/>
      <c r="K3137" s="448"/>
      <c r="L3137" s="449"/>
      <c r="M3137" s="450"/>
      <c r="N3137" s="451"/>
      <c r="O3137" s="452"/>
      <c r="P3137" s="453"/>
      <c r="Q3137" s="454"/>
      <c r="R3137" s="455"/>
      <c r="S3137" s="456"/>
      <c r="T3137" s="457"/>
      <c r="U3137" s="458"/>
      <c r="V3137" s="346"/>
      <c r="W3137" s="339"/>
      <c r="X3137" s="241"/>
    </row>
    <row r="3138" spans="1:24" ht="15" customHeight="1">
      <c r="A3138" s="62"/>
      <c r="B3138" s="62"/>
      <c r="C3138" s="389"/>
      <c r="D3138" s="389"/>
      <c r="E3138" s="389"/>
      <c r="F3138" s="346"/>
      <c r="G3138" s="346"/>
      <c r="H3138" s="423"/>
      <c r="I3138" s="423"/>
      <c r="J3138" s="423"/>
      <c r="K3138" s="448"/>
      <c r="L3138" s="449"/>
      <c r="M3138" s="450"/>
      <c r="N3138" s="451"/>
      <c r="O3138" s="452"/>
      <c r="P3138" s="453"/>
      <c r="Q3138" s="454"/>
      <c r="R3138" s="455"/>
      <c r="S3138" s="456"/>
      <c r="T3138" s="457"/>
      <c r="U3138" s="458"/>
      <c r="V3138" s="346"/>
      <c r="W3138" s="339"/>
      <c r="X3138" s="241"/>
    </row>
    <row r="3139" spans="1:24" ht="15" customHeight="1">
      <c r="A3139" s="62"/>
      <c r="B3139" s="62"/>
      <c r="C3139" s="389"/>
      <c r="D3139" s="389"/>
      <c r="E3139" s="389"/>
      <c r="F3139" s="346"/>
      <c r="G3139" s="346"/>
      <c r="H3139" s="423"/>
      <c r="I3139" s="423"/>
      <c r="J3139" s="423"/>
      <c r="K3139" s="448"/>
      <c r="L3139" s="449"/>
      <c r="M3139" s="450"/>
      <c r="N3139" s="451"/>
      <c r="O3139" s="452"/>
      <c r="P3139" s="453"/>
      <c r="Q3139" s="454"/>
      <c r="R3139" s="455"/>
      <c r="S3139" s="456"/>
      <c r="T3139" s="457"/>
      <c r="U3139" s="458"/>
      <c r="V3139" s="346"/>
      <c r="W3139" s="339"/>
      <c r="X3139" s="241"/>
    </row>
    <row r="3140" spans="1:24" ht="15" customHeight="1">
      <c r="A3140" s="62"/>
      <c r="B3140" s="62"/>
      <c r="C3140" s="389"/>
      <c r="D3140" s="389"/>
      <c r="E3140" s="389"/>
      <c r="F3140" s="346"/>
      <c r="G3140" s="346"/>
      <c r="H3140" s="423"/>
      <c r="I3140" s="423"/>
      <c r="J3140" s="423"/>
      <c r="K3140" s="448"/>
      <c r="L3140" s="449"/>
      <c r="M3140" s="450"/>
      <c r="N3140" s="451"/>
      <c r="O3140" s="452"/>
      <c r="P3140" s="453"/>
      <c r="Q3140" s="454"/>
      <c r="R3140" s="455"/>
      <c r="S3140" s="456"/>
      <c r="T3140" s="457"/>
      <c r="U3140" s="458"/>
      <c r="V3140" s="346"/>
      <c r="W3140" s="339"/>
      <c r="X3140" s="241"/>
    </row>
    <row r="3141" spans="1:24" ht="15" customHeight="1">
      <c r="A3141" s="62"/>
      <c r="B3141" s="62"/>
      <c r="C3141" s="389"/>
      <c r="D3141" s="389"/>
      <c r="E3141" s="389"/>
      <c r="F3141" s="346"/>
      <c r="G3141" s="346"/>
      <c r="H3141" s="423"/>
      <c r="I3141" s="423"/>
      <c r="J3141" s="423"/>
      <c r="K3141" s="448"/>
      <c r="L3141" s="449"/>
      <c r="M3141" s="450"/>
      <c r="N3141" s="451"/>
      <c r="O3141" s="452"/>
      <c r="P3141" s="453"/>
      <c r="Q3141" s="454"/>
      <c r="R3141" s="455"/>
      <c r="S3141" s="456"/>
      <c r="T3141" s="457"/>
      <c r="U3141" s="458"/>
      <c r="V3141" s="346"/>
      <c r="W3141" s="339"/>
      <c r="X3141" s="241"/>
    </row>
    <row r="3142" spans="1:24" ht="15" customHeight="1">
      <c r="A3142" s="62"/>
      <c r="B3142" s="62"/>
      <c r="C3142" s="389"/>
      <c r="D3142" s="389"/>
      <c r="E3142" s="389"/>
      <c r="F3142" s="346"/>
      <c r="G3142" s="346"/>
      <c r="H3142" s="423"/>
      <c r="I3142" s="423"/>
      <c r="J3142" s="423"/>
      <c r="K3142" s="448"/>
      <c r="L3142" s="449"/>
      <c r="M3142" s="450"/>
      <c r="N3142" s="451"/>
      <c r="O3142" s="452"/>
      <c r="P3142" s="453"/>
      <c r="Q3142" s="454"/>
      <c r="R3142" s="455"/>
      <c r="S3142" s="456"/>
      <c r="T3142" s="457"/>
      <c r="U3142" s="458"/>
      <c r="V3142" s="346"/>
      <c r="W3142" s="339"/>
      <c r="X3142" s="241"/>
    </row>
    <row r="3143" spans="1:24" ht="15" customHeight="1">
      <c r="A3143" s="62"/>
      <c r="B3143" s="62"/>
      <c r="C3143" s="389"/>
      <c r="D3143" s="389"/>
      <c r="E3143" s="389"/>
      <c r="F3143" s="346"/>
      <c r="G3143" s="346"/>
      <c r="H3143" s="423"/>
      <c r="I3143" s="423"/>
      <c r="J3143" s="423"/>
      <c r="K3143" s="448"/>
      <c r="L3143" s="449"/>
      <c r="M3143" s="450"/>
      <c r="N3143" s="451"/>
      <c r="O3143" s="452"/>
      <c r="P3143" s="453"/>
      <c r="Q3143" s="454"/>
      <c r="R3143" s="455"/>
      <c r="S3143" s="456"/>
      <c r="T3143" s="457"/>
      <c r="U3143" s="458"/>
      <c r="V3143" s="346"/>
      <c r="W3143" s="339"/>
      <c r="X3143" s="241"/>
    </row>
    <row r="3144" spans="1:24" ht="15" customHeight="1">
      <c r="A3144" s="62"/>
      <c r="B3144" s="62"/>
      <c r="C3144" s="389"/>
      <c r="D3144" s="389"/>
      <c r="E3144" s="389"/>
      <c r="F3144" s="346"/>
      <c r="G3144" s="346"/>
      <c r="H3144" s="423"/>
      <c r="I3144" s="423"/>
      <c r="J3144" s="423"/>
      <c r="K3144" s="448"/>
      <c r="L3144" s="449"/>
      <c r="M3144" s="450"/>
      <c r="N3144" s="451"/>
      <c r="O3144" s="452"/>
      <c r="P3144" s="453"/>
      <c r="Q3144" s="454"/>
      <c r="R3144" s="455"/>
      <c r="S3144" s="456"/>
      <c r="T3144" s="457"/>
      <c r="U3144" s="458"/>
      <c r="V3144" s="346"/>
      <c r="W3144" s="339"/>
      <c r="X3144" s="241"/>
    </row>
    <row r="3145" spans="1:24" ht="15" customHeight="1">
      <c r="A3145" s="62"/>
      <c r="B3145" s="62"/>
      <c r="C3145" s="389"/>
      <c r="D3145" s="389"/>
      <c r="E3145" s="389"/>
      <c r="F3145" s="346"/>
      <c r="G3145" s="346"/>
      <c r="H3145" s="423"/>
      <c r="I3145" s="423"/>
      <c r="J3145" s="423"/>
      <c r="K3145" s="448"/>
      <c r="L3145" s="449"/>
      <c r="M3145" s="450"/>
      <c r="N3145" s="451"/>
      <c r="O3145" s="452"/>
      <c r="P3145" s="453"/>
      <c r="Q3145" s="454"/>
      <c r="R3145" s="455"/>
      <c r="S3145" s="456"/>
      <c r="T3145" s="457"/>
      <c r="U3145" s="458"/>
      <c r="V3145" s="346"/>
      <c r="W3145" s="339"/>
      <c r="X3145" s="241"/>
    </row>
    <row r="3146" spans="1:24" ht="15" customHeight="1">
      <c r="A3146" s="62"/>
      <c r="B3146" s="62"/>
      <c r="C3146" s="389"/>
      <c r="D3146" s="389"/>
      <c r="E3146" s="389"/>
      <c r="F3146" s="346"/>
      <c r="G3146" s="346"/>
      <c r="H3146" s="423"/>
      <c r="I3146" s="423"/>
      <c r="J3146" s="423"/>
      <c r="K3146" s="448"/>
      <c r="L3146" s="449"/>
      <c r="M3146" s="450"/>
      <c r="N3146" s="451"/>
      <c r="O3146" s="452"/>
      <c r="P3146" s="453"/>
      <c r="Q3146" s="454"/>
      <c r="R3146" s="455"/>
      <c r="S3146" s="456"/>
      <c r="T3146" s="457"/>
      <c r="U3146" s="458"/>
      <c r="V3146" s="346"/>
      <c r="W3146" s="339"/>
      <c r="X3146" s="241"/>
    </row>
    <row r="3147" spans="1:24" ht="15" customHeight="1">
      <c r="A3147" s="62"/>
      <c r="B3147" s="62"/>
      <c r="C3147" s="389"/>
      <c r="D3147" s="389"/>
      <c r="E3147" s="389"/>
      <c r="F3147" s="346"/>
      <c r="G3147" s="346"/>
      <c r="H3147" s="423"/>
      <c r="I3147" s="423"/>
      <c r="J3147" s="423"/>
      <c r="K3147" s="448"/>
      <c r="L3147" s="449"/>
      <c r="M3147" s="450"/>
      <c r="N3147" s="451"/>
      <c r="O3147" s="452"/>
      <c r="P3147" s="453"/>
      <c r="Q3147" s="454"/>
      <c r="R3147" s="455"/>
      <c r="S3147" s="456"/>
      <c r="T3147" s="457"/>
      <c r="U3147" s="458"/>
      <c r="V3147" s="346"/>
      <c r="W3147" s="339"/>
      <c r="X3147" s="241"/>
    </row>
    <row r="3148" spans="1:24" ht="15" customHeight="1">
      <c r="A3148" s="62"/>
      <c r="B3148" s="62"/>
      <c r="C3148" s="389"/>
      <c r="D3148" s="389"/>
      <c r="E3148" s="389"/>
      <c r="F3148" s="346"/>
      <c r="G3148" s="346"/>
      <c r="H3148" s="423"/>
      <c r="I3148" s="423"/>
      <c r="J3148" s="423"/>
      <c r="K3148" s="448"/>
      <c r="L3148" s="449"/>
      <c r="M3148" s="450"/>
      <c r="N3148" s="451"/>
      <c r="O3148" s="452"/>
      <c r="P3148" s="453"/>
      <c r="Q3148" s="454"/>
      <c r="R3148" s="455"/>
      <c r="S3148" s="456"/>
      <c r="T3148" s="457"/>
      <c r="U3148" s="458"/>
      <c r="V3148" s="346"/>
      <c r="W3148" s="339"/>
      <c r="X3148" s="241"/>
    </row>
    <row r="3149" spans="1:24" ht="15" customHeight="1">
      <c r="A3149" s="62"/>
      <c r="B3149" s="62"/>
      <c r="C3149" s="389"/>
      <c r="D3149" s="389"/>
      <c r="E3149" s="389"/>
      <c r="F3149" s="346"/>
      <c r="G3149" s="346"/>
      <c r="H3149" s="423"/>
      <c r="I3149" s="423"/>
      <c r="J3149" s="423"/>
      <c r="K3149" s="448"/>
      <c r="L3149" s="449"/>
      <c r="M3149" s="450"/>
      <c r="N3149" s="451"/>
      <c r="O3149" s="452"/>
      <c r="P3149" s="453"/>
      <c r="Q3149" s="454"/>
      <c r="R3149" s="455"/>
      <c r="S3149" s="456"/>
      <c r="T3149" s="457"/>
      <c r="U3149" s="458"/>
      <c r="V3149" s="346"/>
      <c r="W3149" s="339"/>
      <c r="X3149" s="241"/>
    </row>
    <row r="3150" spans="1:24" ht="15" customHeight="1">
      <c r="A3150" s="62"/>
      <c r="B3150" s="62"/>
      <c r="C3150" s="389"/>
      <c r="D3150" s="389"/>
      <c r="E3150" s="389"/>
      <c r="F3150" s="346"/>
      <c r="G3150" s="346"/>
      <c r="H3150" s="423"/>
      <c r="I3150" s="423"/>
      <c r="J3150" s="423"/>
      <c r="K3150" s="448"/>
      <c r="L3150" s="449"/>
      <c r="M3150" s="450"/>
      <c r="N3150" s="451"/>
      <c r="O3150" s="452"/>
      <c r="P3150" s="453"/>
      <c r="Q3150" s="454"/>
      <c r="R3150" s="455"/>
      <c r="S3150" s="456"/>
      <c r="T3150" s="457"/>
      <c r="U3150" s="458"/>
      <c r="V3150" s="346"/>
      <c r="W3150" s="339"/>
      <c r="X3150" s="241"/>
    </row>
    <row r="3151" spans="1:24" ht="15" customHeight="1">
      <c r="A3151" s="62"/>
      <c r="B3151" s="62"/>
      <c r="C3151" s="389"/>
      <c r="D3151" s="389"/>
      <c r="E3151" s="389"/>
      <c r="F3151" s="346"/>
      <c r="G3151" s="346"/>
      <c r="H3151" s="423"/>
      <c r="I3151" s="423"/>
      <c r="J3151" s="423"/>
      <c r="K3151" s="448"/>
      <c r="L3151" s="449"/>
      <c r="M3151" s="450"/>
      <c r="N3151" s="451"/>
      <c r="O3151" s="452"/>
      <c r="P3151" s="453"/>
      <c r="Q3151" s="454"/>
      <c r="R3151" s="455"/>
      <c r="S3151" s="456"/>
      <c r="T3151" s="457"/>
      <c r="U3151" s="458"/>
      <c r="V3151" s="346"/>
      <c r="W3151" s="339"/>
      <c r="X3151" s="241"/>
    </row>
    <row r="3152" spans="1:24" ht="15" customHeight="1">
      <c r="A3152" s="62"/>
      <c r="B3152" s="62"/>
      <c r="C3152" s="389"/>
      <c r="D3152" s="389"/>
      <c r="E3152" s="389"/>
      <c r="F3152" s="346"/>
      <c r="G3152" s="346"/>
      <c r="H3152" s="423"/>
      <c r="I3152" s="423"/>
      <c r="J3152" s="423"/>
      <c r="K3152" s="448"/>
      <c r="L3152" s="449"/>
      <c r="M3152" s="450"/>
      <c r="N3152" s="451"/>
      <c r="O3152" s="452"/>
      <c r="P3152" s="453"/>
      <c r="Q3152" s="454"/>
      <c r="R3152" s="455"/>
      <c r="S3152" s="456"/>
      <c r="T3152" s="457"/>
      <c r="U3152" s="458"/>
      <c r="V3152" s="346"/>
      <c r="W3152" s="339"/>
      <c r="X3152" s="241"/>
    </row>
    <row r="3153" spans="1:24" ht="15" customHeight="1">
      <c r="A3153" s="62"/>
      <c r="B3153" s="62"/>
      <c r="C3153" s="389"/>
      <c r="D3153" s="389"/>
      <c r="E3153" s="389"/>
      <c r="F3153" s="346"/>
      <c r="G3153" s="346"/>
      <c r="H3153" s="423"/>
      <c r="I3153" s="423"/>
      <c r="J3153" s="423"/>
      <c r="K3153" s="448"/>
      <c r="L3153" s="449"/>
      <c r="M3153" s="450"/>
      <c r="N3153" s="451"/>
      <c r="O3153" s="452"/>
      <c r="P3153" s="453"/>
      <c r="Q3153" s="454"/>
      <c r="R3153" s="455"/>
      <c r="S3153" s="456"/>
      <c r="T3153" s="457"/>
      <c r="U3153" s="458"/>
      <c r="V3153" s="346"/>
      <c r="W3153" s="339"/>
      <c r="X3153" s="241"/>
    </row>
    <row r="3154" spans="1:24" ht="15" customHeight="1">
      <c r="A3154" s="62"/>
      <c r="B3154" s="62"/>
      <c r="C3154" s="389"/>
      <c r="D3154" s="389"/>
      <c r="E3154" s="389"/>
      <c r="F3154" s="346"/>
      <c r="G3154" s="346"/>
      <c r="H3154" s="423"/>
      <c r="I3154" s="423"/>
      <c r="J3154" s="423"/>
      <c r="K3154" s="448"/>
      <c r="L3154" s="449"/>
      <c r="M3154" s="450"/>
      <c r="N3154" s="451"/>
      <c r="O3154" s="452"/>
      <c r="P3154" s="453"/>
      <c r="Q3154" s="454"/>
      <c r="R3154" s="455"/>
      <c r="S3154" s="456"/>
      <c r="T3154" s="457"/>
      <c r="U3154" s="458"/>
      <c r="V3154" s="346"/>
      <c r="W3154" s="339"/>
      <c r="X3154" s="241"/>
    </row>
    <row r="3155" spans="1:24" ht="15" customHeight="1">
      <c r="A3155" s="62"/>
      <c r="B3155" s="62"/>
      <c r="C3155" s="389"/>
      <c r="D3155" s="389"/>
      <c r="E3155" s="389"/>
      <c r="F3155" s="346"/>
      <c r="G3155" s="346"/>
      <c r="H3155" s="423"/>
      <c r="I3155" s="423"/>
      <c r="J3155" s="423"/>
      <c r="K3155" s="448"/>
      <c r="L3155" s="449"/>
      <c r="M3155" s="450"/>
      <c r="N3155" s="451"/>
      <c r="O3155" s="452"/>
      <c r="P3155" s="453"/>
      <c r="Q3155" s="454"/>
      <c r="R3155" s="455"/>
      <c r="S3155" s="456"/>
      <c r="T3155" s="457"/>
      <c r="U3155" s="458"/>
      <c r="V3155" s="346"/>
      <c r="W3155" s="339"/>
      <c r="X3155" s="241"/>
    </row>
    <row r="3156" spans="1:24" ht="15" customHeight="1">
      <c r="A3156" s="62"/>
      <c r="B3156" s="62"/>
      <c r="C3156" s="389"/>
      <c r="D3156" s="389"/>
      <c r="E3156" s="389"/>
      <c r="F3156" s="346"/>
      <c r="G3156" s="346"/>
      <c r="H3156" s="423"/>
      <c r="I3156" s="423"/>
      <c r="J3156" s="423"/>
      <c r="K3156" s="448"/>
      <c r="L3156" s="449"/>
      <c r="M3156" s="450"/>
      <c r="N3156" s="451"/>
      <c r="O3156" s="452"/>
      <c r="P3156" s="453"/>
      <c r="Q3156" s="454"/>
      <c r="R3156" s="455"/>
      <c r="S3156" s="456"/>
      <c r="T3156" s="457"/>
      <c r="U3156" s="458"/>
      <c r="V3156" s="346"/>
      <c r="W3156" s="339"/>
      <c r="X3156" s="241"/>
    </row>
    <row r="3157" spans="1:24" ht="15" customHeight="1">
      <c r="A3157" s="62"/>
      <c r="B3157" s="62"/>
      <c r="C3157" s="389"/>
      <c r="D3157" s="389"/>
      <c r="E3157" s="389"/>
      <c r="F3157" s="346"/>
      <c r="G3157" s="346"/>
      <c r="H3157" s="423"/>
      <c r="I3157" s="423"/>
      <c r="J3157" s="423"/>
      <c r="K3157" s="448"/>
      <c r="L3157" s="449"/>
      <c r="M3157" s="450"/>
      <c r="N3157" s="451"/>
      <c r="O3157" s="452"/>
      <c r="P3157" s="453"/>
      <c r="Q3157" s="454"/>
      <c r="R3157" s="455"/>
      <c r="S3157" s="456"/>
      <c r="T3157" s="457"/>
      <c r="U3157" s="458"/>
      <c r="V3157" s="346"/>
      <c r="W3157" s="339"/>
      <c r="X3157" s="241"/>
    </row>
    <row r="3158" spans="1:24" ht="15" customHeight="1">
      <c r="A3158" s="62"/>
      <c r="B3158" s="62"/>
      <c r="C3158" s="389"/>
      <c r="D3158" s="389"/>
      <c r="E3158" s="389"/>
      <c r="F3158" s="346"/>
      <c r="G3158" s="346"/>
      <c r="H3158" s="423"/>
      <c r="I3158" s="423"/>
      <c r="J3158" s="423"/>
      <c r="K3158" s="448"/>
      <c r="L3158" s="449"/>
      <c r="M3158" s="450"/>
      <c r="N3158" s="451"/>
      <c r="O3158" s="452"/>
      <c r="P3158" s="453"/>
      <c r="Q3158" s="454"/>
      <c r="R3158" s="455"/>
      <c r="S3158" s="456"/>
      <c r="T3158" s="457"/>
      <c r="U3158" s="458"/>
      <c r="V3158" s="346"/>
      <c r="W3158" s="339"/>
      <c r="X3158" s="241"/>
    </row>
    <row r="3159" spans="1:24" ht="15" customHeight="1">
      <c r="A3159" s="62"/>
      <c r="B3159" s="62"/>
      <c r="C3159" s="389"/>
      <c r="D3159" s="389"/>
      <c r="E3159" s="389"/>
      <c r="F3159" s="346"/>
      <c r="G3159" s="346"/>
      <c r="H3159" s="423"/>
      <c r="I3159" s="423"/>
      <c r="J3159" s="423"/>
      <c r="K3159" s="448"/>
      <c r="L3159" s="449"/>
      <c r="M3159" s="450"/>
      <c r="N3159" s="451"/>
      <c r="O3159" s="452"/>
      <c r="P3159" s="453"/>
      <c r="Q3159" s="454"/>
      <c r="R3159" s="455"/>
      <c r="S3159" s="456"/>
      <c r="T3159" s="457"/>
      <c r="U3159" s="458"/>
      <c r="V3159" s="346"/>
      <c r="W3159" s="339"/>
      <c r="X3159" s="241"/>
    </row>
    <row r="3160" spans="1:24" ht="15" customHeight="1">
      <c r="A3160" s="62"/>
      <c r="B3160" s="62"/>
      <c r="C3160" s="389"/>
      <c r="D3160" s="389"/>
      <c r="E3160" s="389"/>
      <c r="F3160" s="346"/>
      <c r="G3160" s="346"/>
      <c r="H3160" s="423"/>
      <c r="I3160" s="423"/>
      <c r="J3160" s="423"/>
      <c r="K3160" s="448"/>
      <c r="L3160" s="449"/>
      <c r="M3160" s="450"/>
      <c r="N3160" s="451"/>
      <c r="O3160" s="452"/>
      <c r="P3160" s="453"/>
      <c r="Q3160" s="454"/>
      <c r="R3160" s="455"/>
      <c r="S3160" s="456"/>
      <c r="T3160" s="457"/>
      <c r="U3160" s="458"/>
      <c r="V3160" s="346"/>
      <c r="W3160" s="339"/>
      <c r="X3160" s="241"/>
    </row>
    <row r="3161" spans="1:24" ht="15" customHeight="1">
      <c r="A3161" s="62"/>
      <c r="B3161" s="62"/>
      <c r="C3161" s="389"/>
      <c r="D3161" s="389"/>
      <c r="E3161" s="389"/>
      <c r="F3161" s="346"/>
      <c r="G3161" s="346"/>
      <c r="H3161" s="423"/>
      <c r="I3161" s="423"/>
      <c r="J3161" s="423"/>
      <c r="K3161" s="448"/>
      <c r="L3161" s="449"/>
      <c r="M3161" s="450"/>
      <c r="N3161" s="451"/>
      <c r="O3161" s="452"/>
      <c r="P3161" s="453"/>
      <c r="Q3161" s="454"/>
      <c r="R3161" s="455"/>
      <c r="S3161" s="456"/>
      <c r="T3161" s="457"/>
      <c r="U3161" s="458"/>
      <c r="V3161" s="346"/>
      <c r="W3161" s="339"/>
      <c r="X3161" s="241"/>
    </row>
    <row r="3162" spans="1:24" ht="15" customHeight="1">
      <c r="A3162" s="62"/>
      <c r="B3162" s="62"/>
      <c r="C3162" s="389"/>
      <c r="D3162" s="389"/>
      <c r="E3162" s="389"/>
      <c r="F3162" s="346"/>
      <c r="G3162" s="346"/>
      <c r="H3162" s="423"/>
      <c r="I3162" s="423"/>
      <c r="J3162" s="423"/>
      <c r="K3162" s="448"/>
      <c r="L3162" s="449"/>
      <c r="M3162" s="450"/>
      <c r="N3162" s="451"/>
      <c r="O3162" s="452"/>
      <c r="P3162" s="453"/>
      <c r="Q3162" s="454"/>
      <c r="R3162" s="455"/>
      <c r="S3162" s="456"/>
      <c r="T3162" s="457"/>
      <c r="U3162" s="458"/>
      <c r="V3162" s="346"/>
      <c r="W3162" s="339"/>
      <c r="X3162" s="241"/>
    </row>
    <row r="3163" spans="1:24" ht="15" customHeight="1">
      <c r="A3163" s="62"/>
      <c r="B3163" s="62"/>
      <c r="C3163" s="389"/>
      <c r="D3163" s="389"/>
      <c r="E3163" s="389"/>
      <c r="F3163" s="346"/>
      <c r="G3163" s="346"/>
      <c r="H3163" s="423"/>
      <c r="I3163" s="423"/>
      <c r="J3163" s="423"/>
      <c r="K3163" s="448"/>
      <c r="L3163" s="449"/>
      <c r="M3163" s="450"/>
      <c r="N3163" s="451"/>
      <c r="O3163" s="452"/>
      <c r="P3163" s="453"/>
      <c r="Q3163" s="454"/>
      <c r="R3163" s="455"/>
      <c r="S3163" s="456"/>
      <c r="T3163" s="457"/>
      <c r="U3163" s="458"/>
      <c r="V3163" s="346"/>
      <c r="W3163" s="339"/>
      <c r="X3163" s="241"/>
    </row>
    <row r="3164" spans="1:24" ht="15" customHeight="1">
      <c r="A3164" s="62"/>
      <c r="B3164" s="62"/>
      <c r="C3164" s="389"/>
      <c r="D3164" s="389"/>
      <c r="E3164" s="389"/>
      <c r="F3164" s="346"/>
      <c r="G3164" s="346"/>
      <c r="H3164" s="423"/>
      <c r="I3164" s="423"/>
      <c r="J3164" s="423"/>
      <c r="K3164" s="448"/>
      <c r="L3164" s="449"/>
      <c r="M3164" s="450"/>
      <c r="N3164" s="451"/>
      <c r="O3164" s="452"/>
      <c r="P3164" s="453"/>
      <c r="Q3164" s="454"/>
      <c r="R3164" s="455"/>
      <c r="S3164" s="456"/>
      <c r="T3164" s="457"/>
      <c r="U3164" s="458"/>
      <c r="V3164" s="346"/>
      <c r="W3164" s="339"/>
      <c r="X3164" s="241"/>
    </row>
    <row r="3165" spans="1:24" ht="15" customHeight="1">
      <c r="A3165" s="62"/>
      <c r="B3165" s="62"/>
      <c r="C3165" s="389"/>
      <c r="D3165" s="389"/>
      <c r="E3165" s="389"/>
      <c r="F3165" s="346"/>
      <c r="G3165" s="346"/>
      <c r="H3165" s="423"/>
      <c r="I3165" s="423"/>
      <c r="J3165" s="423"/>
      <c r="K3165" s="448"/>
      <c r="L3165" s="449"/>
      <c r="M3165" s="450"/>
      <c r="N3165" s="451"/>
      <c r="O3165" s="452"/>
      <c r="P3165" s="453"/>
      <c r="Q3165" s="454"/>
      <c r="R3165" s="455"/>
      <c r="S3165" s="456"/>
      <c r="T3165" s="457"/>
      <c r="U3165" s="458"/>
      <c r="V3165" s="346"/>
      <c r="W3165" s="339"/>
      <c r="X3165" s="241"/>
    </row>
    <row r="3166" spans="1:24" ht="15" customHeight="1">
      <c r="A3166" s="62"/>
      <c r="B3166" s="62"/>
      <c r="C3166" s="389"/>
      <c r="D3166" s="389"/>
      <c r="E3166" s="389"/>
      <c r="F3166" s="346"/>
      <c r="G3166" s="346"/>
      <c r="H3166" s="423"/>
      <c r="I3166" s="423"/>
      <c r="J3166" s="423"/>
      <c r="K3166" s="448"/>
      <c r="L3166" s="449"/>
      <c r="M3166" s="450"/>
      <c r="N3166" s="451"/>
      <c r="O3166" s="452"/>
      <c r="P3166" s="453"/>
      <c r="Q3166" s="454"/>
      <c r="R3166" s="455"/>
      <c r="S3166" s="456"/>
      <c r="T3166" s="457"/>
      <c r="U3166" s="458"/>
      <c r="V3166" s="346"/>
      <c r="W3166" s="339"/>
      <c r="X3166" s="241"/>
    </row>
    <row r="3167" spans="1:24" ht="15" customHeight="1">
      <c r="A3167" s="62"/>
      <c r="B3167" s="62"/>
      <c r="C3167" s="389"/>
      <c r="D3167" s="389"/>
      <c r="E3167" s="389"/>
      <c r="F3167" s="346"/>
      <c r="G3167" s="346"/>
      <c r="H3167" s="423"/>
      <c r="I3167" s="423"/>
      <c r="J3167" s="423"/>
      <c r="K3167" s="448"/>
      <c r="L3167" s="449"/>
      <c r="M3167" s="450"/>
      <c r="N3167" s="451"/>
      <c r="O3167" s="452"/>
      <c r="P3167" s="453"/>
      <c r="Q3167" s="454"/>
      <c r="R3167" s="455"/>
      <c r="S3167" s="456"/>
      <c r="T3167" s="457"/>
      <c r="U3167" s="458"/>
      <c r="V3167" s="346"/>
      <c r="W3167" s="339"/>
      <c r="X3167" s="241"/>
    </row>
    <row r="3168" spans="1:24" ht="15" customHeight="1">
      <c r="A3168" s="62"/>
      <c r="B3168" s="62"/>
      <c r="C3168" s="389"/>
      <c r="D3168" s="389"/>
      <c r="E3168" s="389"/>
      <c r="F3168" s="346"/>
      <c r="G3168" s="346"/>
      <c r="H3168" s="423"/>
      <c r="I3168" s="423"/>
      <c r="J3168" s="423"/>
      <c r="K3168" s="448"/>
      <c r="L3168" s="449"/>
      <c r="M3168" s="450"/>
      <c r="N3168" s="451"/>
      <c r="O3168" s="452"/>
      <c r="P3168" s="453"/>
      <c r="Q3168" s="454"/>
      <c r="R3168" s="455"/>
      <c r="S3168" s="456"/>
      <c r="T3168" s="457"/>
      <c r="U3168" s="458"/>
      <c r="V3168" s="346"/>
      <c r="W3168" s="339"/>
      <c r="X3168" s="241"/>
    </row>
    <row r="3169" spans="1:24" ht="15" customHeight="1">
      <c r="A3169" s="62"/>
      <c r="B3169" s="62"/>
      <c r="C3169" s="389"/>
      <c r="D3169" s="389"/>
      <c r="E3169" s="389"/>
      <c r="F3169" s="346"/>
      <c r="G3169" s="346"/>
      <c r="H3169" s="423"/>
      <c r="I3169" s="423"/>
      <c r="J3169" s="423"/>
      <c r="K3169" s="448"/>
      <c r="L3169" s="449"/>
      <c r="M3169" s="450"/>
      <c r="N3169" s="451"/>
      <c r="O3169" s="452"/>
      <c r="P3169" s="453"/>
      <c r="Q3169" s="454"/>
      <c r="R3169" s="455"/>
      <c r="S3169" s="456"/>
      <c r="T3169" s="457"/>
      <c r="U3169" s="458"/>
      <c r="V3169" s="346"/>
      <c r="W3169" s="339"/>
      <c r="X3169" s="241"/>
    </row>
    <row r="3170" spans="1:24" ht="15" customHeight="1">
      <c r="A3170" s="62"/>
      <c r="B3170" s="62"/>
      <c r="C3170" s="389"/>
      <c r="D3170" s="389"/>
      <c r="E3170" s="389"/>
      <c r="F3170" s="346"/>
      <c r="G3170" s="346"/>
      <c r="H3170" s="423"/>
      <c r="I3170" s="423"/>
      <c r="J3170" s="423"/>
      <c r="K3170" s="448"/>
      <c r="L3170" s="449"/>
      <c r="M3170" s="450"/>
      <c r="N3170" s="451"/>
      <c r="O3170" s="452"/>
      <c r="P3170" s="453"/>
      <c r="Q3170" s="454"/>
      <c r="R3170" s="455"/>
      <c r="S3170" s="456"/>
      <c r="T3170" s="457"/>
      <c r="U3170" s="458"/>
      <c r="V3170" s="346"/>
      <c r="W3170" s="339"/>
      <c r="X3170" s="241"/>
    </row>
    <row r="3171" spans="1:24" ht="15" customHeight="1">
      <c r="A3171" s="62"/>
      <c r="B3171" s="62"/>
      <c r="C3171" s="389"/>
      <c r="D3171" s="389"/>
      <c r="E3171" s="389"/>
      <c r="F3171" s="346"/>
      <c r="G3171" s="346"/>
      <c r="H3171" s="423"/>
      <c r="I3171" s="423"/>
      <c r="J3171" s="423"/>
      <c r="K3171" s="448"/>
      <c r="L3171" s="449"/>
      <c r="M3171" s="450"/>
      <c r="N3171" s="451"/>
      <c r="O3171" s="452"/>
      <c r="P3171" s="453"/>
      <c r="Q3171" s="454"/>
      <c r="R3171" s="455"/>
      <c r="S3171" s="456"/>
      <c r="T3171" s="457"/>
      <c r="U3171" s="458"/>
      <c r="V3171" s="346"/>
      <c r="W3171" s="339"/>
      <c r="X3171" s="241"/>
    </row>
    <row r="3172" spans="1:24" ht="15" customHeight="1">
      <c r="A3172" s="62"/>
      <c r="B3172" s="62"/>
      <c r="C3172" s="389"/>
      <c r="D3172" s="389"/>
      <c r="E3172" s="389"/>
      <c r="F3172" s="346"/>
      <c r="G3172" s="346"/>
      <c r="H3172" s="423"/>
      <c r="I3172" s="423"/>
      <c r="J3172" s="423"/>
      <c r="K3172" s="448"/>
      <c r="L3172" s="449"/>
      <c r="M3172" s="450"/>
      <c r="N3172" s="451"/>
      <c r="O3172" s="452"/>
      <c r="P3172" s="453"/>
      <c r="Q3172" s="454"/>
      <c r="R3172" s="455"/>
      <c r="S3172" s="456"/>
      <c r="T3172" s="457"/>
      <c r="U3172" s="458"/>
      <c r="V3172" s="346"/>
      <c r="W3172" s="339"/>
      <c r="X3172" s="241"/>
    </row>
    <row r="3173" spans="1:24" ht="15" customHeight="1">
      <c r="A3173" s="62"/>
      <c r="B3173" s="62"/>
      <c r="C3173" s="389"/>
      <c r="D3173" s="389"/>
      <c r="E3173" s="389"/>
      <c r="F3173" s="346"/>
      <c r="G3173" s="346"/>
      <c r="H3173" s="423"/>
      <c r="I3173" s="423"/>
      <c r="J3173" s="423"/>
      <c r="K3173" s="448"/>
      <c r="L3173" s="449"/>
      <c r="M3173" s="450"/>
      <c r="N3173" s="451"/>
      <c r="O3173" s="452"/>
      <c r="P3173" s="453"/>
      <c r="Q3173" s="454"/>
      <c r="R3173" s="455"/>
      <c r="S3173" s="456"/>
      <c r="T3173" s="457"/>
      <c r="U3173" s="458"/>
      <c r="V3173" s="346"/>
      <c r="W3173" s="339"/>
      <c r="X3173" s="241"/>
    </row>
    <row r="3174" spans="1:24" ht="15" customHeight="1">
      <c r="A3174" s="62"/>
      <c r="B3174" s="62"/>
      <c r="C3174" s="389"/>
      <c r="D3174" s="389"/>
      <c r="E3174" s="389"/>
      <c r="F3174" s="346"/>
      <c r="G3174" s="346"/>
      <c r="H3174" s="423"/>
      <c r="I3174" s="423"/>
      <c r="J3174" s="423"/>
      <c r="K3174" s="448"/>
      <c r="L3174" s="449"/>
      <c r="M3174" s="450"/>
      <c r="N3174" s="451"/>
      <c r="O3174" s="452"/>
      <c r="P3174" s="453"/>
      <c r="Q3174" s="454"/>
      <c r="R3174" s="455"/>
      <c r="S3174" s="456"/>
      <c r="T3174" s="457"/>
      <c r="U3174" s="458"/>
      <c r="V3174" s="346"/>
      <c r="W3174" s="339"/>
      <c r="X3174" s="241"/>
    </row>
    <row r="3175" spans="1:24" ht="15" customHeight="1">
      <c r="A3175" s="62"/>
      <c r="B3175" s="62"/>
      <c r="C3175" s="389"/>
      <c r="D3175" s="389"/>
      <c r="E3175" s="389"/>
      <c r="F3175" s="346"/>
      <c r="G3175" s="346"/>
      <c r="H3175" s="423"/>
      <c r="I3175" s="423"/>
      <c r="J3175" s="423"/>
      <c r="K3175" s="448"/>
      <c r="L3175" s="449"/>
      <c r="M3175" s="450"/>
      <c r="N3175" s="451"/>
      <c r="O3175" s="452"/>
      <c r="P3175" s="453"/>
      <c r="Q3175" s="454"/>
      <c r="R3175" s="455"/>
      <c r="S3175" s="456"/>
      <c r="T3175" s="457"/>
      <c r="U3175" s="458"/>
      <c r="V3175" s="346"/>
      <c r="W3175" s="339"/>
      <c r="X3175" s="241"/>
    </row>
    <row r="3176" spans="1:24" ht="15" customHeight="1">
      <c r="A3176" s="62"/>
      <c r="B3176" s="62"/>
      <c r="C3176" s="389"/>
      <c r="D3176" s="389"/>
      <c r="E3176" s="389"/>
      <c r="F3176" s="346"/>
      <c r="G3176" s="346"/>
      <c r="H3176" s="423"/>
      <c r="I3176" s="423"/>
      <c r="J3176" s="423"/>
      <c r="K3176" s="448"/>
      <c r="L3176" s="449"/>
      <c r="M3176" s="450"/>
      <c r="N3176" s="451"/>
      <c r="O3176" s="452"/>
      <c r="P3176" s="453"/>
      <c r="Q3176" s="454"/>
      <c r="R3176" s="455"/>
      <c r="S3176" s="456"/>
      <c r="T3176" s="457"/>
      <c r="U3176" s="458"/>
      <c r="V3176" s="346"/>
      <c r="W3176" s="339"/>
      <c r="X3176" s="241"/>
    </row>
    <row r="3177" spans="1:24" ht="15" customHeight="1">
      <c r="A3177" s="62"/>
      <c r="B3177" s="62"/>
      <c r="C3177" s="389"/>
      <c r="D3177" s="389"/>
      <c r="E3177" s="389"/>
      <c r="F3177" s="346"/>
      <c r="G3177" s="346"/>
      <c r="H3177" s="423"/>
      <c r="I3177" s="423"/>
      <c r="J3177" s="423"/>
      <c r="K3177" s="448"/>
      <c r="L3177" s="449"/>
      <c r="M3177" s="450"/>
      <c r="N3177" s="451"/>
      <c r="O3177" s="452"/>
      <c r="P3177" s="453"/>
      <c r="Q3177" s="454"/>
      <c r="R3177" s="455"/>
      <c r="S3177" s="456"/>
      <c r="T3177" s="457"/>
      <c r="U3177" s="458"/>
      <c r="V3177" s="346"/>
      <c r="W3177" s="339"/>
      <c r="X3177" s="241"/>
    </row>
    <row r="3178" spans="1:24" ht="15" customHeight="1">
      <c r="A3178" s="62"/>
      <c r="B3178" s="62"/>
      <c r="C3178" s="389"/>
      <c r="D3178" s="389"/>
      <c r="E3178" s="389"/>
      <c r="F3178" s="346"/>
      <c r="G3178" s="346"/>
      <c r="H3178" s="423"/>
      <c r="I3178" s="423"/>
      <c r="J3178" s="423"/>
      <c r="K3178" s="448"/>
      <c r="L3178" s="449"/>
      <c r="M3178" s="450"/>
      <c r="N3178" s="451"/>
      <c r="O3178" s="452"/>
      <c r="P3178" s="453"/>
      <c r="Q3178" s="454"/>
      <c r="R3178" s="455"/>
      <c r="S3178" s="456"/>
      <c r="T3178" s="457"/>
      <c r="U3178" s="458"/>
      <c r="V3178" s="346"/>
      <c r="W3178" s="339"/>
      <c r="X3178" s="241"/>
    </row>
    <row r="3179" spans="1:24" ht="15" customHeight="1">
      <c r="A3179" s="62"/>
      <c r="B3179" s="62"/>
      <c r="C3179" s="389"/>
      <c r="D3179" s="389"/>
      <c r="E3179" s="389"/>
      <c r="F3179" s="346"/>
      <c r="G3179" s="346"/>
      <c r="H3179" s="423"/>
      <c r="I3179" s="423"/>
      <c r="J3179" s="423"/>
      <c r="K3179" s="448"/>
      <c r="L3179" s="449"/>
      <c r="M3179" s="450"/>
      <c r="N3179" s="451"/>
      <c r="O3179" s="452"/>
      <c r="P3179" s="453"/>
      <c r="Q3179" s="454"/>
      <c r="R3179" s="455"/>
      <c r="S3179" s="456"/>
      <c r="T3179" s="457"/>
      <c r="U3179" s="458"/>
      <c r="V3179" s="346"/>
      <c r="W3179" s="339"/>
      <c r="X3179" s="241"/>
    </row>
    <row r="3180" spans="1:24" ht="15" customHeight="1">
      <c r="A3180" s="62"/>
      <c r="B3180" s="62"/>
      <c r="C3180" s="389"/>
      <c r="D3180" s="389"/>
      <c r="E3180" s="389"/>
      <c r="F3180" s="346"/>
      <c r="G3180" s="346"/>
      <c r="H3180" s="423"/>
      <c r="I3180" s="423"/>
      <c r="J3180" s="423"/>
      <c r="K3180" s="448"/>
      <c r="L3180" s="449"/>
      <c r="M3180" s="450"/>
      <c r="N3180" s="451"/>
      <c r="O3180" s="452"/>
      <c r="P3180" s="453"/>
      <c r="Q3180" s="454"/>
      <c r="R3180" s="455"/>
      <c r="S3180" s="456"/>
      <c r="T3180" s="457"/>
      <c r="U3180" s="458"/>
      <c r="V3180" s="346"/>
      <c r="W3180" s="339"/>
      <c r="X3180" s="241"/>
    </row>
    <row r="3181" spans="1:24" ht="15" customHeight="1">
      <c r="A3181" s="62"/>
      <c r="B3181" s="62"/>
      <c r="C3181" s="389"/>
      <c r="D3181" s="389"/>
      <c r="E3181" s="389"/>
      <c r="F3181" s="346"/>
      <c r="G3181" s="346"/>
      <c r="H3181" s="423"/>
      <c r="I3181" s="423"/>
      <c r="J3181" s="423"/>
      <c r="K3181" s="448"/>
      <c r="L3181" s="449"/>
      <c r="M3181" s="450"/>
      <c r="N3181" s="451"/>
      <c r="O3181" s="452"/>
      <c r="P3181" s="453"/>
      <c r="Q3181" s="454"/>
      <c r="R3181" s="455"/>
      <c r="S3181" s="456"/>
      <c r="T3181" s="457"/>
      <c r="U3181" s="458"/>
      <c r="V3181" s="346"/>
      <c r="W3181" s="339"/>
      <c r="X3181" s="241"/>
    </row>
    <row r="3182" spans="1:24" ht="15" customHeight="1">
      <c r="A3182" s="62"/>
      <c r="B3182" s="62"/>
      <c r="C3182" s="389"/>
      <c r="D3182" s="389"/>
      <c r="E3182" s="389"/>
      <c r="F3182" s="346"/>
      <c r="G3182" s="346"/>
      <c r="H3182" s="423"/>
      <c r="I3182" s="423"/>
      <c r="J3182" s="423"/>
      <c r="K3182" s="448"/>
      <c r="L3182" s="449"/>
      <c r="M3182" s="450"/>
      <c r="N3182" s="451"/>
      <c r="O3182" s="452"/>
      <c r="P3182" s="453"/>
      <c r="Q3182" s="454"/>
      <c r="R3182" s="455"/>
      <c r="S3182" s="456"/>
      <c r="T3182" s="457"/>
      <c r="U3182" s="458"/>
      <c r="V3182" s="346"/>
      <c r="W3182" s="339"/>
      <c r="X3182" s="241"/>
    </row>
    <row r="3183" spans="1:24" ht="15" customHeight="1">
      <c r="A3183" s="62"/>
      <c r="B3183" s="62"/>
      <c r="C3183" s="389"/>
      <c r="D3183" s="389"/>
      <c r="E3183" s="389"/>
      <c r="F3183" s="346"/>
      <c r="G3183" s="346"/>
      <c r="H3183" s="423"/>
      <c r="I3183" s="423"/>
      <c r="J3183" s="423"/>
      <c r="K3183" s="448"/>
      <c r="L3183" s="449"/>
      <c r="M3183" s="450"/>
      <c r="N3183" s="451"/>
      <c r="O3183" s="452"/>
      <c r="P3183" s="453"/>
      <c r="Q3183" s="454"/>
      <c r="R3183" s="455"/>
      <c r="S3183" s="456"/>
      <c r="T3183" s="457"/>
      <c r="U3183" s="458"/>
      <c r="V3183" s="346"/>
      <c r="W3183" s="339"/>
      <c r="X3183" s="241"/>
    </row>
    <row r="3184" spans="1:24" ht="15" customHeight="1">
      <c r="A3184" s="62"/>
      <c r="B3184" s="62"/>
      <c r="C3184" s="389"/>
      <c r="D3184" s="389"/>
      <c r="E3184" s="389"/>
      <c r="F3184" s="346"/>
      <c r="G3184" s="346"/>
      <c r="H3184" s="423"/>
      <c r="I3184" s="423"/>
      <c r="J3184" s="423"/>
      <c r="K3184" s="448"/>
      <c r="L3184" s="449"/>
      <c r="M3184" s="450"/>
      <c r="N3184" s="451"/>
      <c r="O3184" s="452"/>
      <c r="P3184" s="453"/>
      <c r="Q3184" s="454"/>
      <c r="R3184" s="455"/>
      <c r="S3184" s="456"/>
      <c r="T3184" s="457"/>
      <c r="U3184" s="458"/>
      <c r="V3184" s="346"/>
      <c r="W3184" s="339"/>
      <c r="X3184" s="241"/>
    </row>
    <row r="3185" spans="1:24" ht="15" customHeight="1">
      <c r="A3185" s="62"/>
      <c r="B3185" s="62"/>
      <c r="C3185" s="389"/>
      <c r="D3185" s="389"/>
      <c r="E3185" s="389"/>
      <c r="F3185" s="346"/>
      <c r="G3185" s="346"/>
      <c r="H3185" s="423"/>
      <c r="I3185" s="423"/>
      <c r="J3185" s="423"/>
      <c r="K3185" s="448"/>
      <c r="L3185" s="449"/>
      <c r="M3185" s="450"/>
      <c r="N3185" s="451"/>
      <c r="O3185" s="452"/>
      <c r="P3185" s="453"/>
      <c r="Q3185" s="454"/>
      <c r="R3185" s="455"/>
      <c r="S3185" s="456"/>
      <c r="T3185" s="457"/>
      <c r="U3185" s="458"/>
      <c r="V3185" s="346"/>
      <c r="W3185" s="339"/>
      <c r="X3185" s="241"/>
    </row>
    <row r="3186" spans="1:24" ht="15" customHeight="1">
      <c r="A3186" s="62"/>
      <c r="B3186" s="62"/>
      <c r="C3186" s="389"/>
      <c r="D3186" s="389"/>
      <c r="E3186" s="389"/>
      <c r="F3186" s="346"/>
      <c r="G3186" s="346"/>
      <c r="H3186" s="423"/>
      <c r="I3186" s="423"/>
      <c r="J3186" s="423"/>
      <c r="K3186" s="448"/>
      <c r="L3186" s="449"/>
      <c r="M3186" s="450"/>
      <c r="N3186" s="451"/>
      <c r="O3186" s="452"/>
      <c r="P3186" s="453"/>
      <c r="Q3186" s="454"/>
      <c r="R3186" s="455"/>
      <c r="S3186" s="456"/>
      <c r="T3186" s="457"/>
      <c r="U3186" s="458"/>
      <c r="V3186" s="346"/>
      <c r="W3186" s="339"/>
      <c r="X3186" s="241"/>
    </row>
    <row r="3187" spans="1:24" ht="15" customHeight="1">
      <c r="A3187" s="62"/>
      <c r="B3187" s="62"/>
      <c r="C3187" s="389"/>
      <c r="D3187" s="389"/>
      <c r="E3187" s="389"/>
      <c r="F3187" s="346"/>
      <c r="G3187" s="346"/>
      <c r="H3187" s="423"/>
      <c r="I3187" s="423"/>
      <c r="J3187" s="423"/>
      <c r="K3187" s="448"/>
      <c r="L3187" s="449"/>
      <c r="M3187" s="450"/>
      <c r="N3187" s="451"/>
      <c r="O3187" s="452"/>
      <c r="P3187" s="453"/>
      <c r="Q3187" s="454"/>
      <c r="R3187" s="455"/>
      <c r="S3187" s="456"/>
      <c r="T3187" s="457"/>
      <c r="U3187" s="458"/>
      <c r="V3187" s="346"/>
      <c r="W3187" s="339"/>
      <c r="X3187" s="241"/>
    </row>
    <row r="3188" spans="1:24" ht="15" customHeight="1">
      <c r="A3188" s="62"/>
      <c r="B3188" s="62"/>
      <c r="C3188" s="389"/>
      <c r="D3188" s="389"/>
      <c r="E3188" s="389"/>
      <c r="F3188" s="346"/>
      <c r="G3188" s="346"/>
      <c r="H3188" s="423"/>
      <c r="I3188" s="423"/>
      <c r="J3188" s="423"/>
      <c r="K3188" s="448"/>
      <c r="L3188" s="449"/>
      <c r="M3188" s="450"/>
      <c r="N3188" s="451"/>
      <c r="O3188" s="452"/>
      <c r="P3188" s="453"/>
      <c r="Q3188" s="454"/>
      <c r="R3188" s="455"/>
      <c r="S3188" s="456"/>
      <c r="T3188" s="457"/>
      <c r="U3188" s="458"/>
      <c r="V3188" s="346"/>
      <c r="W3188" s="339"/>
      <c r="X3188" s="241"/>
    </row>
    <row r="3189" spans="1:24" ht="15" customHeight="1">
      <c r="A3189" s="62"/>
      <c r="B3189" s="62"/>
      <c r="C3189" s="389"/>
      <c r="D3189" s="389"/>
      <c r="E3189" s="389"/>
      <c r="F3189" s="346"/>
      <c r="G3189" s="346"/>
      <c r="H3189" s="423"/>
      <c r="I3189" s="423"/>
      <c r="J3189" s="423"/>
      <c r="K3189" s="448"/>
      <c r="L3189" s="449"/>
      <c r="M3189" s="450"/>
      <c r="N3189" s="451"/>
      <c r="O3189" s="452"/>
      <c r="P3189" s="453"/>
      <c r="Q3189" s="454"/>
      <c r="R3189" s="455"/>
      <c r="S3189" s="456"/>
      <c r="T3189" s="457"/>
      <c r="U3189" s="458"/>
      <c r="V3189" s="346"/>
      <c r="W3189" s="339"/>
      <c r="X3189" s="241"/>
    </row>
    <row r="3190" spans="1:24" ht="15" customHeight="1">
      <c r="A3190" s="62"/>
      <c r="B3190" s="62"/>
      <c r="C3190" s="389"/>
      <c r="D3190" s="389"/>
      <c r="E3190" s="389"/>
      <c r="F3190" s="346"/>
      <c r="G3190" s="346"/>
      <c r="H3190" s="423"/>
      <c r="I3190" s="423"/>
      <c r="J3190" s="423"/>
      <c r="K3190" s="448"/>
      <c r="L3190" s="449"/>
      <c r="M3190" s="450"/>
      <c r="N3190" s="451"/>
      <c r="O3190" s="452"/>
      <c r="P3190" s="453"/>
      <c r="Q3190" s="454"/>
      <c r="R3190" s="455"/>
      <c r="S3190" s="456"/>
      <c r="T3190" s="457"/>
      <c r="U3190" s="458"/>
      <c r="V3190" s="346"/>
      <c r="W3190" s="339"/>
      <c r="X3190" s="241"/>
    </row>
    <row r="3191" spans="1:24" ht="15" customHeight="1">
      <c r="A3191" s="62"/>
      <c r="B3191" s="62"/>
      <c r="C3191" s="389"/>
      <c r="D3191" s="389"/>
      <c r="E3191" s="389"/>
      <c r="F3191" s="346"/>
      <c r="G3191" s="346"/>
      <c r="H3191" s="423"/>
      <c r="I3191" s="423"/>
      <c r="J3191" s="423"/>
      <c r="K3191" s="448"/>
      <c r="L3191" s="449"/>
      <c r="M3191" s="450"/>
      <c r="N3191" s="451"/>
      <c r="O3191" s="452"/>
      <c r="P3191" s="453"/>
      <c r="Q3191" s="454"/>
      <c r="R3191" s="455"/>
      <c r="S3191" s="456"/>
      <c r="T3191" s="457"/>
      <c r="U3191" s="458"/>
      <c r="V3191" s="346"/>
      <c r="W3191" s="339"/>
      <c r="X3191" s="241"/>
    </row>
    <row r="3192" spans="1:24" ht="15" customHeight="1">
      <c r="A3192" s="62"/>
      <c r="B3192" s="62"/>
      <c r="C3192" s="389"/>
      <c r="D3192" s="389"/>
      <c r="E3192" s="389"/>
      <c r="F3192" s="346"/>
      <c r="G3192" s="346"/>
      <c r="H3192" s="423"/>
      <c r="I3192" s="423"/>
      <c r="J3192" s="423"/>
      <c r="K3192" s="448"/>
      <c r="L3192" s="449"/>
      <c r="M3192" s="450"/>
      <c r="N3192" s="451"/>
      <c r="O3192" s="452"/>
      <c r="P3192" s="453"/>
      <c r="Q3192" s="454"/>
      <c r="R3192" s="455"/>
      <c r="S3192" s="456"/>
      <c r="T3192" s="457"/>
      <c r="U3192" s="458"/>
      <c r="V3192" s="346"/>
      <c r="W3192" s="339"/>
      <c r="X3192" s="241"/>
    </row>
    <row r="3193" spans="1:24" ht="15" customHeight="1">
      <c r="A3193" s="62"/>
      <c r="B3193" s="62"/>
      <c r="C3193" s="389"/>
      <c r="D3193" s="389"/>
      <c r="E3193" s="389"/>
      <c r="F3193" s="346"/>
      <c r="G3193" s="346"/>
      <c r="H3193" s="423"/>
      <c r="I3193" s="423"/>
      <c r="J3193" s="423"/>
      <c r="K3193" s="448"/>
      <c r="L3193" s="449"/>
      <c r="M3193" s="450"/>
      <c r="N3193" s="451"/>
      <c r="O3193" s="452"/>
      <c r="P3193" s="453"/>
      <c r="Q3193" s="454"/>
      <c r="R3193" s="455"/>
      <c r="S3193" s="456"/>
      <c r="T3193" s="457"/>
      <c r="U3193" s="458"/>
      <c r="V3193" s="346"/>
      <c r="W3193" s="339"/>
      <c r="X3193" s="241"/>
    </row>
    <row r="3194" spans="1:24" ht="15" customHeight="1">
      <c r="A3194" s="62"/>
      <c r="B3194" s="62"/>
      <c r="C3194" s="389"/>
      <c r="D3194" s="389"/>
      <c r="E3194" s="389"/>
      <c r="F3194" s="346"/>
      <c r="G3194" s="346"/>
      <c r="H3194" s="423"/>
      <c r="I3194" s="423"/>
      <c r="J3194" s="423"/>
      <c r="K3194" s="448"/>
      <c r="L3194" s="449"/>
      <c r="M3194" s="450"/>
      <c r="N3194" s="451"/>
      <c r="O3194" s="452"/>
      <c r="P3194" s="453"/>
      <c r="Q3194" s="454"/>
      <c r="R3194" s="455"/>
      <c r="S3194" s="456"/>
      <c r="T3194" s="457"/>
      <c r="U3194" s="458"/>
      <c r="V3194" s="346"/>
      <c r="W3194" s="339"/>
      <c r="X3194" s="241"/>
    </row>
    <row r="3195" spans="1:24" ht="15" customHeight="1">
      <c r="A3195" s="62"/>
      <c r="B3195" s="62"/>
      <c r="C3195" s="389"/>
      <c r="D3195" s="389"/>
      <c r="E3195" s="389"/>
      <c r="F3195" s="346"/>
      <c r="G3195" s="346"/>
      <c r="H3195" s="423"/>
      <c r="I3195" s="423"/>
      <c r="J3195" s="423"/>
      <c r="K3195" s="448"/>
      <c r="L3195" s="449"/>
      <c r="M3195" s="450"/>
      <c r="N3195" s="451"/>
      <c r="O3195" s="452"/>
      <c r="P3195" s="453"/>
      <c r="Q3195" s="454"/>
      <c r="R3195" s="455"/>
      <c r="S3195" s="456"/>
      <c r="T3195" s="457"/>
      <c r="U3195" s="458"/>
      <c r="V3195" s="346"/>
      <c r="W3195" s="339"/>
      <c r="X3195" s="241"/>
    </row>
    <row r="3196" spans="1:24" ht="15" customHeight="1">
      <c r="A3196" s="62"/>
      <c r="B3196" s="62"/>
      <c r="C3196" s="389"/>
      <c r="D3196" s="389"/>
      <c r="E3196" s="389"/>
      <c r="F3196" s="346"/>
      <c r="G3196" s="346"/>
      <c r="H3196" s="423"/>
      <c r="I3196" s="423"/>
      <c r="J3196" s="423"/>
      <c r="K3196" s="448"/>
      <c r="L3196" s="449"/>
      <c r="M3196" s="450"/>
      <c r="N3196" s="451"/>
      <c r="O3196" s="452"/>
      <c r="P3196" s="453"/>
      <c r="Q3196" s="454"/>
      <c r="R3196" s="455"/>
      <c r="S3196" s="456"/>
      <c r="T3196" s="457"/>
      <c r="U3196" s="458"/>
      <c r="V3196" s="346"/>
      <c r="W3196" s="339"/>
      <c r="X3196" s="241"/>
    </row>
    <row r="3197" spans="1:24" ht="15" customHeight="1">
      <c r="A3197" s="62"/>
      <c r="B3197" s="62"/>
      <c r="C3197" s="389"/>
      <c r="D3197" s="389"/>
      <c r="E3197" s="389"/>
      <c r="F3197" s="346"/>
      <c r="G3197" s="346"/>
      <c r="H3197" s="423"/>
      <c r="I3197" s="423"/>
      <c r="J3197" s="423"/>
      <c r="K3197" s="448"/>
      <c r="L3197" s="449"/>
      <c r="M3197" s="450"/>
      <c r="N3197" s="451"/>
      <c r="O3197" s="452"/>
      <c r="P3197" s="453"/>
      <c r="Q3197" s="454"/>
      <c r="R3197" s="455"/>
      <c r="S3197" s="456"/>
      <c r="T3197" s="457"/>
      <c r="U3197" s="458"/>
      <c r="V3197" s="346"/>
      <c r="W3197" s="339"/>
      <c r="X3197" s="241"/>
    </row>
    <row r="3198" spans="1:24" ht="15" customHeight="1">
      <c r="A3198" s="62"/>
      <c r="B3198" s="62"/>
      <c r="C3198" s="389"/>
      <c r="D3198" s="389"/>
      <c r="E3198" s="389"/>
      <c r="F3198" s="346"/>
      <c r="G3198" s="346"/>
      <c r="H3198" s="423"/>
      <c r="I3198" s="423"/>
      <c r="J3198" s="423"/>
      <c r="K3198" s="448"/>
      <c r="L3198" s="449"/>
      <c r="M3198" s="450"/>
      <c r="N3198" s="451"/>
      <c r="O3198" s="452"/>
      <c r="P3198" s="453"/>
      <c r="Q3198" s="454"/>
      <c r="R3198" s="455"/>
      <c r="S3198" s="456"/>
      <c r="T3198" s="457"/>
      <c r="U3198" s="458"/>
      <c r="V3198" s="346"/>
      <c r="W3198" s="339"/>
      <c r="X3198" s="241"/>
    </row>
    <row r="3199" spans="1:24" ht="15" customHeight="1">
      <c r="A3199" s="62"/>
      <c r="B3199" s="62"/>
      <c r="C3199" s="389"/>
      <c r="D3199" s="389"/>
      <c r="E3199" s="389"/>
      <c r="F3199" s="346"/>
      <c r="G3199" s="346"/>
      <c r="H3199" s="423"/>
      <c r="I3199" s="423"/>
      <c r="J3199" s="423"/>
      <c r="K3199" s="448"/>
      <c r="L3199" s="449"/>
      <c r="M3199" s="450"/>
      <c r="N3199" s="451"/>
      <c r="O3199" s="452"/>
      <c r="P3199" s="453"/>
      <c r="Q3199" s="454"/>
      <c r="R3199" s="455"/>
      <c r="S3199" s="456"/>
      <c r="T3199" s="457"/>
      <c r="U3199" s="458"/>
      <c r="V3199" s="346"/>
      <c r="W3199" s="339"/>
      <c r="X3199" s="241"/>
    </row>
    <row r="3200" spans="1:24" ht="15" customHeight="1">
      <c r="A3200" s="62"/>
      <c r="B3200" s="62"/>
      <c r="C3200" s="389"/>
      <c r="D3200" s="389"/>
      <c r="E3200" s="389"/>
      <c r="F3200" s="346"/>
      <c r="G3200" s="346"/>
      <c r="H3200" s="423"/>
      <c r="I3200" s="423"/>
      <c r="J3200" s="423"/>
      <c r="K3200" s="448"/>
      <c r="L3200" s="449"/>
      <c r="M3200" s="450"/>
      <c r="N3200" s="451"/>
      <c r="O3200" s="452"/>
      <c r="P3200" s="453"/>
      <c r="Q3200" s="454"/>
      <c r="R3200" s="455"/>
      <c r="S3200" s="456"/>
      <c r="T3200" s="457"/>
      <c r="U3200" s="458"/>
      <c r="V3200" s="346"/>
      <c r="W3200" s="339"/>
      <c r="X3200" s="241"/>
    </row>
    <row r="3201" spans="1:24" ht="15" customHeight="1">
      <c r="A3201" s="62"/>
      <c r="B3201" s="62"/>
      <c r="C3201" s="389"/>
      <c r="D3201" s="389"/>
      <c r="E3201" s="389"/>
      <c r="F3201" s="346"/>
      <c r="G3201" s="346"/>
      <c r="H3201" s="423"/>
      <c r="I3201" s="423"/>
      <c r="J3201" s="423"/>
      <c r="K3201" s="448"/>
      <c r="L3201" s="449"/>
      <c r="M3201" s="450"/>
      <c r="N3201" s="451"/>
      <c r="O3201" s="452"/>
      <c r="P3201" s="453"/>
      <c r="Q3201" s="454"/>
      <c r="R3201" s="455"/>
      <c r="S3201" s="456"/>
      <c r="T3201" s="457"/>
      <c r="U3201" s="458"/>
      <c r="V3201" s="346"/>
      <c r="W3201" s="339"/>
      <c r="X3201" s="241"/>
    </row>
    <row r="3202" spans="1:24" ht="15" customHeight="1">
      <c r="A3202" s="62"/>
      <c r="B3202" s="62"/>
      <c r="C3202" s="389"/>
      <c r="D3202" s="389"/>
      <c r="E3202" s="389"/>
      <c r="F3202" s="346"/>
      <c r="G3202" s="346"/>
      <c r="H3202" s="423"/>
      <c r="I3202" s="423"/>
      <c r="J3202" s="423"/>
      <c r="K3202" s="448"/>
      <c r="L3202" s="449"/>
      <c r="M3202" s="450"/>
      <c r="N3202" s="451"/>
      <c r="O3202" s="452"/>
      <c r="P3202" s="453"/>
      <c r="Q3202" s="454"/>
      <c r="R3202" s="455"/>
      <c r="S3202" s="456"/>
      <c r="T3202" s="457"/>
      <c r="U3202" s="458"/>
      <c r="V3202" s="346"/>
      <c r="W3202" s="339"/>
      <c r="X3202" s="241"/>
    </row>
    <row r="3203" spans="1:24" ht="15" customHeight="1">
      <c r="A3203" s="62"/>
      <c r="B3203" s="62"/>
      <c r="C3203" s="389"/>
      <c r="D3203" s="389"/>
      <c r="E3203" s="389"/>
      <c r="F3203" s="346"/>
      <c r="G3203" s="346"/>
      <c r="H3203" s="423"/>
      <c r="I3203" s="423"/>
      <c r="J3203" s="423"/>
      <c r="K3203" s="448"/>
      <c r="L3203" s="449"/>
      <c r="M3203" s="450"/>
      <c r="N3203" s="451"/>
      <c r="O3203" s="452"/>
      <c r="P3203" s="453"/>
      <c r="Q3203" s="454"/>
      <c r="R3203" s="455"/>
      <c r="S3203" s="456"/>
      <c r="T3203" s="457"/>
      <c r="U3203" s="458"/>
      <c r="V3203" s="346"/>
      <c r="W3203" s="339"/>
      <c r="X3203" s="241"/>
    </row>
    <row r="3204" spans="1:24" ht="15" customHeight="1">
      <c r="A3204" s="62"/>
      <c r="B3204" s="62"/>
      <c r="C3204" s="389"/>
      <c r="D3204" s="389"/>
      <c r="E3204" s="389"/>
      <c r="F3204" s="346"/>
      <c r="G3204" s="346"/>
      <c r="H3204" s="423"/>
      <c r="I3204" s="423"/>
      <c r="J3204" s="423"/>
      <c r="K3204" s="448"/>
      <c r="L3204" s="449"/>
      <c r="M3204" s="450"/>
      <c r="N3204" s="451"/>
      <c r="O3204" s="452"/>
      <c r="P3204" s="453"/>
      <c r="Q3204" s="454"/>
      <c r="R3204" s="455"/>
      <c r="S3204" s="456"/>
      <c r="T3204" s="457"/>
      <c r="U3204" s="458"/>
      <c r="V3204" s="346"/>
      <c r="W3204" s="339"/>
      <c r="X3204" s="241"/>
    </row>
    <row r="3205" spans="1:24" ht="15" customHeight="1">
      <c r="A3205" s="62"/>
      <c r="B3205" s="62"/>
      <c r="C3205" s="389"/>
      <c r="D3205" s="389"/>
      <c r="E3205" s="389"/>
      <c r="F3205" s="346"/>
      <c r="G3205" s="346"/>
      <c r="H3205" s="423"/>
      <c r="I3205" s="423"/>
      <c r="J3205" s="423"/>
      <c r="K3205" s="448"/>
      <c r="L3205" s="449"/>
      <c r="M3205" s="450"/>
      <c r="N3205" s="451"/>
      <c r="O3205" s="452"/>
      <c r="P3205" s="453"/>
      <c r="Q3205" s="454"/>
      <c r="R3205" s="455"/>
      <c r="S3205" s="456"/>
      <c r="T3205" s="457"/>
      <c r="U3205" s="458"/>
      <c r="V3205" s="346"/>
      <c r="W3205" s="339"/>
      <c r="X3205" s="241"/>
    </row>
    <row r="3206" spans="1:24" ht="15" customHeight="1">
      <c r="A3206" s="62"/>
      <c r="B3206" s="62"/>
      <c r="C3206" s="389"/>
      <c r="D3206" s="389"/>
      <c r="E3206" s="389"/>
      <c r="F3206" s="346"/>
      <c r="G3206" s="346"/>
      <c r="H3206" s="423"/>
      <c r="I3206" s="423"/>
      <c r="J3206" s="423"/>
      <c r="K3206" s="448"/>
      <c r="L3206" s="449"/>
      <c r="M3206" s="450"/>
      <c r="N3206" s="451"/>
      <c r="O3206" s="452"/>
      <c r="P3206" s="453"/>
      <c r="Q3206" s="454"/>
      <c r="R3206" s="455"/>
      <c r="S3206" s="456"/>
      <c r="T3206" s="457"/>
      <c r="U3206" s="458"/>
      <c r="V3206" s="346"/>
      <c r="W3206" s="339"/>
      <c r="X3206" s="241"/>
    </row>
    <row r="3207" spans="1:24" ht="15" customHeight="1">
      <c r="A3207" s="62"/>
      <c r="B3207" s="62"/>
      <c r="C3207" s="389"/>
      <c r="D3207" s="389"/>
      <c r="E3207" s="389"/>
      <c r="F3207" s="346"/>
      <c r="G3207" s="346"/>
      <c r="H3207" s="423"/>
      <c r="I3207" s="423"/>
      <c r="J3207" s="423"/>
      <c r="K3207" s="448"/>
      <c r="L3207" s="449"/>
      <c r="M3207" s="450"/>
      <c r="N3207" s="451"/>
      <c r="O3207" s="452"/>
      <c r="P3207" s="453"/>
      <c r="Q3207" s="454"/>
      <c r="R3207" s="455"/>
      <c r="S3207" s="456"/>
      <c r="T3207" s="457"/>
      <c r="U3207" s="458"/>
      <c r="V3207" s="346"/>
      <c r="W3207" s="339"/>
      <c r="X3207" s="241"/>
    </row>
    <row r="3208" spans="1:24" ht="15" customHeight="1">
      <c r="A3208" s="62"/>
      <c r="B3208" s="62"/>
      <c r="C3208" s="389"/>
      <c r="D3208" s="389"/>
      <c r="E3208" s="389"/>
      <c r="F3208" s="346"/>
      <c r="G3208" s="346"/>
      <c r="H3208" s="423"/>
      <c r="I3208" s="423"/>
      <c r="J3208" s="423"/>
      <c r="K3208" s="448"/>
      <c r="L3208" s="449"/>
      <c r="M3208" s="450"/>
      <c r="N3208" s="451"/>
      <c r="O3208" s="452"/>
      <c r="P3208" s="453"/>
      <c r="Q3208" s="454"/>
      <c r="R3208" s="455"/>
      <c r="S3208" s="456"/>
      <c r="T3208" s="457"/>
      <c r="U3208" s="458"/>
      <c r="V3208" s="346"/>
      <c r="W3208" s="339"/>
      <c r="X3208" s="241"/>
    </row>
    <row r="3209" spans="1:24" ht="15" customHeight="1">
      <c r="A3209" s="62"/>
      <c r="B3209" s="62"/>
      <c r="C3209" s="389"/>
      <c r="D3209" s="389"/>
      <c r="E3209" s="389"/>
      <c r="F3209" s="346"/>
      <c r="G3209" s="346"/>
      <c r="H3209" s="423"/>
      <c r="I3209" s="423"/>
      <c r="J3209" s="423"/>
      <c r="K3209" s="448"/>
      <c r="L3209" s="449"/>
      <c r="M3209" s="450"/>
      <c r="N3209" s="451"/>
      <c r="O3209" s="452"/>
      <c r="P3209" s="453"/>
      <c r="Q3209" s="454"/>
      <c r="R3209" s="455"/>
      <c r="S3209" s="456"/>
      <c r="T3209" s="457"/>
      <c r="U3209" s="458"/>
      <c r="V3209" s="346"/>
      <c r="W3209" s="339"/>
      <c r="X3209" s="241"/>
    </row>
    <row r="3210" spans="1:24" ht="15" customHeight="1">
      <c r="A3210" s="62"/>
      <c r="B3210" s="62"/>
      <c r="C3210" s="389"/>
      <c r="D3210" s="389"/>
      <c r="E3210" s="389"/>
      <c r="F3210" s="346"/>
      <c r="G3210" s="346"/>
      <c r="H3210" s="423"/>
      <c r="I3210" s="423"/>
      <c r="J3210" s="423"/>
      <c r="K3210" s="448"/>
      <c r="L3210" s="449"/>
      <c r="M3210" s="450"/>
      <c r="N3210" s="451"/>
      <c r="O3210" s="452"/>
      <c r="P3210" s="453"/>
      <c r="Q3210" s="454"/>
      <c r="R3210" s="455"/>
      <c r="S3210" s="456"/>
      <c r="T3210" s="457"/>
      <c r="U3210" s="458"/>
      <c r="V3210" s="346"/>
      <c r="W3210" s="339"/>
      <c r="X3210" s="241"/>
    </row>
    <row r="3211" spans="1:24" ht="15" customHeight="1">
      <c r="A3211" s="62"/>
      <c r="B3211" s="62"/>
      <c r="C3211" s="389"/>
      <c r="D3211" s="389"/>
      <c r="E3211" s="389"/>
      <c r="F3211" s="346"/>
      <c r="G3211" s="346"/>
      <c r="H3211" s="423"/>
      <c r="I3211" s="423"/>
      <c r="J3211" s="423"/>
      <c r="K3211" s="448"/>
      <c r="L3211" s="449"/>
      <c r="M3211" s="450"/>
      <c r="N3211" s="451"/>
      <c r="O3211" s="452"/>
      <c r="P3211" s="453"/>
      <c r="Q3211" s="454"/>
      <c r="R3211" s="455"/>
      <c r="S3211" s="456"/>
      <c r="T3211" s="457"/>
      <c r="U3211" s="458"/>
      <c r="V3211" s="346"/>
      <c r="W3211" s="339"/>
      <c r="X3211" s="241"/>
    </row>
    <row r="3212" spans="1:24" ht="15" customHeight="1">
      <c r="A3212" s="62"/>
      <c r="B3212" s="62"/>
      <c r="C3212" s="389"/>
      <c r="D3212" s="389"/>
      <c r="E3212" s="389"/>
      <c r="F3212" s="346"/>
      <c r="G3212" s="346"/>
      <c r="H3212" s="423"/>
      <c r="I3212" s="423"/>
      <c r="J3212" s="423"/>
      <c r="K3212" s="448"/>
      <c r="L3212" s="449"/>
      <c r="M3212" s="450"/>
      <c r="N3212" s="451"/>
      <c r="O3212" s="452"/>
      <c r="P3212" s="453"/>
      <c r="Q3212" s="454"/>
      <c r="R3212" s="455"/>
      <c r="S3212" s="456"/>
      <c r="T3212" s="457"/>
      <c r="U3212" s="458"/>
      <c r="V3212" s="346"/>
      <c r="W3212" s="339"/>
      <c r="X3212" s="241"/>
    </row>
    <row r="3213" spans="1:24" ht="15" customHeight="1">
      <c r="A3213" s="62"/>
      <c r="B3213" s="62"/>
      <c r="C3213" s="389"/>
      <c r="D3213" s="389"/>
      <c r="E3213" s="389"/>
      <c r="F3213" s="346"/>
      <c r="G3213" s="346"/>
      <c r="H3213" s="423"/>
      <c r="I3213" s="423"/>
      <c r="J3213" s="423"/>
      <c r="K3213" s="448"/>
      <c r="L3213" s="449"/>
      <c r="M3213" s="450"/>
      <c r="N3213" s="451"/>
      <c r="O3213" s="452"/>
      <c r="P3213" s="453"/>
      <c r="Q3213" s="454"/>
      <c r="R3213" s="455"/>
      <c r="S3213" s="456"/>
      <c r="T3213" s="457"/>
      <c r="U3213" s="458"/>
      <c r="V3213" s="346"/>
      <c r="W3213" s="339"/>
      <c r="X3213" s="241"/>
    </row>
    <row r="3214" spans="1:24" ht="15" customHeight="1">
      <c r="A3214" s="62"/>
      <c r="B3214" s="62"/>
      <c r="C3214" s="389"/>
      <c r="D3214" s="389"/>
      <c r="E3214" s="389"/>
      <c r="F3214" s="346"/>
      <c r="G3214" s="346"/>
      <c r="H3214" s="423"/>
      <c r="I3214" s="423"/>
      <c r="J3214" s="423"/>
      <c r="K3214" s="448"/>
      <c r="L3214" s="449"/>
      <c r="M3214" s="450"/>
      <c r="N3214" s="451"/>
      <c r="O3214" s="452"/>
      <c r="P3214" s="453"/>
      <c r="Q3214" s="454"/>
      <c r="R3214" s="455"/>
      <c r="S3214" s="456"/>
      <c r="T3214" s="457"/>
      <c r="U3214" s="458"/>
      <c r="V3214" s="346"/>
      <c r="W3214" s="339"/>
      <c r="X3214" s="241"/>
    </row>
    <row r="3215" spans="1:24" ht="15" customHeight="1">
      <c r="A3215" s="62"/>
      <c r="B3215" s="62"/>
      <c r="C3215" s="389"/>
      <c r="D3215" s="389"/>
      <c r="E3215" s="389"/>
      <c r="F3215" s="346"/>
      <c r="G3215" s="346"/>
      <c r="H3215" s="423"/>
      <c r="I3215" s="423"/>
      <c r="J3215" s="423"/>
      <c r="K3215" s="448"/>
      <c r="L3215" s="449"/>
      <c r="M3215" s="450"/>
      <c r="N3215" s="451"/>
      <c r="O3215" s="452"/>
      <c r="P3215" s="453"/>
      <c r="Q3215" s="454"/>
      <c r="R3215" s="455"/>
      <c r="S3215" s="456"/>
      <c r="T3215" s="457"/>
      <c r="U3215" s="458"/>
      <c r="V3215" s="346"/>
      <c r="W3215" s="339"/>
      <c r="X3215" s="241"/>
    </row>
    <row r="3216" spans="1:24" ht="15" customHeight="1">
      <c r="A3216" s="62"/>
      <c r="B3216" s="62"/>
      <c r="C3216" s="389"/>
      <c r="D3216" s="389"/>
      <c r="E3216" s="389"/>
      <c r="F3216" s="346"/>
      <c r="G3216" s="346"/>
      <c r="H3216" s="423"/>
      <c r="I3216" s="423"/>
      <c r="J3216" s="423"/>
      <c r="K3216" s="448"/>
      <c r="L3216" s="449"/>
      <c r="M3216" s="450"/>
      <c r="N3216" s="451"/>
      <c r="O3216" s="452"/>
      <c r="P3216" s="453"/>
      <c r="Q3216" s="454"/>
      <c r="R3216" s="455"/>
      <c r="S3216" s="456"/>
      <c r="T3216" s="457"/>
      <c r="U3216" s="458"/>
      <c r="V3216" s="346"/>
      <c r="W3216" s="339"/>
      <c r="X3216" s="241"/>
    </row>
    <row r="3217" spans="1:24" ht="15" customHeight="1">
      <c r="A3217" s="62"/>
      <c r="B3217" s="62"/>
      <c r="C3217" s="389"/>
      <c r="D3217" s="389"/>
      <c r="E3217" s="389"/>
      <c r="F3217" s="346"/>
      <c r="G3217" s="346"/>
      <c r="H3217" s="423"/>
      <c r="I3217" s="423"/>
      <c r="J3217" s="423"/>
      <c r="K3217" s="448"/>
      <c r="L3217" s="449"/>
      <c r="M3217" s="450"/>
      <c r="N3217" s="451"/>
      <c r="O3217" s="452"/>
      <c r="P3217" s="453"/>
      <c r="Q3217" s="454"/>
      <c r="R3217" s="455"/>
      <c r="S3217" s="456"/>
      <c r="T3217" s="457"/>
      <c r="U3217" s="458"/>
      <c r="V3217" s="346"/>
      <c r="W3217" s="339"/>
      <c r="X3217" s="241"/>
    </row>
    <row r="3218" spans="1:24" ht="15" customHeight="1">
      <c r="A3218" s="62"/>
      <c r="B3218" s="62"/>
      <c r="C3218" s="389"/>
      <c r="D3218" s="389"/>
      <c r="E3218" s="389"/>
      <c r="F3218" s="346"/>
      <c r="G3218" s="346"/>
      <c r="H3218" s="423"/>
      <c r="I3218" s="423"/>
      <c r="J3218" s="423"/>
      <c r="K3218" s="448"/>
      <c r="L3218" s="449"/>
      <c r="M3218" s="450"/>
      <c r="N3218" s="451"/>
      <c r="O3218" s="452"/>
      <c r="P3218" s="453"/>
      <c r="Q3218" s="454"/>
      <c r="R3218" s="455"/>
      <c r="S3218" s="456"/>
      <c r="T3218" s="457"/>
      <c r="U3218" s="458"/>
      <c r="V3218" s="346"/>
      <c r="W3218" s="339"/>
      <c r="X3218" s="241"/>
    </row>
    <row r="3219" spans="1:24" ht="15" customHeight="1">
      <c r="A3219" s="62"/>
      <c r="B3219" s="62"/>
      <c r="C3219" s="389"/>
      <c r="D3219" s="389"/>
      <c r="E3219" s="389"/>
      <c r="F3219" s="346"/>
      <c r="G3219" s="346"/>
      <c r="H3219" s="423"/>
      <c r="I3219" s="423"/>
      <c r="J3219" s="423"/>
      <c r="K3219" s="448"/>
      <c r="L3219" s="449"/>
      <c r="M3219" s="450"/>
      <c r="N3219" s="451"/>
      <c r="O3219" s="452"/>
      <c r="P3219" s="453"/>
      <c r="Q3219" s="454"/>
      <c r="R3219" s="455"/>
      <c r="S3219" s="456"/>
      <c r="T3219" s="457"/>
      <c r="U3219" s="458"/>
      <c r="V3219" s="346"/>
      <c r="W3219" s="339"/>
      <c r="X3219" s="241"/>
    </row>
    <row r="3220" spans="1:24" ht="15" customHeight="1">
      <c r="A3220" s="62"/>
      <c r="B3220" s="62"/>
      <c r="C3220" s="389"/>
      <c r="D3220" s="389"/>
      <c r="E3220" s="389"/>
      <c r="F3220" s="346"/>
      <c r="G3220" s="346"/>
      <c r="H3220" s="423"/>
      <c r="I3220" s="423"/>
      <c r="J3220" s="423"/>
      <c r="K3220" s="448"/>
      <c r="L3220" s="449"/>
      <c r="M3220" s="450"/>
      <c r="N3220" s="451"/>
      <c r="O3220" s="452"/>
      <c r="P3220" s="453"/>
      <c r="Q3220" s="454"/>
      <c r="R3220" s="455"/>
      <c r="S3220" s="456"/>
      <c r="T3220" s="457"/>
      <c r="U3220" s="458"/>
      <c r="V3220" s="346"/>
      <c r="W3220" s="339"/>
      <c r="X3220" s="241"/>
    </row>
    <row r="3221" spans="1:24" ht="15" customHeight="1">
      <c r="A3221" s="62"/>
      <c r="B3221" s="62"/>
      <c r="C3221" s="389"/>
      <c r="D3221" s="389"/>
      <c r="E3221" s="389"/>
      <c r="F3221" s="346"/>
      <c r="G3221" s="346"/>
      <c r="H3221" s="423"/>
      <c r="I3221" s="423"/>
      <c r="J3221" s="423"/>
      <c r="K3221" s="448"/>
      <c r="L3221" s="449"/>
      <c r="M3221" s="450"/>
      <c r="N3221" s="451"/>
      <c r="O3221" s="452"/>
      <c r="P3221" s="453"/>
      <c r="Q3221" s="454"/>
      <c r="R3221" s="455"/>
      <c r="S3221" s="456"/>
      <c r="T3221" s="457"/>
      <c r="U3221" s="458"/>
      <c r="V3221" s="346"/>
      <c r="W3221" s="339"/>
      <c r="X3221" s="241"/>
    </row>
    <row r="3222" spans="1:24" ht="15" customHeight="1">
      <c r="A3222" s="62"/>
      <c r="B3222" s="62"/>
      <c r="C3222" s="389"/>
      <c r="D3222" s="389"/>
      <c r="E3222" s="389"/>
      <c r="F3222" s="346"/>
      <c r="G3222" s="346"/>
      <c r="H3222" s="423"/>
      <c r="I3222" s="423"/>
      <c r="J3222" s="423"/>
      <c r="K3222" s="448"/>
      <c r="L3222" s="449"/>
      <c r="M3222" s="450"/>
      <c r="N3222" s="451"/>
      <c r="O3222" s="452"/>
      <c r="P3222" s="453"/>
      <c r="Q3222" s="454"/>
      <c r="R3222" s="455"/>
      <c r="S3222" s="456"/>
      <c r="T3222" s="457"/>
      <c r="U3222" s="458"/>
      <c r="V3222" s="346"/>
      <c r="W3222" s="339"/>
      <c r="X3222" s="241"/>
    </row>
    <row r="3223" spans="1:24" ht="15" customHeight="1">
      <c r="A3223" s="62"/>
      <c r="B3223" s="62"/>
      <c r="C3223" s="389"/>
      <c r="D3223" s="389"/>
      <c r="E3223" s="389"/>
      <c r="F3223" s="346"/>
      <c r="G3223" s="346"/>
      <c r="H3223" s="423"/>
      <c r="I3223" s="423"/>
      <c r="J3223" s="423"/>
      <c r="K3223" s="448"/>
      <c r="L3223" s="449"/>
      <c r="M3223" s="450"/>
      <c r="N3223" s="451"/>
      <c r="O3223" s="452"/>
      <c r="P3223" s="453"/>
      <c r="Q3223" s="454"/>
      <c r="R3223" s="455"/>
      <c r="S3223" s="456"/>
      <c r="T3223" s="457"/>
      <c r="U3223" s="458"/>
      <c r="V3223" s="346"/>
      <c r="W3223" s="339"/>
      <c r="X3223" s="241"/>
    </row>
    <row r="3224" spans="1:24" ht="15" customHeight="1">
      <c r="A3224" s="62"/>
      <c r="B3224" s="62"/>
      <c r="C3224" s="389"/>
      <c r="D3224" s="389"/>
      <c r="E3224" s="389"/>
      <c r="F3224" s="346"/>
      <c r="G3224" s="346"/>
      <c r="H3224" s="423"/>
      <c r="I3224" s="423"/>
      <c r="J3224" s="423"/>
      <c r="K3224" s="448"/>
      <c r="L3224" s="449"/>
      <c r="M3224" s="450"/>
      <c r="N3224" s="451"/>
      <c r="O3224" s="452"/>
      <c r="P3224" s="453"/>
      <c r="Q3224" s="454"/>
      <c r="R3224" s="455"/>
      <c r="S3224" s="456"/>
      <c r="T3224" s="457"/>
      <c r="U3224" s="458"/>
      <c r="V3224" s="346"/>
      <c r="W3224" s="339"/>
      <c r="X3224" s="241"/>
    </row>
    <row r="3225" spans="1:24" ht="15" customHeight="1">
      <c r="A3225" s="62"/>
      <c r="B3225" s="62"/>
      <c r="C3225" s="389"/>
      <c r="D3225" s="389"/>
      <c r="E3225" s="389"/>
      <c r="F3225" s="346"/>
      <c r="G3225" s="346"/>
      <c r="H3225" s="423"/>
      <c r="I3225" s="423"/>
      <c r="J3225" s="423"/>
      <c r="K3225" s="448"/>
      <c r="L3225" s="449"/>
      <c r="M3225" s="450"/>
      <c r="N3225" s="451"/>
      <c r="O3225" s="452"/>
      <c r="P3225" s="453"/>
      <c r="Q3225" s="454"/>
      <c r="R3225" s="455"/>
      <c r="S3225" s="456"/>
      <c r="T3225" s="457"/>
      <c r="U3225" s="458"/>
      <c r="V3225" s="346"/>
      <c r="W3225" s="339"/>
      <c r="X3225" s="241"/>
    </row>
    <row r="3226" spans="1:24" ht="15" customHeight="1">
      <c r="A3226" s="62"/>
      <c r="B3226" s="62"/>
      <c r="C3226" s="389"/>
      <c r="D3226" s="389"/>
      <c r="E3226" s="389"/>
      <c r="F3226" s="346"/>
      <c r="G3226" s="346"/>
      <c r="H3226" s="423"/>
      <c r="I3226" s="423"/>
      <c r="J3226" s="423"/>
      <c r="K3226" s="448"/>
      <c r="L3226" s="449"/>
      <c r="M3226" s="450"/>
      <c r="N3226" s="451"/>
      <c r="O3226" s="452"/>
      <c r="P3226" s="453"/>
      <c r="Q3226" s="454"/>
      <c r="R3226" s="455"/>
      <c r="S3226" s="456"/>
      <c r="T3226" s="457"/>
      <c r="U3226" s="458"/>
      <c r="V3226" s="346"/>
      <c r="W3226" s="339"/>
      <c r="X3226" s="241"/>
    </row>
    <row r="3227" spans="1:24" ht="15" customHeight="1">
      <c r="A3227" s="62"/>
      <c r="B3227" s="62"/>
      <c r="C3227" s="389"/>
      <c r="D3227" s="389"/>
      <c r="E3227" s="389"/>
      <c r="F3227" s="346"/>
      <c r="G3227" s="346"/>
      <c r="H3227" s="423"/>
      <c r="I3227" s="423"/>
      <c r="J3227" s="423"/>
      <c r="K3227" s="448"/>
      <c r="L3227" s="449"/>
      <c r="M3227" s="450"/>
      <c r="N3227" s="451"/>
      <c r="O3227" s="452"/>
      <c r="P3227" s="453"/>
      <c r="Q3227" s="454"/>
      <c r="R3227" s="455"/>
      <c r="S3227" s="456"/>
      <c r="T3227" s="457"/>
      <c r="U3227" s="458"/>
      <c r="V3227" s="346"/>
      <c r="W3227" s="339"/>
      <c r="X3227" s="241"/>
    </row>
    <row r="3228" spans="1:24" ht="15" customHeight="1">
      <c r="A3228" s="62"/>
      <c r="B3228" s="62"/>
      <c r="C3228" s="389"/>
      <c r="D3228" s="389"/>
      <c r="E3228" s="389"/>
      <c r="F3228" s="346"/>
      <c r="G3228" s="346"/>
      <c r="H3228" s="423"/>
      <c r="I3228" s="423"/>
      <c r="J3228" s="423"/>
      <c r="K3228" s="448"/>
      <c r="L3228" s="449"/>
      <c r="M3228" s="450"/>
      <c r="N3228" s="451"/>
      <c r="O3228" s="452"/>
      <c r="P3228" s="453"/>
      <c r="Q3228" s="454"/>
      <c r="R3228" s="455"/>
      <c r="S3228" s="456"/>
      <c r="T3228" s="457"/>
      <c r="U3228" s="458"/>
      <c r="V3228" s="346"/>
      <c r="W3228" s="339"/>
      <c r="X3228" s="241"/>
    </row>
    <row r="3229" spans="1:24" ht="15" customHeight="1">
      <c r="A3229" s="62"/>
      <c r="B3229" s="62"/>
      <c r="C3229" s="389"/>
      <c r="D3229" s="389"/>
      <c r="E3229" s="389"/>
      <c r="F3229" s="346"/>
      <c r="G3229" s="346"/>
      <c r="H3229" s="423"/>
      <c r="I3229" s="423"/>
      <c r="J3229" s="423"/>
      <c r="K3229" s="448"/>
      <c r="L3229" s="449"/>
      <c r="M3229" s="450"/>
      <c r="N3229" s="451"/>
      <c r="O3229" s="452"/>
      <c r="P3229" s="453"/>
      <c r="Q3229" s="454"/>
      <c r="R3229" s="455"/>
      <c r="S3229" s="456"/>
      <c r="T3229" s="457"/>
      <c r="U3229" s="458"/>
      <c r="V3229" s="346"/>
      <c r="W3229" s="339"/>
      <c r="X3229" s="241"/>
    </row>
    <row r="3230" spans="1:24" ht="15" customHeight="1">
      <c r="A3230" s="62"/>
      <c r="B3230" s="62"/>
      <c r="C3230" s="389"/>
      <c r="D3230" s="389"/>
      <c r="E3230" s="389"/>
      <c r="F3230" s="346"/>
      <c r="G3230" s="346"/>
      <c r="H3230" s="423"/>
      <c r="I3230" s="423"/>
      <c r="J3230" s="423"/>
      <c r="K3230" s="448"/>
      <c r="L3230" s="449"/>
      <c r="M3230" s="450"/>
      <c r="N3230" s="451"/>
      <c r="O3230" s="452"/>
      <c r="P3230" s="453"/>
      <c r="Q3230" s="454"/>
      <c r="R3230" s="455"/>
      <c r="S3230" s="456"/>
      <c r="T3230" s="457"/>
      <c r="U3230" s="458"/>
      <c r="V3230" s="346"/>
      <c r="W3230" s="339"/>
      <c r="X3230" s="241"/>
    </row>
    <row r="3231" spans="1:24" ht="15" customHeight="1">
      <c r="A3231" s="62"/>
      <c r="B3231" s="62"/>
      <c r="C3231" s="389"/>
      <c r="D3231" s="389"/>
      <c r="E3231" s="389"/>
      <c r="F3231" s="346"/>
      <c r="G3231" s="346"/>
      <c r="H3231" s="423"/>
      <c r="I3231" s="423"/>
      <c r="J3231" s="423"/>
      <c r="K3231" s="448"/>
      <c r="L3231" s="449"/>
      <c r="M3231" s="450"/>
      <c r="N3231" s="451"/>
      <c r="O3231" s="452"/>
      <c r="P3231" s="453"/>
      <c r="Q3231" s="454"/>
      <c r="R3231" s="455"/>
      <c r="S3231" s="456"/>
      <c r="T3231" s="457"/>
      <c r="U3231" s="458"/>
      <c r="V3231" s="346"/>
      <c r="W3231" s="339"/>
      <c r="X3231" s="241"/>
    </row>
    <row r="3232" spans="1:24" ht="15" customHeight="1">
      <c r="A3232" s="62"/>
      <c r="B3232" s="62"/>
      <c r="C3232" s="389"/>
      <c r="D3232" s="389"/>
      <c r="E3232" s="389"/>
      <c r="F3232" s="346"/>
      <c r="G3232" s="346"/>
      <c r="H3232" s="423"/>
      <c r="I3232" s="423"/>
      <c r="J3232" s="423"/>
      <c r="K3232" s="448"/>
      <c r="L3232" s="449"/>
      <c r="M3232" s="450"/>
      <c r="N3232" s="451"/>
      <c r="O3232" s="452"/>
      <c r="P3232" s="453"/>
      <c r="Q3232" s="454"/>
      <c r="R3232" s="455"/>
      <c r="S3232" s="456"/>
      <c r="T3232" s="457"/>
      <c r="U3232" s="458"/>
      <c r="V3232" s="346"/>
      <c r="W3232" s="339"/>
      <c r="X3232" s="241"/>
    </row>
    <row r="3233" spans="1:24" ht="15" customHeight="1">
      <c r="A3233" s="62"/>
      <c r="B3233" s="62"/>
      <c r="C3233" s="389"/>
      <c r="D3233" s="389"/>
      <c r="E3233" s="389"/>
      <c r="F3233" s="346"/>
      <c r="G3233" s="346"/>
      <c r="H3233" s="423"/>
      <c r="I3233" s="423"/>
      <c r="J3233" s="423"/>
      <c r="K3233" s="448"/>
      <c r="L3233" s="449"/>
      <c r="M3233" s="450"/>
      <c r="N3233" s="451"/>
      <c r="O3233" s="452"/>
      <c r="P3233" s="453"/>
      <c r="Q3233" s="454"/>
      <c r="R3233" s="455"/>
      <c r="S3233" s="456"/>
      <c r="T3233" s="457"/>
      <c r="U3233" s="458"/>
      <c r="V3233" s="346"/>
      <c r="W3233" s="339"/>
      <c r="X3233" s="241"/>
    </row>
    <row r="3234" spans="1:24" ht="15" customHeight="1">
      <c r="A3234" s="62"/>
      <c r="B3234" s="62"/>
      <c r="C3234" s="389"/>
      <c r="D3234" s="389"/>
      <c r="E3234" s="389"/>
      <c r="F3234" s="346"/>
      <c r="G3234" s="346"/>
      <c r="H3234" s="423"/>
      <c r="I3234" s="423"/>
      <c r="J3234" s="423"/>
      <c r="K3234" s="448"/>
      <c r="L3234" s="449"/>
      <c r="M3234" s="450"/>
      <c r="N3234" s="451"/>
      <c r="O3234" s="452"/>
      <c r="P3234" s="453"/>
      <c r="Q3234" s="454"/>
      <c r="R3234" s="455"/>
      <c r="S3234" s="456"/>
      <c r="T3234" s="457"/>
      <c r="U3234" s="458"/>
      <c r="V3234" s="346"/>
      <c r="W3234" s="339"/>
      <c r="X3234" s="241"/>
    </row>
    <row r="3235" spans="1:24" ht="15" customHeight="1">
      <c r="A3235" s="62"/>
      <c r="B3235" s="62"/>
      <c r="C3235" s="389"/>
      <c r="D3235" s="389"/>
      <c r="E3235" s="389"/>
      <c r="F3235" s="346"/>
      <c r="G3235" s="346"/>
      <c r="H3235" s="423"/>
      <c r="I3235" s="423"/>
      <c r="J3235" s="423"/>
      <c r="K3235" s="448"/>
      <c r="L3235" s="449"/>
      <c r="M3235" s="450"/>
      <c r="N3235" s="451"/>
      <c r="O3235" s="452"/>
      <c r="P3235" s="453"/>
      <c r="Q3235" s="454"/>
      <c r="R3235" s="455"/>
      <c r="S3235" s="456"/>
      <c r="T3235" s="457"/>
      <c r="U3235" s="458"/>
      <c r="V3235" s="346"/>
      <c r="W3235" s="339"/>
      <c r="X3235" s="241"/>
    </row>
    <row r="3236" spans="1:24" ht="15" customHeight="1">
      <c r="A3236" s="62"/>
      <c r="B3236" s="62"/>
      <c r="C3236" s="389"/>
      <c r="D3236" s="389"/>
      <c r="E3236" s="389"/>
      <c r="F3236" s="346"/>
      <c r="G3236" s="346"/>
      <c r="H3236" s="423"/>
      <c r="I3236" s="423"/>
      <c r="J3236" s="423"/>
      <c r="K3236" s="448"/>
      <c r="L3236" s="449"/>
      <c r="M3236" s="450"/>
      <c r="N3236" s="451"/>
      <c r="O3236" s="452"/>
      <c r="P3236" s="453"/>
      <c r="Q3236" s="454"/>
      <c r="R3236" s="455"/>
      <c r="S3236" s="456"/>
      <c r="T3236" s="457"/>
      <c r="U3236" s="458"/>
      <c r="V3236" s="346"/>
      <c r="W3236" s="339"/>
      <c r="X3236" s="241"/>
    </row>
    <row r="3237" spans="1:24" ht="15" customHeight="1">
      <c r="A3237" s="62"/>
      <c r="B3237" s="62"/>
      <c r="C3237" s="389"/>
      <c r="D3237" s="389"/>
      <c r="E3237" s="389"/>
      <c r="F3237" s="346"/>
      <c r="G3237" s="346"/>
      <c r="H3237" s="423"/>
      <c r="I3237" s="423"/>
      <c r="J3237" s="423"/>
      <c r="K3237" s="448"/>
      <c r="L3237" s="449"/>
      <c r="M3237" s="450"/>
      <c r="N3237" s="451"/>
      <c r="O3237" s="452"/>
      <c r="P3237" s="453"/>
      <c r="Q3237" s="454"/>
      <c r="R3237" s="455"/>
      <c r="S3237" s="456"/>
      <c r="T3237" s="457"/>
      <c r="U3237" s="458"/>
      <c r="V3237" s="346"/>
      <c r="W3237" s="339"/>
      <c r="X3237" s="241"/>
    </row>
    <row r="3238" spans="1:24" ht="15" customHeight="1">
      <c r="A3238" s="62"/>
      <c r="B3238" s="62"/>
      <c r="C3238" s="389"/>
      <c r="D3238" s="389"/>
      <c r="E3238" s="389"/>
      <c r="F3238" s="346"/>
      <c r="G3238" s="346"/>
      <c r="H3238" s="423"/>
      <c r="I3238" s="423"/>
      <c r="J3238" s="423"/>
      <c r="K3238" s="448"/>
      <c r="L3238" s="449"/>
      <c r="M3238" s="450"/>
      <c r="N3238" s="451"/>
      <c r="O3238" s="452"/>
      <c r="P3238" s="453"/>
      <c r="Q3238" s="454"/>
      <c r="R3238" s="455"/>
      <c r="S3238" s="456"/>
      <c r="T3238" s="457"/>
      <c r="U3238" s="458"/>
      <c r="V3238" s="346"/>
      <c r="W3238" s="339"/>
      <c r="X3238" s="241"/>
    </row>
    <row r="3239" spans="1:24" ht="15" customHeight="1">
      <c r="A3239" s="62"/>
      <c r="B3239" s="62"/>
      <c r="C3239" s="389"/>
      <c r="D3239" s="389"/>
      <c r="E3239" s="389"/>
      <c r="F3239" s="346"/>
      <c r="G3239" s="346"/>
      <c r="H3239" s="423"/>
      <c r="I3239" s="423"/>
      <c r="J3239" s="423"/>
      <c r="K3239" s="448"/>
      <c r="L3239" s="449"/>
      <c r="M3239" s="450"/>
      <c r="N3239" s="451"/>
      <c r="O3239" s="452"/>
      <c r="P3239" s="453"/>
      <c r="Q3239" s="454"/>
      <c r="R3239" s="455"/>
      <c r="S3239" s="456"/>
      <c r="T3239" s="457"/>
      <c r="U3239" s="458"/>
      <c r="V3239" s="346"/>
      <c r="W3239" s="339"/>
      <c r="X3239" s="241"/>
    </row>
    <row r="3240" spans="1:24" ht="15" customHeight="1">
      <c r="A3240" s="62"/>
      <c r="B3240" s="62"/>
      <c r="C3240" s="389"/>
      <c r="D3240" s="389"/>
      <c r="E3240" s="389"/>
      <c r="F3240" s="346"/>
      <c r="G3240" s="346"/>
      <c r="H3240" s="423"/>
      <c r="I3240" s="423"/>
      <c r="J3240" s="423"/>
      <c r="K3240" s="448"/>
      <c r="L3240" s="449"/>
      <c r="M3240" s="450"/>
      <c r="N3240" s="451"/>
      <c r="O3240" s="452"/>
      <c r="P3240" s="453"/>
      <c r="Q3240" s="454"/>
      <c r="R3240" s="455"/>
      <c r="S3240" s="456"/>
      <c r="T3240" s="457"/>
      <c r="U3240" s="458"/>
      <c r="V3240" s="346"/>
      <c r="W3240" s="339"/>
      <c r="X3240" s="241"/>
    </row>
    <row r="3241" spans="1:24" ht="15" customHeight="1">
      <c r="A3241" s="62"/>
      <c r="B3241" s="62"/>
      <c r="C3241" s="389"/>
      <c r="D3241" s="389"/>
      <c r="E3241" s="389"/>
      <c r="F3241" s="346"/>
      <c r="G3241" s="346"/>
      <c r="H3241" s="423"/>
      <c r="I3241" s="423"/>
      <c r="J3241" s="423"/>
      <c r="K3241" s="448"/>
      <c r="L3241" s="449"/>
      <c r="M3241" s="450"/>
      <c r="N3241" s="451"/>
      <c r="O3241" s="452"/>
      <c r="P3241" s="453"/>
      <c r="Q3241" s="454"/>
      <c r="R3241" s="455"/>
      <c r="S3241" s="456"/>
      <c r="T3241" s="457"/>
      <c r="U3241" s="458"/>
      <c r="V3241" s="346"/>
      <c r="W3241" s="339"/>
      <c r="X3241" s="241"/>
    </row>
    <row r="3242" spans="1:24" ht="15" customHeight="1">
      <c r="A3242" s="62"/>
      <c r="B3242" s="62"/>
      <c r="C3242" s="389"/>
      <c r="D3242" s="389"/>
      <c r="E3242" s="389"/>
      <c r="F3242" s="346"/>
      <c r="G3242" s="346"/>
      <c r="H3242" s="423"/>
      <c r="I3242" s="423"/>
      <c r="J3242" s="423"/>
      <c r="K3242" s="448"/>
      <c r="L3242" s="449"/>
      <c r="M3242" s="450"/>
      <c r="N3242" s="451"/>
      <c r="O3242" s="452"/>
      <c r="P3242" s="453"/>
      <c r="Q3242" s="454"/>
      <c r="R3242" s="455"/>
      <c r="S3242" s="456"/>
      <c r="T3242" s="457"/>
      <c r="U3242" s="458"/>
      <c r="V3242" s="346"/>
      <c r="W3242" s="339"/>
      <c r="X3242" s="241"/>
    </row>
    <row r="3243" spans="1:24" ht="15" customHeight="1">
      <c r="A3243" s="62"/>
      <c r="B3243" s="62"/>
      <c r="C3243" s="389"/>
      <c r="D3243" s="389"/>
      <c r="E3243" s="389"/>
      <c r="F3243" s="346"/>
      <c r="G3243" s="346"/>
      <c r="H3243" s="423"/>
      <c r="I3243" s="423"/>
      <c r="J3243" s="423"/>
      <c r="K3243" s="448"/>
      <c r="L3243" s="449"/>
      <c r="M3243" s="450"/>
      <c r="N3243" s="451"/>
      <c r="O3243" s="452"/>
      <c r="P3243" s="453"/>
      <c r="Q3243" s="454"/>
      <c r="R3243" s="455"/>
      <c r="S3243" s="456"/>
      <c r="T3243" s="457"/>
      <c r="U3243" s="458"/>
      <c r="V3243" s="346"/>
      <c r="W3243" s="339"/>
      <c r="X3243" s="241"/>
    </row>
    <row r="3244" spans="1:24" ht="15" customHeight="1">
      <c r="A3244" s="62"/>
      <c r="B3244" s="62"/>
      <c r="C3244" s="389"/>
      <c r="D3244" s="389"/>
      <c r="E3244" s="389"/>
      <c r="F3244" s="346"/>
      <c r="G3244" s="346"/>
      <c r="H3244" s="423"/>
      <c r="I3244" s="423"/>
      <c r="J3244" s="423"/>
      <c r="K3244" s="448"/>
      <c r="L3244" s="449"/>
      <c r="M3244" s="450"/>
      <c r="N3244" s="451"/>
      <c r="O3244" s="452"/>
      <c r="P3244" s="453"/>
      <c r="Q3244" s="454"/>
      <c r="R3244" s="455"/>
      <c r="S3244" s="456"/>
      <c r="T3244" s="457"/>
      <c r="U3244" s="458"/>
      <c r="V3244" s="346"/>
      <c r="W3244" s="339"/>
      <c r="X3244" s="241"/>
    </row>
    <row r="3245" spans="1:24" ht="15" customHeight="1">
      <c r="A3245" s="62"/>
      <c r="B3245" s="62"/>
      <c r="C3245" s="389"/>
      <c r="D3245" s="389"/>
      <c r="E3245" s="389"/>
      <c r="F3245" s="346"/>
      <c r="G3245" s="346"/>
      <c r="H3245" s="423"/>
      <c r="I3245" s="423"/>
      <c r="J3245" s="423"/>
      <c r="K3245" s="448"/>
      <c r="L3245" s="449"/>
      <c r="M3245" s="450"/>
      <c r="N3245" s="451"/>
      <c r="O3245" s="452"/>
      <c r="P3245" s="453"/>
      <c r="Q3245" s="454"/>
      <c r="R3245" s="455"/>
      <c r="S3245" s="456"/>
      <c r="T3245" s="457"/>
      <c r="U3245" s="458"/>
      <c r="V3245" s="346"/>
      <c r="W3245" s="339"/>
      <c r="X3245" s="241"/>
    </row>
    <row r="3246" spans="1:24" ht="15" customHeight="1">
      <c r="A3246" s="62"/>
      <c r="B3246" s="62"/>
      <c r="C3246" s="389"/>
      <c r="D3246" s="389"/>
      <c r="E3246" s="389"/>
      <c r="F3246" s="346"/>
      <c r="G3246" s="346"/>
      <c r="H3246" s="423"/>
      <c r="I3246" s="423"/>
      <c r="J3246" s="423"/>
      <c r="K3246" s="448"/>
      <c r="L3246" s="449"/>
      <c r="M3246" s="450"/>
      <c r="N3246" s="451"/>
      <c r="O3246" s="452"/>
      <c r="P3246" s="453"/>
      <c r="Q3246" s="454"/>
      <c r="R3246" s="455"/>
      <c r="S3246" s="456"/>
      <c r="T3246" s="457"/>
      <c r="U3246" s="458"/>
      <c r="V3246" s="346"/>
      <c r="W3246" s="339"/>
      <c r="X3246" s="241"/>
    </row>
    <row r="3247" spans="1:24" ht="15" customHeight="1">
      <c r="A3247" s="62"/>
      <c r="B3247" s="62"/>
      <c r="C3247" s="389"/>
      <c r="D3247" s="389"/>
      <c r="E3247" s="389"/>
      <c r="F3247" s="346"/>
      <c r="G3247" s="346"/>
      <c r="H3247" s="423"/>
      <c r="I3247" s="423"/>
      <c r="J3247" s="423"/>
      <c r="K3247" s="448"/>
      <c r="L3247" s="449"/>
      <c r="M3247" s="450"/>
      <c r="N3247" s="451"/>
      <c r="O3247" s="452"/>
      <c r="P3247" s="453"/>
      <c r="Q3247" s="454"/>
      <c r="R3247" s="455"/>
      <c r="S3247" s="456"/>
      <c r="T3247" s="457"/>
      <c r="U3247" s="458"/>
      <c r="V3247" s="346"/>
      <c r="W3247" s="339"/>
      <c r="X3247" s="241"/>
    </row>
    <row r="3248" spans="1:24" ht="15" customHeight="1">
      <c r="A3248" s="62"/>
      <c r="B3248" s="62"/>
      <c r="C3248" s="389"/>
      <c r="D3248" s="389"/>
      <c r="E3248" s="389"/>
      <c r="F3248" s="346"/>
      <c r="G3248" s="346"/>
      <c r="H3248" s="423"/>
      <c r="I3248" s="423"/>
      <c r="J3248" s="423"/>
      <c r="K3248" s="448"/>
      <c r="L3248" s="449"/>
      <c r="M3248" s="450"/>
      <c r="N3248" s="451"/>
      <c r="O3248" s="452"/>
      <c r="P3248" s="453"/>
      <c r="Q3248" s="454"/>
      <c r="R3248" s="455"/>
      <c r="S3248" s="456"/>
      <c r="T3248" s="457"/>
      <c r="U3248" s="458"/>
      <c r="V3248" s="346"/>
      <c r="W3248" s="339"/>
      <c r="X3248" s="241"/>
    </row>
    <row r="3249" spans="1:24" ht="15" customHeight="1">
      <c r="A3249" s="62"/>
      <c r="B3249" s="62"/>
      <c r="C3249" s="389"/>
      <c r="D3249" s="389"/>
      <c r="E3249" s="389"/>
      <c r="F3249" s="346"/>
      <c r="G3249" s="346"/>
      <c r="H3249" s="423"/>
      <c r="I3249" s="423"/>
      <c r="J3249" s="423"/>
      <c r="K3249" s="448"/>
      <c r="L3249" s="449"/>
      <c r="M3249" s="450"/>
      <c r="N3249" s="451"/>
      <c r="O3249" s="452"/>
      <c r="P3249" s="453"/>
      <c r="Q3249" s="454"/>
      <c r="R3249" s="455"/>
      <c r="S3249" s="456"/>
      <c r="T3249" s="457"/>
      <c r="U3249" s="458"/>
      <c r="V3249" s="346"/>
      <c r="W3249" s="339"/>
      <c r="X3249" s="241"/>
    </row>
    <row r="3250" spans="1:24" ht="15" customHeight="1">
      <c r="A3250" s="62"/>
      <c r="B3250" s="62"/>
      <c r="C3250" s="389"/>
      <c r="D3250" s="389"/>
      <c r="E3250" s="389"/>
      <c r="F3250" s="346"/>
      <c r="G3250" s="346"/>
      <c r="H3250" s="423"/>
      <c r="I3250" s="423"/>
      <c r="J3250" s="423"/>
      <c r="K3250" s="448"/>
      <c r="L3250" s="449"/>
      <c r="M3250" s="450"/>
      <c r="N3250" s="451"/>
      <c r="O3250" s="452"/>
      <c r="P3250" s="453"/>
      <c r="Q3250" s="454"/>
      <c r="R3250" s="455"/>
      <c r="S3250" s="456"/>
      <c r="T3250" s="457"/>
      <c r="U3250" s="458"/>
      <c r="V3250" s="346"/>
      <c r="W3250" s="339"/>
      <c r="X3250" s="241"/>
    </row>
    <row r="3251" spans="1:24" ht="15" customHeight="1">
      <c r="A3251" s="62"/>
      <c r="B3251" s="62"/>
      <c r="C3251" s="389"/>
      <c r="D3251" s="389"/>
      <c r="E3251" s="389"/>
      <c r="F3251" s="346"/>
      <c r="G3251" s="346"/>
      <c r="H3251" s="423"/>
      <c r="I3251" s="423"/>
      <c r="J3251" s="423"/>
      <c r="K3251" s="448"/>
      <c r="L3251" s="449"/>
      <c r="M3251" s="450"/>
      <c r="N3251" s="451"/>
      <c r="O3251" s="452"/>
      <c r="P3251" s="453"/>
      <c r="Q3251" s="454"/>
      <c r="R3251" s="455"/>
      <c r="S3251" s="456"/>
      <c r="T3251" s="457"/>
      <c r="U3251" s="458"/>
      <c r="V3251" s="346"/>
      <c r="W3251" s="339"/>
      <c r="X3251" s="241"/>
    </row>
    <row r="3252" spans="1:24" ht="15" customHeight="1">
      <c r="A3252" s="62"/>
      <c r="B3252" s="62"/>
      <c r="C3252" s="389"/>
      <c r="D3252" s="389"/>
      <c r="E3252" s="389"/>
      <c r="F3252" s="346"/>
      <c r="G3252" s="346"/>
      <c r="H3252" s="423"/>
      <c r="I3252" s="423"/>
      <c r="J3252" s="423"/>
      <c r="K3252" s="448"/>
      <c r="L3252" s="449"/>
      <c r="M3252" s="450"/>
      <c r="N3252" s="451"/>
      <c r="O3252" s="452"/>
      <c r="P3252" s="453"/>
      <c r="Q3252" s="454"/>
      <c r="R3252" s="455"/>
      <c r="S3252" s="456"/>
      <c r="T3252" s="457"/>
      <c r="U3252" s="458"/>
      <c r="V3252" s="346"/>
      <c r="W3252" s="339"/>
      <c r="X3252" s="241"/>
    </row>
    <row r="3253" spans="1:24" ht="15" customHeight="1">
      <c r="A3253" s="62"/>
      <c r="B3253" s="62"/>
      <c r="C3253" s="389"/>
      <c r="D3253" s="389"/>
      <c r="E3253" s="389"/>
      <c r="F3253" s="346"/>
      <c r="G3253" s="346"/>
      <c r="H3253" s="423"/>
      <c r="I3253" s="423"/>
      <c r="J3253" s="423"/>
      <c r="K3253" s="448"/>
      <c r="L3253" s="449"/>
      <c r="M3253" s="450"/>
      <c r="N3253" s="451"/>
      <c r="O3253" s="452"/>
      <c r="P3253" s="453"/>
      <c r="Q3253" s="454"/>
      <c r="R3253" s="455"/>
      <c r="S3253" s="456"/>
      <c r="T3253" s="457"/>
      <c r="U3253" s="458"/>
      <c r="V3253" s="346"/>
      <c r="W3253" s="339"/>
      <c r="X3253" s="241"/>
    </row>
    <row r="3254" spans="1:24" ht="15" customHeight="1">
      <c r="A3254" s="62"/>
      <c r="B3254" s="62"/>
      <c r="C3254" s="389"/>
      <c r="D3254" s="389"/>
      <c r="E3254" s="389"/>
      <c r="F3254" s="346"/>
      <c r="G3254" s="346"/>
      <c r="H3254" s="423"/>
      <c r="I3254" s="423"/>
      <c r="J3254" s="423"/>
      <c r="K3254" s="448"/>
      <c r="L3254" s="449"/>
      <c r="M3254" s="450"/>
      <c r="N3254" s="451"/>
      <c r="O3254" s="452"/>
      <c r="P3254" s="453"/>
      <c r="Q3254" s="454"/>
      <c r="R3254" s="455"/>
      <c r="S3254" s="456"/>
      <c r="T3254" s="457"/>
      <c r="U3254" s="458"/>
      <c r="V3254" s="346"/>
      <c r="W3254" s="339"/>
      <c r="X3254" s="241"/>
    </row>
    <row r="3255" spans="1:24" ht="15" customHeight="1">
      <c r="A3255" s="62"/>
      <c r="B3255" s="62"/>
      <c r="C3255" s="389"/>
      <c r="D3255" s="389"/>
      <c r="E3255" s="389"/>
      <c r="F3255" s="346"/>
      <c r="G3255" s="346"/>
      <c r="H3255" s="423"/>
      <c r="I3255" s="423"/>
      <c r="J3255" s="423"/>
      <c r="K3255" s="448"/>
      <c r="L3255" s="449"/>
      <c r="M3255" s="450"/>
      <c r="N3255" s="451"/>
      <c r="O3255" s="452"/>
      <c r="P3255" s="453"/>
      <c r="Q3255" s="454"/>
      <c r="R3255" s="455"/>
      <c r="S3255" s="456"/>
      <c r="T3255" s="457"/>
      <c r="U3255" s="458"/>
      <c r="V3255" s="346"/>
      <c r="W3255" s="339"/>
      <c r="X3255" s="241"/>
    </row>
    <row r="3256" spans="1:24" ht="15" customHeight="1">
      <c r="A3256" s="62"/>
      <c r="B3256" s="62"/>
      <c r="C3256" s="389"/>
      <c r="D3256" s="389"/>
      <c r="E3256" s="389"/>
      <c r="F3256" s="346"/>
      <c r="G3256" s="346"/>
      <c r="H3256" s="423"/>
      <c r="I3256" s="423"/>
      <c r="J3256" s="423"/>
      <c r="K3256" s="448"/>
      <c r="L3256" s="449"/>
      <c r="M3256" s="450"/>
      <c r="N3256" s="451"/>
      <c r="O3256" s="452"/>
      <c r="P3256" s="453"/>
      <c r="Q3256" s="454"/>
      <c r="R3256" s="455"/>
      <c r="S3256" s="456"/>
      <c r="T3256" s="457"/>
      <c r="U3256" s="458"/>
      <c r="V3256" s="346"/>
      <c r="W3256" s="339"/>
      <c r="X3256" s="241"/>
    </row>
    <row r="3257" spans="1:24" ht="15" customHeight="1">
      <c r="A3257" s="62"/>
      <c r="B3257" s="62"/>
      <c r="C3257" s="389"/>
      <c r="D3257" s="389"/>
      <c r="E3257" s="389"/>
      <c r="F3257" s="346"/>
      <c r="G3257" s="346"/>
      <c r="H3257" s="423"/>
      <c r="I3257" s="423"/>
      <c r="J3257" s="423"/>
      <c r="K3257" s="448"/>
      <c r="L3257" s="449"/>
      <c r="M3257" s="450"/>
      <c r="N3257" s="451"/>
      <c r="O3257" s="452"/>
      <c r="P3257" s="453"/>
      <c r="Q3257" s="454"/>
      <c r="R3257" s="455"/>
      <c r="S3257" s="456"/>
      <c r="T3257" s="457"/>
      <c r="U3257" s="458"/>
      <c r="V3257" s="346"/>
      <c r="W3257" s="339"/>
      <c r="X3257" s="241"/>
    </row>
    <row r="3258" spans="1:24" ht="15" customHeight="1">
      <c r="A3258" s="62"/>
      <c r="B3258" s="62"/>
      <c r="C3258" s="389"/>
      <c r="D3258" s="389"/>
      <c r="E3258" s="389"/>
      <c r="F3258" s="346"/>
      <c r="G3258" s="346"/>
      <c r="H3258" s="423"/>
      <c r="I3258" s="423"/>
      <c r="J3258" s="423"/>
      <c r="K3258" s="448"/>
      <c r="L3258" s="449"/>
      <c r="M3258" s="450"/>
      <c r="N3258" s="451"/>
      <c r="O3258" s="452"/>
      <c r="P3258" s="453"/>
      <c r="Q3258" s="454"/>
      <c r="R3258" s="455"/>
      <c r="S3258" s="456"/>
      <c r="T3258" s="457"/>
      <c r="U3258" s="458"/>
      <c r="V3258" s="346"/>
      <c r="W3258" s="339"/>
      <c r="X3258" s="241"/>
    </row>
    <row r="3259" spans="1:24" ht="15" customHeight="1">
      <c r="A3259" s="62"/>
      <c r="B3259" s="62"/>
      <c r="C3259" s="389"/>
      <c r="D3259" s="389"/>
      <c r="E3259" s="389"/>
      <c r="F3259" s="346"/>
      <c r="G3259" s="346"/>
      <c r="H3259" s="423"/>
      <c r="I3259" s="423"/>
      <c r="J3259" s="423"/>
      <c r="K3259" s="448"/>
      <c r="L3259" s="449"/>
      <c r="M3259" s="450"/>
      <c r="N3259" s="451"/>
      <c r="O3259" s="452"/>
      <c r="P3259" s="453"/>
      <c r="Q3259" s="454"/>
      <c r="R3259" s="455"/>
      <c r="S3259" s="456"/>
      <c r="T3259" s="457"/>
      <c r="U3259" s="458"/>
      <c r="V3259" s="346"/>
      <c r="W3259" s="339"/>
      <c r="X3259" s="241"/>
    </row>
    <row r="3260" spans="1:24" ht="15" customHeight="1">
      <c r="A3260" s="62"/>
      <c r="B3260" s="62"/>
      <c r="C3260" s="389"/>
      <c r="D3260" s="389"/>
      <c r="E3260" s="389"/>
      <c r="F3260" s="346"/>
      <c r="G3260" s="346"/>
      <c r="H3260" s="423"/>
      <c r="I3260" s="423"/>
      <c r="J3260" s="423"/>
      <c r="K3260" s="448"/>
      <c r="L3260" s="449"/>
      <c r="M3260" s="450"/>
      <c r="N3260" s="451"/>
      <c r="O3260" s="452"/>
      <c r="P3260" s="453"/>
      <c r="Q3260" s="454"/>
      <c r="R3260" s="455"/>
      <c r="S3260" s="456"/>
      <c r="T3260" s="457"/>
      <c r="U3260" s="458"/>
      <c r="V3260" s="346"/>
      <c r="W3260" s="339"/>
      <c r="X3260" s="241"/>
    </row>
    <row r="3261" spans="1:24" ht="15" customHeight="1">
      <c r="A3261" s="62"/>
      <c r="B3261" s="62"/>
      <c r="C3261" s="389"/>
      <c r="D3261" s="389"/>
      <c r="E3261" s="389"/>
      <c r="F3261" s="346"/>
      <c r="G3261" s="346"/>
      <c r="H3261" s="423"/>
      <c r="I3261" s="423"/>
      <c r="J3261" s="423"/>
      <c r="K3261" s="448"/>
      <c r="L3261" s="449"/>
      <c r="M3261" s="450"/>
      <c r="N3261" s="451"/>
      <c r="O3261" s="452"/>
      <c r="P3261" s="453"/>
      <c r="Q3261" s="454"/>
      <c r="R3261" s="455"/>
      <c r="S3261" s="456"/>
      <c r="T3261" s="457"/>
      <c r="U3261" s="458"/>
      <c r="V3261" s="346"/>
      <c r="W3261" s="339"/>
      <c r="X3261" s="241"/>
    </row>
    <row r="3262" spans="1:24" ht="15" customHeight="1">
      <c r="A3262" s="62"/>
      <c r="B3262" s="62"/>
      <c r="C3262" s="389"/>
      <c r="D3262" s="389"/>
      <c r="E3262" s="389"/>
      <c r="F3262" s="346"/>
      <c r="G3262" s="346"/>
      <c r="H3262" s="423"/>
      <c r="I3262" s="423"/>
      <c r="J3262" s="423"/>
      <c r="K3262" s="448"/>
      <c r="L3262" s="449"/>
      <c r="M3262" s="450"/>
      <c r="N3262" s="451"/>
      <c r="O3262" s="452"/>
      <c r="P3262" s="453"/>
      <c r="Q3262" s="454"/>
      <c r="R3262" s="455"/>
      <c r="S3262" s="456"/>
      <c r="T3262" s="457"/>
      <c r="U3262" s="458"/>
      <c r="V3262" s="346"/>
      <c r="W3262" s="339"/>
      <c r="X3262" s="241"/>
    </row>
    <row r="3263" spans="1:24" ht="15" customHeight="1">
      <c r="A3263" s="62"/>
      <c r="B3263" s="62"/>
      <c r="C3263" s="389"/>
      <c r="D3263" s="389"/>
      <c r="E3263" s="389"/>
      <c r="F3263" s="346"/>
      <c r="G3263" s="346"/>
      <c r="H3263" s="423"/>
      <c r="I3263" s="423"/>
      <c r="J3263" s="423"/>
      <c r="K3263" s="448"/>
      <c r="L3263" s="449"/>
      <c r="M3263" s="450"/>
      <c r="N3263" s="451"/>
      <c r="O3263" s="452"/>
      <c r="P3263" s="453"/>
      <c r="Q3263" s="454"/>
      <c r="R3263" s="455"/>
      <c r="S3263" s="456"/>
      <c r="T3263" s="457"/>
      <c r="U3263" s="458"/>
      <c r="V3263" s="346"/>
      <c r="W3263" s="339"/>
      <c r="X3263" s="241"/>
    </row>
    <row r="3264" spans="1:24" ht="15" customHeight="1">
      <c r="A3264" s="62"/>
      <c r="B3264" s="62"/>
      <c r="C3264" s="389"/>
      <c r="D3264" s="389"/>
      <c r="E3264" s="389"/>
      <c r="F3264" s="346"/>
      <c r="G3264" s="346"/>
      <c r="H3264" s="423"/>
      <c r="I3264" s="423"/>
      <c r="J3264" s="423"/>
      <c r="K3264" s="448"/>
      <c r="L3264" s="449"/>
      <c r="M3264" s="450"/>
      <c r="N3264" s="451"/>
      <c r="O3264" s="452"/>
      <c r="P3264" s="453"/>
      <c r="Q3264" s="454"/>
      <c r="R3264" s="455"/>
      <c r="S3264" s="456"/>
      <c r="T3264" s="457"/>
      <c r="U3264" s="458"/>
      <c r="V3264" s="346"/>
      <c r="W3264" s="339"/>
      <c r="X3264" s="241"/>
    </row>
    <row r="3265" spans="1:24" ht="15" customHeight="1">
      <c r="A3265" s="62"/>
      <c r="B3265" s="62"/>
      <c r="C3265" s="389"/>
      <c r="D3265" s="389"/>
      <c r="E3265" s="389"/>
      <c r="F3265" s="346"/>
      <c r="G3265" s="346"/>
      <c r="H3265" s="423"/>
      <c r="I3265" s="423"/>
      <c r="J3265" s="423"/>
      <c r="K3265" s="448"/>
      <c r="L3265" s="449"/>
      <c r="M3265" s="450"/>
      <c r="N3265" s="451"/>
      <c r="O3265" s="452"/>
      <c r="P3265" s="453"/>
      <c r="Q3265" s="454"/>
      <c r="R3265" s="455"/>
      <c r="S3265" s="456"/>
      <c r="T3265" s="457"/>
      <c r="U3265" s="458"/>
      <c r="V3265" s="346"/>
      <c r="W3265" s="339"/>
      <c r="X3265" s="241"/>
    </row>
    <row r="3266" spans="1:24" ht="15" customHeight="1">
      <c r="A3266" s="62"/>
      <c r="B3266" s="62"/>
      <c r="C3266" s="389"/>
      <c r="D3266" s="389"/>
      <c r="E3266" s="389"/>
      <c r="F3266" s="346"/>
      <c r="G3266" s="346"/>
      <c r="H3266" s="423"/>
      <c r="I3266" s="423"/>
      <c r="J3266" s="423"/>
      <c r="K3266" s="448"/>
      <c r="L3266" s="449"/>
      <c r="M3266" s="450"/>
      <c r="N3266" s="451"/>
      <c r="O3266" s="452"/>
      <c r="P3266" s="453"/>
      <c r="Q3266" s="454"/>
      <c r="R3266" s="455"/>
      <c r="S3266" s="456"/>
      <c r="T3266" s="457"/>
      <c r="U3266" s="458"/>
      <c r="V3266" s="346"/>
      <c r="W3266" s="339"/>
      <c r="X3266" s="241"/>
    </row>
    <row r="3267" spans="1:24" ht="15" customHeight="1">
      <c r="A3267" s="62"/>
      <c r="B3267" s="62"/>
      <c r="C3267" s="389"/>
      <c r="D3267" s="389"/>
      <c r="E3267" s="389"/>
      <c r="F3267" s="346"/>
      <c r="G3267" s="346"/>
      <c r="H3267" s="423"/>
      <c r="I3267" s="423"/>
      <c r="J3267" s="423"/>
      <c r="K3267" s="448"/>
      <c r="L3267" s="449"/>
      <c r="M3267" s="450"/>
      <c r="N3267" s="451"/>
      <c r="O3267" s="452"/>
      <c r="P3267" s="453"/>
      <c r="Q3267" s="454"/>
      <c r="R3267" s="455"/>
      <c r="S3267" s="456"/>
      <c r="T3267" s="457"/>
      <c r="U3267" s="458"/>
      <c r="V3267" s="346"/>
      <c r="W3267" s="339"/>
      <c r="X3267" s="241"/>
    </row>
    <row r="3268" spans="1:24" ht="15" customHeight="1">
      <c r="A3268" s="62"/>
      <c r="B3268" s="62"/>
      <c r="C3268" s="389"/>
      <c r="D3268" s="389"/>
      <c r="E3268" s="389"/>
      <c r="F3268" s="346"/>
      <c r="G3268" s="346"/>
      <c r="H3268" s="423"/>
      <c r="I3268" s="423"/>
      <c r="J3268" s="423"/>
      <c r="K3268" s="448"/>
      <c r="L3268" s="449"/>
      <c r="M3268" s="450"/>
      <c r="N3268" s="451"/>
      <c r="O3268" s="452"/>
      <c r="P3268" s="453"/>
      <c r="Q3268" s="454"/>
      <c r="R3268" s="455"/>
      <c r="S3268" s="456"/>
      <c r="T3268" s="457"/>
      <c r="U3268" s="458"/>
      <c r="V3268" s="346"/>
      <c r="W3268" s="339"/>
      <c r="X3268" s="241"/>
    </row>
    <row r="3269" spans="1:24" ht="15" customHeight="1">
      <c r="A3269" s="62"/>
      <c r="B3269" s="62"/>
      <c r="C3269" s="389"/>
      <c r="D3269" s="389"/>
      <c r="E3269" s="389"/>
      <c r="F3269" s="346"/>
      <c r="G3269" s="346"/>
      <c r="H3269" s="423"/>
      <c r="I3269" s="423"/>
      <c r="J3269" s="423"/>
      <c r="K3269" s="448"/>
      <c r="L3269" s="449"/>
      <c r="M3269" s="450"/>
      <c r="N3269" s="451"/>
      <c r="O3269" s="452"/>
      <c r="P3269" s="453"/>
      <c r="Q3269" s="454"/>
      <c r="R3269" s="455"/>
      <c r="S3269" s="456"/>
      <c r="T3269" s="457"/>
      <c r="U3269" s="458"/>
      <c r="V3269" s="346"/>
      <c r="W3269" s="339"/>
      <c r="X3269" s="241"/>
    </row>
    <row r="3270" spans="1:24" ht="15" customHeight="1">
      <c r="A3270" s="62"/>
      <c r="B3270" s="62"/>
      <c r="C3270" s="389"/>
      <c r="D3270" s="389"/>
      <c r="E3270" s="389"/>
      <c r="F3270" s="346"/>
      <c r="G3270" s="346"/>
      <c r="H3270" s="423"/>
      <c r="I3270" s="423"/>
      <c r="J3270" s="423"/>
      <c r="K3270" s="448"/>
      <c r="L3270" s="449"/>
      <c r="M3270" s="450"/>
      <c r="N3270" s="451"/>
      <c r="O3270" s="452"/>
      <c r="P3270" s="453"/>
      <c r="Q3270" s="454"/>
      <c r="R3270" s="455"/>
      <c r="S3270" s="456"/>
      <c r="T3270" s="457"/>
      <c r="U3270" s="458"/>
      <c r="V3270" s="346"/>
      <c r="W3270" s="339"/>
      <c r="X3270" s="241"/>
    </row>
    <row r="3271" spans="1:24" ht="15" customHeight="1">
      <c r="A3271" s="62"/>
      <c r="B3271" s="62"/>
      <c r="C3271" s="389"/>
      <c r="D3271" s="389"/>
      <c r="E3271" s="389"/>
      <c r="F3271" s="346"/>
      <c r="G3271" s="346"/>
      <c r="H3271" s="423"/>
      <c r="I3271" s="423"/>
      <c r="J3271" s="423"/>
      <c r="K3271" s="448"/>
      <c r="L3271" s="449"/>
      <c r="M3271" s="450"/>
      <c r="N3271" s="451"/>
      <c r="O3271" s="452"/>
      <c r="P3271" s="453"/>
      <c r="Q3271" s="454"/>
      <c r="R3271" s="455"/>
      <c r="S3271" s="456"/>
      <c r="T3271" s="457"/>
      <c r="U3271" s="458"/>
      <c r="V3271" s="346"/>
      <c r="W3271" s="339"/>
      <c r="X3271" s="241"/>
    </row>
    <row r="3272" spans="1:24" ht="15" customHeight="1">
      <c r="A3272" s="62"/>
      <c r="B3272" s="62"/>
      <c r="C3272" s="389"/>
      <c r="D3272" s="389"/>
      <c r="E3272" s="389"/>
      <c r="F3272" s="346"/>
      <c r="G3272" s="346"/>
      <c r="H3272" s="423"/>
      <c r="I3272" s="423"/>
      <c r="J3272" s="423"/>
      <c r="K3272" s="448"/>
      <c r="L3272" s="449"/>
      <c r="M3272" s="450"/>
      <c r="N3272" s="451"/>
      <c r="O3272" s="452"/>
      <c r="P3272" s="453"/>
      <c r="Q3272" s="454"/>
      <c r="R3272" s="455"/>
      <c r="S3272" s="456"/>
      <c r="T3272" s="457"/>
      <c r="U3272" s="458"/>
      <c r="V3272" s="346"/>
      <c r="W3272" s="339"/>
      <c r="X3272" s="241"/>
    </row>
    <row r="3273" spans="1:24" ht="15" customHeight="1">
      <c r="A3273" s="62"/>
      <c r="B3273" s="62"/>
      <c r="C3273" s="389"/>
      <c r="D3273" s="389"/>
      <c r="E3273" s="389"/>
      <c r="F3273" s="346"/>
      <c r="G3273" s="346"/>
      <c r="H3273" s="423"/>
      <c r="I3273" s="423"/>
      <c r="J3273" s="423"/>
      <c r="K3273" s="448"/>
      <c r="L3273" s="449"/>
      <c r="M3273" s="450"/>
      <c r="N3273" s="451"/>
      <c r="O3273" s="452"/>
      <c r="P3273" s="453"/>
      <c r="Q3273" s="454"/>
      <c r="R3273" s="455"/>
      <c r="S3273" s="456"/>
      <c r="T3273" s="457"/>
      <c r="U3273" s="458"/>
      <c r="V3273" s="346"/>
      <c r="W3273" s="339"/>
      <c r="X3273" s="241"/>
    </row>
    <row r="3274" spans="1:24" ht="15" customHeight="1">
      <c r="A3274" s="62"/>
      <c r="B3274" s="62"/>
      <c r="C3274" s="389"/>
      <c r="D3274" s="389"/>
      <c r="E3274" s="389"/>
      <c r="F3274" s="346"/>
      <c r="G3274" s="346"/>
      <c r="H3274" s="423"/>
      <c r="I3274" s="423"/>
      <c r="J3274" s="423"/>
      <c r="K3274" s="448"/>
      <c r="L3274" s="449"/>
      <c r="M3274" s="450"/>
      <c r="N3274" s="451"/>
      <c r="O3274" s="452"/>
      <c r="P3274" s="453"/>
      <c r="Q3274" s="454"/>
      <c r="R3274" s="455"/>
      <c r="S3274" s="456"/>
      <c r="T3274" s="457"/>
      <c r="U3274" s="458"/>
      <c r="V3274" s="346"/>
      <c r="W3274" s="339"/>
      <c r="X3274" s="241"/>
    </row>
    <row r="3275" spans="1:24" ht="15" customHeight="1">
      <c r="A3275" s="62"/>
      <c r="B3275" s="62"/>
      <c r="C3275" s="389"/>
      <c r="D3275" s="389"/>
      <c r="E3275" s="389"/>
      <c r="F3275" s="346"/>
      <c r="G3275" s="346"/>
      <c r="H3275" s="423"/>
      <c r="I3275" s="423"/>
      <c r="J3275" s="423"/>
      <c r="K3275" s="448"/>
      <c r="L3275" s="449"/>
      <c r="M3275" s="450"/>
      <c r="N3275" s="451"/>
      <c r="O3275" s="452"/>
      <c r="P3275" s="453"/>
      <c r="Q3275" s="454"/>
      <c r="R3275" s="455"/>
      <c r="S3275" s="456"/>
      <c r="T3275" s="457"/>
      <c r="U3275" s="458"/>
      <c r="V3275" s="346"/>
      <c r="W3275" s="339"/>
      <c r="X3275" s="241"/>
    </row>
    <row r="3276" spans="1:24" ht="15" customHeight="1">
      <c r="A3276" s="62"/>
      <c r="B3276" s="62"/>
      <c r="C3276" s="389"/>
      <c r="D3276" s="389"/>
      <c r="E3276" s="389"/>
      <c r="F3276" s="346"/>
      <c r="G3276" s="346"/>
      <c r="H3276" s="423"/>
      <c r="I3276" s="423"/>
      <c r="J3276" s="423"/>
      <c r="K3276" s="448"/>
      <c r="L3276" s="449"/>
      <c r="M3276" s="450"/>
      <c r="N3276" s="451"/>
      <c r="O3276" s="452"/>
      <c r="P3276" s="453"/>
      <c r="Q3276" s="454"/>
      <c r="R3276" s="455"/>
      <c r="S3276" s="456"/>
      <c r="T3276" s="457"/>
      <c r="U3276" s="458"/>
      <c r="V3276" s="346"/>
      <c r="W3276" s="339"/>
      <c r="X3276" s="241"/>
    </row>
    <row r="3277" spans="1:24" ht="15" customHeight="1">
      <c r="A3277" s="62"/>
      <c r="B3277" s="62"/>
      <c r="C3277" s="389"/>
      <c r="D3277" s="389"/>
      <c r="E3277" s="389"/>
      <c r="F3277" s="346"/>
      <c r="G3277" s="346"/>
      <c r="H3277" s="423"/>
      <c r="I3277" s="423"/>
      <c r="J3277" s="423"/>
      <c r="K3277" s="448"/>
      <c r="L3277" s="449"/>
      <c r="M3277" s="450"/>
      <c r="N3277" s="451"/>
      <c r="O3277" s="452"/>
      <c r="P3277" s="453"/>
      <c r="Q3277" s="454"/>
      <c r="R3277" s="455"/>
      <c r="S3277" s="456"/>
      <c r="T3277" s="457"/>
      <c r="U3277" s="458"/>
      <c r="V3277" s="346"/>
      <c r="W3277" s="339"/>
      <c r="X3277" s="241"/>
    </row>
    <row r="3278" spans="1:24" ht="15" customHeight="1">
      <c r="A3278" s="62"/>
      <c r="B3278" s="62"/>
      <c r="C3278" s="389"/>
      <c r="D3278" s="389"/>
      <c r="E3278" s="389"/>
      <c r="F3278" s="346"/>
      <c r="G3278" s="346"/>
      <c r="H3278" s="423"/>
      <c r="I3278" s="423"/>
      <c r="J3278" s="423"/>
      <c r="K3278" s="448"/>
      <c r="L3278" s="449"/>
      <c r="M3278" s="450"/>
      <c r="N3278" s="451"/>
      <c r="O3278" s="452"/>
      <c r="P3278" s="453"/>
      <c r="Q3278" s="454"/>
      <c r="R3278" s="455"/>
      <c r="S3278" s="456"/>
      <c r="T3278" s="457"/>
      <c r="U3278" s="458"/>
      <c r="V3278" s="346"/>
      <c r="W3278" s="339"/>
      <c r="X3278" s="241"/>
    </row>
    <row r="3279" spans="1:24" ht="15" customHeight="1">
      <c r="A3279" s="62"/>
      <c r="B3279" s="62"/>
      <c r="C3279" s="389"/>
      <c r="D3279" s="389"/>
      <c r="E3279" s="389"/>
      <c r="F3279" s="346"/>
      <c r="G3279" s="346"/>
      <c r="H3279" s="423"/>
      <c r="I3279" s="423"/>
      <c r="J3279" s="423"/>
      <c r="K3279" s="448"/>
      <c r="L3279" s="449"/>
      <c r="M3279" s="450"/>
      <c r="N3279" s="451"/>
      <c r="O3279" s="452"/>
      <c r="P3279" s="453"/>
      <c r="Q3279" s="454"/>
      <c r="R3279" s="455"/>
      <c r="S3279" s="456"/>
      <c r="T3279" s="457"/>
      <c r="U3279" s="458"/>
      <c r="V3279" s="346"/>
      <c r="W3279" s="339"/>
      <c r="X3279" s="241"/>
    </row>
    <row r="3280" spans="1:24" ht="15" customHeight="1">
      <c r="A3280" s="62"/>
      <c r="B3280" s="62"/>
      <c r="C3280" s="389"/>
      <c r="D3280" s="389"/>
      <c r="E3280" s="389"/>
      <c r="F3280" s="346"/>
      <c r="G3280" s="346"/>
      <c r="H3280" s="423"/>
      <c r="I3280" s="423"/>
      <c r="J3280" s="423"/>
      <c r="K3280" s="448"/>
      <c r="L3280" s="449"/>
      <c r="M3280" s="450"/>
      <c r="N3280" s="451"/>
      <c r="O3280" s="452"/>
      <c r="P3280" s="453"/>
      <c r="Q3280" s="454"/>
      <c r="R3280" s="455"/>
      <c r="S3280" s="456"/>
      <c r="T3280" s="457"/>
      <c r="U3280" s="458"/>
      <c r="V3280" s="346"/>
      <c r="W3280" s="339"/>
      <c r="X3280" s="241"/>
    </row>
    <row r="3281" spans="1:24" ht="15" customHeight="1">
      <c r="A3281" s="62"/>
      <c r="B3281" s="62"/>
      <c r="C3281" s="389"/>
      <c r="D3281" s="389"/>
      <c r="E3281" s="389"/>
      <c r="F3281" s="346"/>
      <c r="G3281" s="346"/>
      <c r="H3281" s="423"/>
      <c r="I3281" s="423"/>
      <c r="J3281" s="423"/>
      <c r="K3281" s="448"/>
      <c r="L3281" s="449"/>
      <c r="M3281" s="450"/>
      <c r="N3281" s="451"/>
      <c r="O3281" s="452"/>
      <c r="P3281" s="453"/>
      <c r="Q3281" s="454"/>
      <c r="R3281" s="455"/>
      <c r="S3281" s="456"/>
      <c r="T3281" s="457"/>
      <c r="U3281" s="458"/>
      <c r="V3281" s="346"/>
      <c r="W3281" s="339"/>
      <c r="X3281" s="241"/>
    </row>
    <row r="3282" spans="1:24" ht="15" customHeight="1">
      <c r="A3282" s="62"/>
      <c r="B3282" s="62"/>
      <c r="C3282" s="389"/>
      <c r="D3282" s="389"/>
      <c r="E3282" s="389"/>
      <c r="F3282" s="346"/>
      <c r="G3282" s="346"/>
      <c r="H3282" s="423"/>
      <c r="I3282" s="423"/>
      <c r="J3282" s="423"/>
      <c r="K3282" s="448"/>
      <c r="L3282" s="449"/>
      <c r="M3282" s="450"/>
      <c r="N3282" s="451"/>
      <c r="O3282" s="452"/>
      <c r="P3282" s="453"/>
      <c r="Q3282" s="454"/>
      <c r="R3282" s="455"/>
      <c r="S3282" s="456"/>
      <c r="T3282" s="457"/>
      <c r="U3282" s="458"/>
      <c r="V3282" s="346"/>
      <c r="W3282" s="339"/>
      <c r="X3282" s="241"/>
    </row>
    <row r="3283" spans="1:24" ht="15" customHeight="1">
      <c r="A3283" s="62"/>
      <c r="B3283" s="62"/>
      <c r="C3283" s="389"/>
      <c r="D3283" s="389"/>
      <c r="E3283" s="389"/>
      <c r="F3283" s="346"/>
      <c r="G3283" s="346"/>
      <c r="H3283" s="423"/>
      <c r="I3283" s="423"/>
      <c r="J3283" s="423"/>
      <c r="K3283" s="448"/>
      <c r="L3283" s="449"/>
      <c r="M3283" s="450"/>
      <c r="N3283" s="451"/>
      <c r="O3283" s="452"/>
      <c r="P3283" s="453"/>
      <c r="Q3283" s="454"/>
      <c r="R3283" s="455"/>
      <c r="S3283" s="456"/>
      <c r="T3283" s="457"/>
      <c r="U3283" s="458"/>
      <c r="V3283" s="346"/>
      <c r="W3283" s="339"/>
      <c r="X3283" s="241"/>
    </row>
    <row r="3284" spans="1:24" ht="15" customHeight="1">
      <c r="A3284" s="62"/>
      <c r="B3284" s="62"/>
      <c r="C3284" s="389"/>
      <c r="D3284" s="389"/>
      <c r="E3284" s="389"/>
      <c r="F3284" s="346"/>
      <c r="G3284" s="346"/>
      <c r="H3284" s="423"/>
      <c r="I3284" s="423"/>
      <c r="J3284" s="423"/>
      <c r="K3284" s="448"/>
      <c r="L3284" s="449"/>
      <c r="M3284" s="450"/>
      <c r="N3284" s="451"/>
      <c r="O3284" s="452"/>
      <c r="P3284" s="453"/>
      <c r="Q3284" s="454"/>
      <c r="R3284" s="455"/>
      <c r="S3284" s="456"/>
      <c r="T3284" s="457"/>
      <c r="U3284" s="458"/>
      <c r="V3284" s="346"/>
      <c r="W3284" s="339"/>
      <c r="X3284" s="241"/>
    </row>
    <row r="3285" spans="1:24" ht="15" customHeight="1">
      <c r="A3285" s="62"/>
      <c r="B3285" s="62"/>
      <c r="C3285" s="389"/>
      <c r="D3285" s="389"/>
      <c r="E3285" s="389"/>
      <c r="F3285" s="346"/>
      <c r="G3285" s="346"/>
      <c r="H3285" s="423"/>
      <c r="I3285" s="423"/>
      <c r="J3285" s="423"/>
      <c r="K3285" s="448"/>
      <c r="L3285" s="449"/>
      <c r="M3285" s="450"/>
      <c r="N3285" s="451"/>
      <c r="O3285" s="452"/>
      <c r="P3285" s="453"/>
      <c r="Q3285" s="454"/>
      <c r="R3285" s="455"/>
      <c r="S3285" s="456"/>
      <c r="T3285" s="457"/>
      <c r="U3285" s="458"/>
      <c r="V3285" s="346"/>
      <c r="W3285" s="339"/>
      <c r="X3285" s="241"/>
    </row>
    <row r="3286" spans="1:24" ht="15" customHeight="1">
      <c r="A3286" s="62"/>
      <c r="B3286" s="62"/>
      <c r="C3286" s="389"/>
      <c r="D3286" s="389"/>
      <c r="E3286" s="389"/>
      <c r="F3286" s="346"/>
      <c r="G3286" s="346"/>
      <c r="H3286" s="423"/>
      <c r="I3286" s="423"/>
      <c r="J3286" s="423"/>
      <c r="K3286" s="448"/>
      <c r="L3286" s="449"/>
      <c r="M3286" s="450"/>
      <c r="N3286" s="451"/>
      <c r="O3286" s="452"/>
      <c r="P3286" s="453"/>
      <c r="Q3286" s="454"/>
      <c r="R3286" s="455"/>
      <c r="S3286" s="456"/>
      <c r="T3286" s="457"/>
      <c r="U3286" s="458"/>
      <c r="V3286" s="346"/>
      <c r="W3286" s="339"/>
      <c r="X3286" s="241"/>
    </row>
    <row r="3287" spans="1:24" ht="15" customHeight="1">
      <c r="A3287" s="62"/>
      <c r="B3287" s="62"/>
      <c r="C3287" s="389"/>
      <c r="D3287" s="389"/>
      <c r="E3287" s="389"/>
      <c r="F3287" s="346"/>
      <c r="G3287" s="346"/>
      <c r="H3287" s="423"/>
      <c r="I3287" s="423"/>
      <c r="J3287" s="423"/>
      <c r="K3287" s="448"/>
      <c r="L3287" s="449"/>
      <c r="M3287" s="450"/>
      <c r="N3287" s="451"/>
      <c r="O3287" s="452"/>
      <c r="P3287" s="453"/>
      <c r="Q3287" s="454"/>
      <c r="R3287" s="455"/>
      <c r="S3287" s="456"/>
      <c r="T3287" s="457"/>
      <c r="U3287" s="458"/>
      <c r="V3287" s="346"/>
      <c r="W3287" s="339"/>
      <c r="X3287" s="241"/>
    </row>
    <row r="3288" spans="1:24" ht="15" customHeight="1">
      <c r="A3288" s="62"/>
      <c r="B3288" s="62"/>
      <c r="C3288" s="389"/>
      <c r="D3288" s="389"/>
      <c r="E3288" s="389"/>
      <c r="F3288" s="346"/>
      <c r="G3288" s="346"/>
      <c r="H3288" s="423"/>
      <c r="I3288" s="423"/>
      <c r="J3288" s="423"/>
      <c r="K3288" s="448"/>
      <c r="L3288" s="449"/>
      <c r="M3288" s="450"/>
      <c r="N3288" s="451"/>
      <c r="O3288" s="452"/>
      <c r="P3288" s="453"/>
      <c r="Q3288" s="454"/>
      <c r="R3288" s="455"/>
      <c r="S3288" s="456"/>
      <c r="T3288" s="457"/>
      <c r="U3288" s="458"/>
      <c r="V3288" s="346"/>
      <c r="W3288" s="339"/>
      <c r="X3288" s="241"/>
    </row>
    <row r="3289" spans="1:24" ht="15" customHeight="1">
      <c r="A3289" s="62"/>
      <c r="B3289" s="62"/>
      <c r="C3289" s="389"/>
      <c r="D3289" s="389"/>
      <c r="E3289" s="389"/>
      <c r="F3289" s="346"/>
      <c r="G3289" s="346"/>
      <c r="H3289" s="423"/>
      <c r="I3289" s="423"/>
      <c r="J3289" s="423"/>
      <c r="K3289" s="448"/>
      <c r="L3289" s="449"/>
      <c r="M3289" s="450"/>
      <c r="N3289" s="451"/>
      <c r="O3289" s="452"/>
      <c r="P3289" s="453"/>
      <c r="Q3289" s="454"/>
      <c r="R3289" s="455"/>
      <c r="S3289" s="456"/>
      <c r="T3289" s="457"/>
      <c r="U3289" s="458"/>
      <c r="V3289" s="346"/>
      <c r="W3289" s="339"/>
      <c r="X3289" s="241"/>
    </row>
    <row r="3290" spans="1:24" ht="15" customHeight="1">
      <c r="A3290" s="62"/>
      <c r="B3290" s="62"/>
      <c r="C3290" s="389"/>
      <c r="D3290" s="389"/>
      <c r="E3290" s="389"/>
      <c r="F3290" s="346"/>
      <c r="G3290" s="346"/>
      <c r="H3290" s="423"/>
      <c r="I3290" s="423"/>
      <c r="J3290" s="423"/>
      <c r="K3290" s="448"/>
      <c r="L3290" s="449"/>
      <c r="M3290" s="450"/>
      <c r="N3290" s="451"/>
      <c r="O3290" s="452"/>
      <c r="P3290" s="453"/>
      <c r="Q3290" s="454"/>
      <c r="R3290" s="455"/>
      <c r="S3290" s="456"/>
      <c r="T3290" s="457"/>
      <c r="U3290" s="458"/>
      <c r="V3290" s="346"/>
      <c r="W3290" s="339"/>
      <c r="X3290" s="241"/>
    </row>
    <row r="3291" spans="1:24" ht="15" customHeight="1">
      <c r="A3291" s="62"/>
      <c r="B3291" s="62"/>
      <c r="C3291" s="389"/>
      <c r="D3291" s="389"/>
      <c r="E3291" s="389"/>
      <c r="F3291" s="346"/>
      <c r="G3291" s="346"/>
      <c r="H3291" s="423"/>
      <c r="I3291" s="423"/>
      <c r="J3291" s="423"/>
      <c r="K3291" s="448"/>
      <c r="L3291" s="449"/>
      <c r="M3291" s="450"/>
      <c r="N3291" s="451"/>
      <c r="O3291" s="452"/>
      <c r="P3291" s="453"/>
      <c r="Q3291" s="454"/>
      <c r="R3291" s="455"/>
      <c r="S3291" s="456"/>
      <c r="T3291" s="457"/>
      <c r="U3291" s="458"/>
      <c r="V3291" s="346"/>
      <c r="W3291" s="339"/>
      <c r="X3291" s="241"/>
    </row>
    <row r="3292" spans="1:24" ht="15" customHeight="1">
      <c r="A3292" s="62"/>
      <c r="B3292" s="62"/>
      <c r="C3292" s="389"/>
      <c r="D3292" s="389"/>
      <c r="E3292" s="389"/>
      <c r="F3292" s="346"/>
      <c r="G3292" s="346"/>
      <c r="H3292" s="423"/>
      <c r="I3292" s="423"/>
      <c r="J3292" s="423"/>
      <c r="K3292" s="448"/>
      <c r="L3292" s="449"/>
      <c r="M3292" s="450"/>
      <c r="N3292" s="451"/>
      <c r="O3292" s="452"/>
      <c r="P3292" s="453"/>
      <c r="Q3292" s="454"/>
      <c r="R3292" s="455"/>
      <c r="S3292" s="456"/>
      <c r="T3292" s="457"/>
      <c r="U3292" s="458"/>
      <c r="V3292" s="346"/>
      <c r="W3292" s="339"/>
      <c r="X3292" s="241"/>
    </row>
    <row r="3293" spans="1:24" ht="15" customHeight="1">
      <c r="A3293" s="62"/>
      <c r="B3293" s="62"/>
      <c r="C3293" s="389"/>
      <c r="D3293" s="389"/>
      <c r="E3293" s="389"/>
      <c r="F3293" s="346"/>
      <c r="G3293" s="346"/>
      <c r="H3293" s="423"/>
      <c r="I3293" s="423"/>
      <c r="J3293" s="423"/>
      <c r="K3293" s="448"/>
      <c r="L3293" s="449"/>
      <c r="M3293" s="450"/>
      <c r="N3293" s="451"/>
      <c r="O3293" s="452"/>
      <c r="P3293" s="453"/>
      <c r="Q3293" s="454"/>
      <c r="R3293" s="455"/>
      <c r="S3293" s="456"/>
      <c r="T3293" s="457"/>
      <c r="U3293" s="458"/>
      <c r="V3293" s="346"/>
      <c r="W3293" s="339"/>
      <c r="X3293" s="241"/>
    </row>
    <row r="3294" spans="1:24" ht="15" customHeight="1">
      <c r="A3294" s="62"/>
      <c r="B3294" s="62"/>
      <c r="C3294" s="389"/>
      <c r="D3294" s="389"/>
      <c r="E3294" s="389"/>
      <c r="F3294" s="346"/>
      <c r="G3294" s="346"/>
      <c r="H3294" s="423"/>
      <c r="I3294" s="423"/>
      <c r="J3294" s="423"/>
      <c r="K3294" s="448"/>
      <c r="L3294" s="449"/>
      <c r="M3294" s="450"/>
      <c r="N3294" s="451"/>
      <c r="O3294" s="452"/>
      <c r="P3294" s="453"/>
      <c r="Q3294" s="454"/>
      <c r="R3294" s="455"/>
      <c r="S3294" s="456"/>
      <c r="T3294" s="457"/>
      <c r="U3294" s="458"/>
      <c r="V3294" s="346"/>
      <c r="W3294" s="339"/>
      <c r="X3294" s="241"/>
    </row>
    <row r="3295" spans="1:24" ht="15" customHeight="1">
      <c r="A3295" s="62"/>
      <c r="B3295" s="62"/>
      <c r="C3295" s="389"/>
      <c r="D3295" s="389"/>
      <c r="E3295" s="389"/>
      <c r="F3295" s="346"/>
      <c r="G3295" s="346"/>
      <c r="H3295" s="423"/>
      <c r="I3295" s="423"/>
      <c r="J3295" s="423"/>
      <c r="K3295" s="448"/>
      <c r="L3295" s="449"/>
      <c r="M3295" s="450"/>
      <c r="N3295" s="451"/>
      <c r="O3295" s="452"/>
      <c r="P3295" s="453"/>
      <c r="Q3295" s="454"/>
      <c r="R3295" s="455"/>
      <c r="S3295" s="456"/>
      <c r="T3295" s="457"/>
      <c r="U3295" s="458"/>
      <c r="V3295" s="346"/>
      <c r="W3295" s="339"/>
      <c r="X3295" s="241"/>
    </row>
    <row r="3296" spans="1:24" ht="15" customHeight="1">
      <c r="A3296" s="62"/>
      <c r="B3296" s="62"/>
      <c r="C3296" s="389"/>
      <c r="D3296" s="389"/>
      <c r="E3296" s="389"/>
      <c r="F3296" s="346"/>
      <c r="G3296" s="346"/>
      <c r="H3296" s="423"/>
      <c r="I3296" s="423"/>
      <c r="J3296" s="423"/>
      <c r="K3296" s="448"/>
      <c r="L3296" s="449"/>
      <c r="M3296" s="450"/>
      <c r="N3296" s="451"/>
      <c r="O3296" s="452"/>
      <c r="P3296" s="453"/>
      <c r="Q3296" s="454"/>
      <c r="R3296" s="455"/>
      <c r="S3296" s="456"/>
      <c r="T3296" s="457"/>
      <c r="U3296" s="458"/>
      <c r="V3296" s="346"/>
      <c r="W3296" s="339"/>
      <c r="X3296" s="241"/>
    </row>
  </sheetData>
  <hyperlinks>
    <hyperlink ref="W132" r:id="rId1" xr:uid="{7BDD6E70-6995-48D4-90A6-F1B9A785175A}"/>
    <hyperlink ref="W444" r:id="rId2" xr:uid="{0F59D183-A8DB-4EC6-9E14-252289F0621D}"/>
    <hyperlink ref="W445" r:id="rId3" xr:uid="{E29B5BF0-99AB-4637-BC7B-D5E107E81883}"/>
    <hyperlink ref="W446" r:id="rId4" xr:uid="{D091BA83-1171-4A6E-9458-0C74A7F9DF22}"/>
    <hyperlink ref="W447" r:id="rId5" xr:uid="{B13FF630-FFCE-40BE-9C6D-A6E60D837B7B}"/>
    <hyperlink ref="W448" r:id="rId6" xr:uid="{1A71BDF3-FBE5-4B67-A4B5-55D58E4604D9}"/>
    <hyperlink ref="W449" r:id="rId7" xr:uid="{EC21BC82-E147-4771-9A77-18D74E6D6425}"/>
    <hyperlink ref="W450" r:id="rId8" xr:uid="{E903C56F-D555-4AE6-B442-BD5AA0E1F023}"/>
    <hyperlink ref="W451" r:id="rId9" xr:uid="{CC48846A-6C02-4EBB-BD01-A49FB9A314DB}"/>
    <hyperlink ref="W452" r:id="rId10" xr:uid="{BEC6DA81-1AB2-4967-8993-21DB6467D4DC}"/>
    <hyperlink ref="W453" r:id="rId11" xr:uid="{07640DCD-2787-4DC9-9DB8-DE297A11C304}"/>
    <hyperlink ref="W454" r:id="rId12" xr:uid="{63295A4F-2B5D-403D-9340-5C280A09F92D}"/>
    <hyperlink ref="W455" r:id="rId13" xr:uid="{0A40E62D-4FB4-4D3C-AEA7-BA864C9A7B82}"/>
    <hyperlink ref="W456" r:id="rId14" xr:uid="{5B6C9A33-9D26-4F6F-AA02-CE6E8117BB05}"/>
    <hyperlink ref="W457" r:id="rId15" xr:uid="{F8864761-D7E8-4EC0-B318-2428F194952B}"/>
    <hyperlink ref="W513" r:id="rId16" xr:uid="{9740386C-CD34-4C0F-835E-7F5358E9321F}"/>
    <hyperlink ref="W514" r:id="rId17" xr:uid="{58A4C1D6-9CDD-48B1-B944-6E941BD0907B}"/>
    <hyperlink ref="W515" r:id="rId18" xr:uid="{23AFDF6F-AD9E-4F15-82B9-62495FFF6059}"/>
    <hyperlink ref="W516" r:id="rId19" xr:uid="{388BBEFC-C2A2-4021-9DD0-A8C2444680F5}"/>
    <hyperlink ref="W517" r:id="rId20" xr:uid="{B3D99A72-82E9-4922-A073-FC8FB8C5117F}"/>
    <hyperlink ref="W518" r:id="rId21" xr:uid="{BF8557D5-020E-4974-925F-05C489431F5B}"/>
    <hyperlink ref="W519" r:id="rId22" xr:uid="{60ADDDCA-7696-4039-9CF3-51C5A3414BBF}"/>
    <hyperlink ref="W520" r:id="rId23" xr:uid="{1925FEDB-F340-429A-A285-9AB633026DC9}"/>
    <hyperlink ref="W521" r:id="rId24" xr:uid="{70337CA6-1C9E-4822-8F35-1D5380664FDB}"/>
    <hyperlink ref="W522" r:id="rId25" xr:uid="{860D2484-497E-4C04-8984-A56416932BE0}"/>
    <hyperlink ref="W523" r:id="rId26" xr:uid="{AC914C6B-A912-421E-A3C9-634FBB572312}"/>
    <hyperlink ref="W524" r:id="rId27" xr:uid="{FAF1793C-01E7-4AAF-BCDA-A651AD07F324}"/>
    <hyperlink ref="W525" r:id="rId28" xr:uid="{F5BB1507-EBF2-4AEA-B2CC-71A537FEF826}"/>
    <hyperlink ref="W526" r:id="rId29" xr:uid="{F16E47BD-3059-4FF9-A4B1-D1286F60DD8F}"/>
    <hyperlink ref="W527" r:id="rId30" xr:uid="{01CF19DF-DB71-4A65-950E-CBB23CBE75E4}"/>
    <hyperlink ref="W528" r:id="rId31" xr:uid="{6035F4D7-6C73-492B-8B4E-D672DADE0E5A}"/>
    <hyperlink ref="W529" r:id="rId32" xr:uid="{202E09F8-9B19-4C56-8B2F-5E8701AD87B2}"/>
    <hyperlink ref="W530" r:id="rId33" xr:uid="{BF3B011D-7103-4BCB-B34D-8E7CF1487A63}"/>
    <hyperlink ref="W531" r:id="rId34" xr:uid="{8299BBC5-E7C6-4C26-BD4F-300C6B648F5D}"/>
    <hyperlink ref="W532" r:id="rId35" xr:uid="{C258A47B-3062-469B-A035-679991BC370C}"/>
    <hyperlink ref="W533" r:id="rId36" xr:uid="{39EBA66C-A82E-4C99-9E0A-30BC337DEE41}"/>
    <hyperlink ref="W534" r:id="rId37" xr:uid="{E5304042-350C-4E8E-9E5A-15E3B9308267}"/>
    <hyperlink ref="W535" r:id="rId38" xr:uid="{0A060500-0C01-4865-878C-7C7F02FB3BC4}"/>
    <hyperlink ref="W536" r:id="rId39" xr:uid="{2B8BE327-878B-4405-B46E-B0EE41210656}"/>
    <hyperlink ref="W537" r:id="rId40" xr:uid="{4FA1C59C-38A6-4C57-88E3-9AC6D5735AA9}"/>
    <hyperlink ref="W538" r:id="rId41" xr:uid="{98F8BDB8-C1CC-473B-B6FE-ED69AFD30F25}"/>
    <hyperlink ref="W539" r:id="rId42" xr:uid="{FF085D5A-8C58-4DD6-9D10-28949AEE832B}"/>
    <hyperlink ref="W540" r:id="rId43" xr:uid="{2728CDEB-BCC5-4A7C-BAA9-506CD50E43D7}"/>
    <hyperlink ref="W541" r:id="rId44" xr:uid="{FF899ACD-F3BE-4D1A-92A0-8B3CF99473E6}"/>
    <hyperlink ref="W542" r:id="rId45" xr:uid="{1BB2C497-9C9D-4E51-9AFC-74AD419B410F}"/>
    <hyperlink ref="W543" r:id="rId46" xr:uid="{0EF4E3E0-88AE-4BE8-BE96-398B951B391A}"/>
    <hyperlink ref="W544" r:id="rId47" xr:uid="{DFC97F4D-1AC8-4FF0-A3F9-E745DAB8FA96}"/>
    <hyperlink ref="W545" r:id="rId48" xr:uid="{7C70297F-32A7-411E-B0BE-0D3AFD14132F}"/>
    <hyperlink ref="W546" r:id="rId49" xr:uid="{A34571E3-70DF-41B1-9D11-97ADF2556AB0}"/>
    <hyperlink ref="W547" r:id="rId50" xr:uid="{33750E23-441F-4E50-8B07-D98164E29A16}"/>
    <hyperlink ref="W548" r:id="rId51" xr:uid="{8195BE98-8755-46FE-8227-4EC44DD6E80D}"/>
    <hyperlink ref="W53" r:id="rId52" xr:uid="{0696F361-8C39-416A-95FA-B6863FC8CA81}"/>
    <hyperlink ref="W54" r:id="rId53" xr:uid="{EA0B34F6-D60C-4B15-890B-1BC17946E178}"/>
    <hyperlink ref="W55" r:id="rId54" xr:uid="{2BEC8637-3F8C-4D7D-AC11-8F37AF13CE10}"/>
    <hyperlink ref="W56" r:id="rId55" xr:uid="{A9F4F8DD-DCD8-4C33-8D9E-D0C1A8840FAA}"/>
    <hyperlink ref="W57" r:id="rId56" xr:uid="{12F89425-501B-4CEB-8092-852AFCB60FA6}"/>
    <hyperlink ref="W58" r:id="rId57" xr:uid="{D9593EED-4664-4F81-A89E-98346F171BFD}"/>
    <hyperlink ref="W59" r:id="rId58" xr:uid="{82F3F84E-0F7A-4A7F-AA95-D870173B8333}"/>
    <hyperlink ref="W60" r:id="rId59" xr:uid="{EA905D65-69AD-4A22-84AE-92ED32EACC80}"/>
    <hyperlink ref="W61" r:id="rId60" xr:uid="{BB708523-4F46-4B04-B698-15A8E5DB6049}"/>
    <hyperlink ref="W62" r:id="rId61" xr:uid="{9C065F8B-EB34-4199-9C89-19FAE4480817}"/>
    <hyperlink ref="W63" r:id="rId62" xr:uid="{7473744A-169C-4207-9672-9A8DD666FCC9}"/>
    <hyperlink ref="W64" r:id="rId63" xr:uid="{62B3EBD7-828A-411D-84FA-46C1EBF99FA8}"/>
    <hyperlink ref="W65" r:id="rId64" xr:uid="{AE9552B3-15BE-44A8-9986-8E1C44CD73B3}"/>
    <hyperlink ref="W66" r:id="rId65" xr:uid="{8BF2D2C4-7018-400D-AE91-B27E24C0EF40}"/>
    <hyperlink ref="W67" r:id="rId66" xr:uid="{9834062A-5360-4B73-9EDF-581C45F1F357}"/>
    <hyperlink ref="W68" r:id="rId67" xr:uid="{0B4640DA-A683-481D-B0B5-D0915E3FE029}"/>
    <hyperlink ref="W69" r:id="rId68" xr:uid="{305A16F2-DAE8-4A2D-A1AF-7F15B4A2ACD6}"/>
    <hyperlink ref="W70" r:id="rId69" xr:uid="{FC13EE09-7B6D-4999-B287-BAB1F7209768}"/>
    <hyperlink ref="W71" r:id="rId70" xr:uid="{ABA30BC6-6BEF-4368-B1D1-7745E9F85B0D}"/>
    <hyperlink ref="W72" r:id="rId71" xr:uid="{A16F94F7-8DF4-4BF9-B51A-973AFDA02F70}"/>
    <hyperlink ref="W657" r:id="rId72" xr:uid="{EE529B11-539C-4CBF-AADC-5D0172E14F59}"/>
    <hyperlink ref="W658" r:id="rId73" xr:uid="{71F0C991-813D-46C9-9DFD-4BA1E295B56C}"/>
    <hyperlink ref="W659" r:id="rId74" xr:uid="{24696BB1-010F-45BB-B7DC-E8EA89CD7693}"/>
    <hyperlink ref="W660" r:id="rId75" xr:uid="{33272AFE-EF87-47C8-8526-7950F797592A}"/>
    <hyperlink ref="W661" r:id="rId76" xr:uid="{62BA41DE-F2D3-4C31-A89C-5B749CC24E71}"/>
    <hyperlink ref="W662" r:id="rId77" xr:uid="{38D01F30-6A59-43B8-8C72-53F269212AB9}"/>
    <hyperlink ref="W663" r:id="rId78" xr:uid="{4F66EFE2-F590-4329-836E-A44A1BCC8893}"/>
    <hyperlink ref="W664" r:id="rId79" xr:uid="{75813048-77DD-40AC-9633-658875BDDC62}"/>
    <hyperlink ref="W1043" r:id="rId80" xr:uid="{19BC0C72-2BEB-4D00-9DC3-77562A8D1F86}"/>
    <hyperlink ref="W1044" r:id="rId81" xr:uid="{91940887-9B5A-477A-9B11-46C6052C4451}"/>
    <hyperlink ref="W1260" r:id="rId82" xr:uid="{D43F1C89-4E68-48CD-9678-ECBFAE0D51DC}"/>
    <hyperlink ref="W1261" r:id="rId83" xr:uid="{99184F9C-A573-4F05-905B-852EFD5B40ED}"/>
    <hyperlink ref="W1262" r:id="rId84" xr:uid="{E0D10A07-6EC1-4AB7-BA24-7C6D061749DC}"/>
    <hyperlink ref="W1183" r:id="rId85" xr:uid="{79119DFF-EA5F-47D1-89F2-BCB50D179500}"/>
    <hyperlink ref="W1184" r:id="rId86" xr:uid="{5B1DDC86-517A-4DCC-BEEF-A9EB0221574F}"/>
    <hyperlink ref="W1185" r:id="rId87" xr:uid="{877A1DA9-A561-4052-9FDE-FE833D1F6F76}"/>
    <hyperlink ref="W1186" r:id="rId88" xr:uid="{AF1F1D62-9BEA-410C-91EE-DD92F3C19358}"/>
    <hyperlink ref="W1187" r:id="rId89" xr:uid="{A2BAA3BB-ECB8-46F5-8118-4626EE0AA431}"/>
    <hyperlink ref="W1188" r:id="rId90" xr:uid="{4DFAF879-1730-43DE-A042-F204B4E8D120}"/>
    <hyperlink ref="W1189" r:id="rId91" xr:uid="{628FB4D7-745B-4E06-8BE3-0CD201146E79}"/>
    <hyperlink ref="W1199" r:id="rId92" xr:uid="{83BE5D2E-74E8-4B86-871A-A9F1A7CD2AE8}"/>
    <hyperlink ref="W1200" r:id="rId93" xr:uid="{D50AEB3C-DAB3-4DB2-9D72-FE47C78BF4F8}"/>
    <hyperlink ref="W1201" r:id="rId94" xr:uid="{8B81ECF1-3211-4A19-BC05-CDC2BCA25EB5}"/>
    <hyperlink ref="W1202" r:id="rId95" xr:uid="{FF4AA8B2-AFBE-42C0-AC6E-FAB115B01509}"/>
    <hyperlink ref="W1203" r:id="rId96" xr:uid="{182BAF95-110C-4BB7-A258-07F6B8CE066E}"/>
    <hyperlink ref="W1204" r:id="rId97" xr:uid="{E092099E-BB0F-4B6B-AB2A-CF5819729445}"/>
    <hyperlink ref="W1205" r:id="rId98" xr:uid="{B2687FF1-83A3-4887-A3A2-E2A60ADFE19A}"/>
    <hyperlink ref="W1206" r:id="rId99" xr:uid="{138A99EC-90A6-4045-A990-868800A26D16}"/>
    <hyperlink ref="W1207" r:id="rId100" xr:uid="{C68A94AD-0A68-473D-A3F0-D7D056DA4351}"/>
    <hyperlink ref="W1208" r:id="rId101" xr:uid="{02F860B1-02B4-4A25-8B0D-E8D49BEF290D}"/>
    <hyperlink ref="W1209" r:id="rId102" xr:uid="{6E461373-2007-4869-A39D-8C96C522ACB4}"/>
    <hyperlink ref="W1210" r:id="rId103" xr:uid="{131ED1B9-D068-41A7-A639-E499EB620C6E}"/>
    <hyperlink ref="W1211" r:id="rId104" xr:uid="{4FD24EEB-DCB5-4B27-AD4E-BFF8F28D605D}"/>
    <hyperlink ref="W1212" r:id="rId105" xr:uid="{5506B02E-6053-41D4-B6D6-DDF5B0FA2437}"/>
    <hyperlink ref="W1213" r:id="rId106" xr:uid="{B3EEF152-9D5A-4F6C-86D3-C54FAC03F47E}"/>
    <hyperlink ref="W1214" r:id="rId107" xr:uid="{CF56D6F4-751E-4188-B54E-90F3D591E28A}"/>
    <hyperlink ref="W1215" r:id="rId108" xr:uid="{D4FF00DD-61FD-44AA-B4C7-D0C8E2333CB9}"/>
    <hyperlink ref="W1216" r:id="rId109" xr:uid="{D607927F-E4A6-4BD6-8CB0-85559B21B9E3}"/>
    <hyperlink ref="W1217" r:id="rId110" xr:uid="{94269351-00D2-4E95-84AF-A5CCC478EB53}"/>
    <hyperlink ref="W1218" r:id="rId111" xr:uid="{2CE46F36-9FB5-4B61-A12A-B3019ACCD726}"/>
    <hyperlink ref="W1219" r:id="rId112" xr:uid="{3BF7EE3A-8F3D-4A20-AFFD-38AEE2803CEE}"/>
    <hyperlink ref="W1220" r:id="rId113" xr:uid="{098789C9-4018-46BE-8796-CAB427ED1085}"/>
    <hyperlink ref="W1221" r:id="rId114" xr:uid="{77CA4275-BF7C-4491-964F-DFAC417BCC3E}"/>
    <hyperlink ref="W1222" r:id="rId115" xr:uid="{FB2B2651-B06E-45E4-A628-1499619EEB08}"/>
    <hyperlink ref="W1223" r:id="rId116" xr:uid="{FE7ED19F-C4BE-495B-9702-EA678DFE2ADD}"/>
    <hyperlink ref="W1224" r:id="rId117" xr:uid="{F9DDDABE-6B14-4371-93E0-567FD64EA194}"/>
    <hyperlink ref="C1225" r:id="rId118" xr:uid="{3168E012-9680-4EF7-9C69-BA125BC8DC39}"/>
    <hyperlink ref="W1225" r:id="rId119" xr:uid="{B66ADBF8-7866-4930-9C1F-A3CE4F215B16}"/>
    <hyperlink ref="W1250" r:id="rId120" xr:uid="{81A9BEE1-03FB-4E2B-A2EB-484A68A2D4B6}"/>
    <hyperlink ref="W1251" r:id="rId121" xr:uid="{1B5A01C5-D42F-4C03-B7E6-465FC67F296B}"/>
    <hyperlink ref="W1252" r:id="rId122" xr:uid="{61AA2886-CDB9-48B0-8723-1B7D42296814}"/>
    <hyperlink ref="W1253" r:id="rId123" xr:uid="{58E42BD3-13CD-4F27-AA81-35A1E0961AFB}"/>
    <hyperlink ref="W1254" r:id="rId124" xr:uid="{76A28E84-B008-4BD6-8B34-BA87B389F0E5}"/>
    <hyperlink ref="W2399" r:id="rId125" location="admission" xr:uid="{0CD078BC-405D-40B7-A364-99413E17F50B}"/>
    <hyperlink ref="W2412" r:id="rId126" xr:uid="{FD580BEB-88E7-4D54-B21C-45ADC815FD51}"/>
    <hyperlink ref="W2413" r:id="rId127" xr:uid="{29256484-D519-403A-997C-B7EAC3B5CE66}"/>
    <hyperlink ref="W2414" r:id="rId128" xr:uid="{E15254D0-7D8C-4615-AA75-4C60218BE8E7}"/>
    <hyperlink ref="W2415" r:id="rId129" xr:uid="{AB76F6B5-8A4D-4D20-B461-D57B9D2708A7}"/>
    <hyperlink ref="W2239" r:id="rId130" xr:uid="{A968A791-C938-47D8-9290-3BF65101E2D7}"/>
    <hyperlink ref="W2240" r:id="rId131" xr:uid="{0A7C011E-5C37-4523-8C59-1E9CFA13B651}"/>
    <hyperlink ref="W2241" r:id="rId132" xr:uid="{7A2F35D3-6346-48ED-804D-1D9314EB1DF9}"/>
    <hyperlink ref="W2242" r:id="rId133" xr:uid="{87079D6C-DC33-4CC1-A629-8A1C66EFDE39}"/>
    <hyperlink ref="W2243" r:id="rId134" xr:uid="{15B6C283-B243-4090-9120-BCCFBFF37568}"/>
    <hyperlink ref="W2244" r:id="rId135" xr:uid="{2325D365-7388-4331-B99B-ABCCEDD9F705}"/>
    <hyperlink ref="W2245" r:id="rId136" xr:uid="{4B7B8F0E-869F-44B2-A575-5C8F030AE21C}"/>
    <hyperlink ref="W2246" r:id="rId137" xr:uid="{F5035789-9417-47E1-AE6F-13EDED717A87}"/>
    <hyperlink ref="W2247" r:id="rId138" xr:uid="{7B11233D-CF81-4902-BB60-C6BEAF7BF0C9}"/>
    <hyperlink ref="W2248" r:id="rId139" xr:uid="{6E3DE98D-B29F-4066-9EFD-0D97A8618D01}"/>
    <hyperlink ref="W2249" r:id="rId140" xr:uid="{92C69CAF-7555-4B5B-AF17-CA959BD403AF}"/>
    <hyperlink ref="W2250" r:id="rId141" xr:uid="{0B8F4DAE-6787-41D3-BA6C-2BD52BEEE68E}"/>
    <hyperlink ref="W2251" r:id="rId142" xr:uid="{934D7AC0-5BD1-418C-A8E5-0182297DFC2D}"/>
    <hyperlink ref="W2252" r:id="rId143" xr:uid="{8F373B3B-7757-4E0F-9B5F-48F62B1ACACE}"/>
    <hyperlink ref="W2253" r:id="rId144" xr:uid="{E13D8FD4-8D13-49AA-A4B8-B49AF9C42A79}"/>
    <hyperlink ref="W2254" r:id="rId145" xr:uid="{AD17B86C-6FF8-4F9F-8329-76B8A25C6CAA}"/>
    <hyperlink ref="W2255" r:id="rId146" xr:uid="{C674D7D7-ECDC-4872-8978-AAB73AFF2033}"/>
    <hyperlink ref="W2256" r:id="rId147" xr:uid="{3A7EF67D-6466-4276-9D8E-9E0D7C994F0B}"/>
    <hyperlink ref="W2257" r:id="rId148" xr:uid="{FD24077C-3FD3-40F9-9F5C-9A4349418E43}"/>
    <hyperlink ref="W2258" r:id="rId149" xr:uid="{3F66F63F-1291-44FE-B8F4-93ED6F8E8FB6}"/>
    <hyperlink ref="W2259" r:id="rId150" xr:uid="{44B5BF24-47B4-4467-82B8-74E7AAD33A0B}"/>
    <hyperlink ref="W2260" r:id="rId151" xr:uid="{D015838F-5750-43BD-8081-474C7ACD43DD}"/>
    <hyperlink ref="W2261" r:id="rId152" xr:uid="{1D98D35C-5194-4165-9867-45A29D671F33}"/>
    <hyperlink ref="W2262" r:id="rId153" xr:uid="{2ABA165B-C1A0-4B01-95DC-D2ED01BC5993}"/>
    <hyperlink ref="W2263" r:id="rId154" xr:uid="{E2163076-225E-4D4A-96E3-42516449A7FB}"/>
    <hyperlink ref="W2264" r:id="rId155" location="admission" xr:uid="{BB526D88-9D09-4066-9DD3-748478484380}"/>
    <hyperlink ref="W2265" r:id="rId156" location="admission" xr:uid="{A692B4F0-0685-49AC-BD3F-3D8AC5B74B51}"/>
    <hyperlink ref="W2266" r:id="rId157" location="admission" xr:uid="{61F7283B-B0CE-4C31-B0ED-3A9690D16F55}"/>
    <hyperlink ref="W2267" r:id="rId158" location="admission" xr:uid="{EF9BA7B8-0B7D-4C60-BC26-34A9FA06857B}"/>
    <hyperlink ref="W2268" r:id="rId159" location="admission" xr:uid="{38186403-A994-41FD-A5F5-A34B5B2FB19E}"/>
    <hyperlink ref="W2269" r:id="rId160" location="admission" xr:uid="{50162DB8-B159-4060-A8DE-3745F2E9AF58}"/>
    <hyperlink ref="W2270" r:id="rId161" location="admission" xr:uid="{BE96DCC2-D8A0-4FEF-9ACC-E95B8CAFC46A}"/>
    <hyperlink ref="W2271" r:id="rId162" location="admission" xr:uid="{A40DCBBE-0512-443B-9D16-C9898E5B7FA7}"/>
    <hyperlink ref="W2272" r:id="rId163" location="admission" xr:uid="{7B8333DF-A0CD-4E04-BA94-88D81509119A}"/>
    <hyperlink ref="W2273" r:id="rId164" location="admission" xr:uid="{3E480276-0947-4B0C-9A9E-C49C871241E0}"/>
    <hyperlink ref="W2274" r:id="rId165" location="admission" xr:uid="{AAD76DE4-0244-4521-B92C-F3525095AFD5}"/>
    <hyperlink ref="W2275" r:id="rId166" location="admission" xr:uid="{5B6C8D3E-1301-4798-8675-CE85E5772A90}"/>
    <hyperlink ref="W2276" r:id="rId167" location="admission" xr:uid="{82BE7EC6-090D-4F93-89AE-83D2D9B02976}"/>
    <hyperlink ref="W2277" r:id="rId168" xr:uid="{E11E71C8-4368-42F3-BBFE-5E7AA36126EB}"/>
    <hyperlink ref="W2278" r:id="rId169" xr:uid="{FD28A509-8679-47D1-A539-51579C20EA62}"/>
    <hyperlink ref="W2279" r:id="rId170" xr:uid="{ED9C0804-ACE9-4822-B9FE-C5CF7E6F8565}"/>
    <hyperlink ref="W2280" r:id="rId171" xr:uid="{989F72C4-C3AC-4361-9C99-07AB090B4C5A}"/>
    <hyperlink ref="W198" r:id="rId172" xr:uid="{B70BB1AD-12BF-4A9B-8B83-BDC2FD2464DC}"/>
    <hyperlink ref="W199" r:id="rId173" xr:uid="{C1786CC4-A0F7-4325-9B83-D41C5D4143DD}"/>
    <hyperlink ref="W200" r:id="rId174" xr:uid="{756D7540-4174-4971-A0C1-21F74624DDDF}"/>
    <hyperlink ref="W201" r:id="rId175" xr:uid="{2B22A6AF-70B4-416E-A1C7-AAEB2139C529}"/>
    <hyperlink ref="W202" r:id="rId176" xr:uid="{7743FD28-4B5B-4F66-ACDE-650E049C0BC9}"/>
    <hyperlink ref="W203" r:id="rId177" xr:uid="{F575ED62-0483-4D40-BAB6-12652CFA893F}"/>
    <hyperlink ref="W204" r:id="rId178" xr:uid="{8C63626F-37A6-4C6C-8CF1-E0794542B9D8}"/>
    <hyperlink ref="W205" r:id="rId179" xr:uid="{CDA4B673-0F8C-4AAC-87F5-E5AF4B07CAD6}"/>
    <hyperlink ref="W206" r:id="rId180" xr:uid="{961BFCBC-7606-44EE-AB03-52778B7169A3}"/>
    <hyperlink ref="W207" r:id="rId181" xr:uid="{E661E057-CE11-4207-9620-E00C81B36857}"/>
    <hyperlink ref="W208" r:id="rId182" xr:uid="{4843CCC4-15AC-4C05-BA35-559BA0714764}"/>
    <hyperlink ref="W209" r:id="rId183" xr:uid="{328370FA-8BE0-4F5C-9822-4D5E7F1067F2}"/>
    <hyperlink ref="W210" r:id="rId184" xr:uid="{D98E216B-6426-49EC-AF9C-35AC71311B4E}"/>
    <hyperlink ref="W211" r:id="rId185" xr:uid="{5B0A1117-619D-4AEA-855F-CD86FBB078DE}"/>
    <hyperlink ref="W212" r:id="rId186" xr:uid="{C5C2F9DC-219A-4064-8EE8-24FC4F0D07BD}"/>
    <hyperlink ref="W213" r:id="rId187" xr:uid="{5682AF14-775F-4E8D-98D3-57CB7BAA5F50}"/>
    <hyperlink ref="W214" r:id="rId188" xr:uid="{16092FC3-0043-401B-915E-49CE7FDEFE9E}"/>
    <hyperlink ref="W215" r:id="rId189" xr:uid="{671A328D-4567-413D-B344-8249750DF611}"/>
    <hyperlink ref="W216" r:id="rId190" xr:uid="{C2E8E266-33EF-4FB9-B971-45E60C04489F}"/>
    <hyperlink ref="W217" r:id="rId191" xr:uid="{A014A71E-213B-4F62-B7B1-0AD7F5607C2A}"/>
    <hyperlink ref="W218" r:id="rId192" xr:uid="{870B1DA1-7F16-4689-8CCF-914ACD756F78}"/>
    <hyperlink ref="W219" r:id="rId193" xr:uid="{CE24E161-78A7-4A8D-BB73-BF2ADBDD472C}"/>
    <hyperlink ref="W230" r:id="rId194" xr:uid="{59B5231C-EDD5-42F8-BCDD-AAFA768C1D8A}"/>
    <hyperlink ref="W231" r:id="rId195" xr:uid="{79273B53-7AAA-4EEC-87CD-CF01E753F812}"/>
    <hyperlink ref="W192" r:id="rId196" xr:uid="{DB480801-B487-4944-98E3-4DDAE95A36E2}"/>
    <hyperlink ref="W193" r:id="rId197" xr:uid="{E0141F49-C5FF-4022-B93B-0F074D7F9AF1}"/>
    <hyperlink ref="W194" r:id="rId198" xr:uid="{EDBD9B3A-F8B6-40F5-853F-9FB2BE382A77}"/>
    <hyperlink ref="W195" r:id="rId199" xr:uid="{365ABF76-EB78-4950-89DE-85CBFCFD812B}"/>
    <hyperlink ref="W222" r:id="rId200" xr:uid="{C38EFB68-87C6-4EF6-80FE-A48A9D961518}"/>
    <hyperlink ref="W220" r:id="rId201" xr:uid="{55514CCD-A478-4CD6-9413-4D9C576C60C2}"/>
    <hyperlink ref="W221" r:id="rId202" xr:uid="{580FFFC5-DE14-42B1-AB85-56B665A6EC2D}"/>
    <hyperlink ref="W223" r:id="rId203" xr:uid="{B5F76591-E2F3-46AD-AFB0-E1E7ED5C5B0A}"/>
    <hyperlink ref="W232" r:id="rId204" xr:uid="{87B5DEC8-E97C-48D3-8569-57D83DB3176E}"/>
    <hyperlink ref="W233" r:id="rId205" xr:uid="{BC77FDF4-509C-4CFE-B199-D57BF959AD7F}"/>
    <hyperlink ref="W234" r:id="rId206" xr:uid="{6EE9FD9F-DE90-4BCD-AA6B-871DAE0249C7}"/>
    <hyperlink ref="W235" r:id="rId207" xr:uid="{A3047F1B-2075-447B-8AAD-5EFEBC62DAB8}"/>
    <hyperlink ref="W224" r:id="rId208" xr:uid="{45578AD0-48BA-4625-A8C2-06E7B599503E}"/>
    <hyperlink ref="W225" r:id="rId209" xr:uid="{72C08A89-D72D-4DC0-9D31-2ED8879CB7F3}"/>
    <hyperlink ref="W226" r:id="rId210" xr:uid="{0A20C573-E79A-4DBB-B2AE-4510A81173FB}"/>
    <hyperlink ref="W227" r:id="rId211" xr:uid="{E3BE70E8-6324-48AE-A0A8-4738699E71BA}"/>
    <hyperlink ref="W228" r:id="rId212" xr:uid="{551EAE8D-3F49-4459-BA5B-8AE85C1E5B21}"/>
    <hyperlink ref="W229" r:id="rId213" xr:uid="{B416EC2A-27DB-4694-883E-AFC8C0300D54}"/>
    <hyperlink ref="W196" r:id="rId214" xr:uid="{DCD44002-93E0-4EE2-BC49-BE042AA95F6A}"/>
    <hyperlink ref="W1642" r:id="rId215" xr:uid="{3D1C8667-4071-4822-8652-30FC6EFB41E7}"/>
    <hyperlink ref="W1643" r:id="rId216" xr:uid="{EAB63740-A693-4593-9DB5-F91279365DA8}"/>
    <hyperlink ref="W1644" r:id="rId217" xr:uid="{29576BB7-CB2D-47D2-B907-22F33B6124BB}"/>
    <hyperlink ref="W1645" r:id="rId218" xr:uid="{44BD21E2-0DB3-492D-A84D-8DC13F2F9DD4}"/>
    <hyperlink ref="V919" r:id="rId219" xr:uid="{928EB672-8EB6-40C8-8846-D556E892566F}"/>
    <hyperlink ref="V920" r:id="rId220" xr:uid="{C900CBF5-B46F-43BB-A611-DC5705A931A4}"/>
    <hyperlink ref="V921" r:id="rId221" xr:uid="{F94271BE-98B9-496E-BDA7-87131B53912C}"/>
    <hyperlink ref="V922" r:id="rId222" xr:uid="{3809CE44-F4AE-4E0A-BA42-FD43728CDB4A}"/>
    <hyperlink ref="V923" r:id="rId223" xr:uid="{544775AD-D253-4EBE-B7E9-165AF609085A}"/>
    <hyperlink ref="V924" r:id="rId224" xr:uid="{76D69B47-B534-4EC1-B08A-B9EDB1B71BC3}"/>
    <hyperlink ref="V925" r:id="rId225" xr:uid="{515F4C33-4E1C-4FCF-81AE-E4243D4B62C6}"/>
    <hyperlink ref="V926" r:id="rId226" xr:uid="{1631017A-529F-4180-B8CA-24E25BC63A70}"/>
    <hyperlink ref="V927" r:id="rId227" xr:uid="{9A059BDB-CB65-4443-B617-BE00E0112BE5}"/>
    <hyperlink ref="V928" r:id="rId228" xr:uid="{A8E29412-E189-416A-9281-68331AC773A2}"/>
    <hyperlink ref="V929" r:id="rId229" xr:uid="{BE5A1408-9EE3-4A6F-8CC2-68F225BAE543}"/>
    <hyperlink ref="V930" r:id="rId230" xr:uid="{4648D90B-9A7C-4D8A-8BAB-A4466C163652}"/>
    <hyperlink ref="V931" r:id="rId231" xr:uid="{221AF4FE-0BFF-46ED-8786-C68EA96F0337}"/>
    <hyperlink ref="V932" r:id="rId232" xr:uid="{A3160EBF-5EB7-4057-984E-65E34714FD82}"/>
    <hyperlink ref="V933" r:id="rId233" xr:uid="{0C9CF53C-1FAB-4A35-B9AA-2D7AA9F56FDB}"/>
    <hyperlink ref="V934" r:id="rId234" xr:uid="{33B6E65D-7DF5-47E9-A1CA-0DF8517943FB}"/>
    <hyperlink ref="V935" r:id="rId235" xr:uid="{37822A1F-59A2-4213-A9EA-9F694A763E4F}"/>
    <hyperlink ref="V936" r:id="rId236" xr:uid="{2D682F39-5896-4C5F-82C9-9FEBEEAFAEF3}"/>
    <hyperlink ref="V937" r:id="rId237" xr:uid="{3E44B4C0-0CAA-41DE-8149-CC794406BA0D}"/>
    <hyperlink ref="V938" r:id="rId238" xr:uid="{054FE2FF-D270-4BFA-BCE3-F8FBA0E79353}"/>
    <hyperlink ref="V939" r:id="rId239" xr:uid="{81ECE6CC-FB84-4258-859B-752EAC8D0B2B}"/>
    <hyperlink ref="V940" r:id="rId240" xr:uid="{55FF7A93-E7AB-4586-9D16-1D5C328EEF0A}"/>
    <hyperlink ref="W833" r:id="rId241" xr:uid="{231636C4-5FD9-43D4-B8AA-AB228AFD7060}"/>
    <hyperlink ref="W834" r:id="rId242" xr:uid="{D23FB99D-0399-45B8-B41A-4C04023CB9FF}"/>
    <hyperlink ref="W835" r:id="rId243" xr:uid="{64117679-CE67-42D0-A89E-7F6F83EE6A83}"/>
    <hyperlink ref="W836" r:id="rId244" xr:uid="{C1D9952D-89EB-4CA5-8F9D-8C6DF05665A4}"/>
    <hyperlink ref="W837" r:id="rId245" xr:uid="{2E196C61-C167-415C-B8CB-F8C504653338}"/>
    <hyperlink ref="W838" r:id="rId246" xr:uid="{7A06BD95-2F20-4D1C-AF54-A51E0E556DFF}"/>
    <hyperlink ref="W839" r:id="rId247" xr:uid="{E032FDBF-8483-464E-8471-559E98199466}"/>
    <hyperlink ref="W840" r:id="rId248" xr:uid="{2DD46E94-7F6B-4031-833A-1D161082DAFB}"/>
    <hyperlink ref="W841" r:id="rId249" xr:uid="{83B5FB48-AAC4-44C2-BAB5-E4F4CD5A00E5}"/>
    <hyperlink ref="W842" r:id="rId250" xr:uid="{60D828A2-0401-466F-BB98-E32459FA40E2}"/>
    <hyperlink ref="W843" r:id="rId251" xr:uid="{CE90C55A-B4BF-4D9E-BF9D-A20AAF31CD3B}"/>
    <hyperlink ref="W844" r:id="rId252" xr:uid="{C2388351-295D-4939-A922-BE2C4625F075}"/>
    <hyperlink ref="W845" r:id="rId253" xr:uid="{62500C0C-91E7-4DB6-80B1-02FC340837CC}"/>
    <hyperlink ref="W1007" r:id="rId254" xr:uid="{1B0CDF8B-50F7-4B87-B3B7-27D0445B2DFC}"/>
    <hyperlink ref="W1008" r:id="rId255" xr:uid="{8DBC7EF4-9056-4B73-8754-7572439E0F10}"/>
    <hyperlink ref="W1009" r:id="rId256" xr:uid="{C4FF5807-08BB-43C7-B517-6896225E31F5}"/>
    <hyperlink ref="W1010" r:id="rId257" xr:uid="{544F9ED4-EAFE-4905-93D2-5F10035A83F2}"/>
    <hyperlink ref="W1011" r:id="rId258" xr:uid="{88A8C7DA-D798-4B5C-B90C-ADB71285AACE}"/>
    <hyperlink ref="W1012" r:id="rId259" xr:uid="{9B048D75-ECF9-4C0C-8682-7DF7C3D1CFEA}"/>
    <hyperlink ref="W1013" r:id="rId260" xr:uid="{F1D18F0A-2B41-4E51-9F5F-41BDE6A299D6}"/>
    <hyperlink ref="W1014" r:id="rId261" xr:uid="{A2E38EFA-73D7-4CAD-BC01-6C225B2A24C5}"/>
    <hyperlink ref="W1015" r:id="rId262" xr:uid="{6265C7EE-D760-4062-A55A-3A2DBD58908B}"/>
    <hyperlink ref="W1016" r:id="rId263" xr:uid="{0AE5694D-7A37-489D-92BF-89572000C8B3}"/>
    <hyperlink ref="W1017" r:id="rId264" xr:uid="{0D30CB16-D342-4134-8F78-549E41CDA943}"/>
    <hyperlink ref="W1018" r:id="rId265" xr:uid="{D4787C66-354F-44A2-8D21-D57CE21B7856}"/>
    <hyperlink ref="W1019" r:id="rId266" xr:uid="{A34D6C70-354F-4CB8-AF87-B1CDD39D7920}"/>
    <hyperlink ref="W1020" r:id="rId267" xr:uid="{938BF25F-1C61-4DBF-B17F-5772B23BBBF6}"/>
    <hyperlink ref="W1021" r:id="rId268" xr:uid="{668A3AF5-9C00-49BE-BBB2-AA191CD69708}"/>
    <hyperlink ref="W1022" r:id="rId269" xr:uid="{752A5082-52A1-4766-B4FB-E7AE1E6B4D10}"/>
    <hyperlink ref="W1024" r:id="rId270" xr:uid="{0900E008-3A53-4A1B-9899-882F8C059060}"/>
    <hyperlink ref="W1025" r:id="rId271" xr:uid="{7CC283FD-9237-4DE5-AB64-5F17E420FD32}"/>
    <hyperlink ref="W1026" r:id="rId272" xr:uid="{C176BEEF-4E95-4F05-A4C5-D992E372776C}"/>
    <hyperlink ref="W1027" r:id="rId273" xr:uid="{E7F79158-9AA4-4B77-9589-686A0B9A57DF}"/>
    <hyperlink ref="W1028" r:id="rId274" xr:uid="{0D778D49-C74B-412A-854B-9F9AB39D9D7D}"/>
    <hyperlink ref="W1029" r:id="rId275" xr:uid="{335E704B-9E70-4B81-B4D1-6F1EB3B9EA1E}"/>
    <hyperlink ref="W1030" r:id="rId276" xr:uid="{AE590E22-1D7B-48D1-A9AD-01864631E2A0}"/>
    <hyperlink ref="W1036" r:id="rId277" xr:uid="{170EAF53-3EBB-4753-BD7C-1682EE686101}"/>
    <hyperlink ref="W1037" r:id="rId278" xr:uid="{346768BA-AED4-419F-B262-2DA18F9CDE66}"/>
    <hyperlink ref="W1038" r:id="rId279" xr:uid="{C29B1734-9479-4BAE-B224-955C4586251F}"/>
    <hyperlink ref="W1039" r:id="rId280" xr:uid="{E8ADD2FE-D88B-4EA1-9F84-9627302637D9}"/>
    <hyperlink ref="W2016" r:id="rId281" xr:uid="{DC667510-7B49-438F-8415-353DD9F259AF}"/>
    <hyperlink ref="W2017" r:id="rId282" xr:uid="{E45E4D8D-351C-4ECA-B855-AFD22FF56A37}"/>
    <hyperlink ref="W2018" r:id="rId283" xr:uid="{6C252094-F90E-4718-9052-FD12483E2342}"/>
    <hyperlink ref="W2019" r:id="rId284" xr:uid="{A93204D7-2F58-4411-A768-05449BE79072}"/>
    <hyperlink ref="W2020" r:id="rId285" xr:uid="{52483201-FC10-47F9-BA83-666298491C64}"/>
    <hyperlink ref="W2021" r:id="rId286" xr:uid="{2B655012-6B93-4AFA-BBEF-C00DBE3143CC}"/>
    <hyperlink ref="W2022" r:id="rId287" xr:uid="{E17F5665-4D41-4668-B36C-51032CD4FC79}"/>
    <hyperlink ref="W2023" r:id="rId288" xr:uid="{E6415325-E1B5-42A6-8289-D97EC4D73FE2}"/>
    <hyperlink ref="W2024" r:id="rId289" xr:uid="{C36C3AD6-3EA4-4F46-BFCE-177EE01DF30E}"/>
    <hyperlink ref="W2025" r:id="rId290" xr:uid="{6E1EEC06-22EB-401B-8844-A7D45AA105A9}"/>
    <hyperlink ref="W2026" r:id="rId291" xr:uid="{88CA409E-88F1-4A81-87FF-00E7BD0BE7B8}"/>
    <hyperlink ref="W2027" r:id="rId292" xr:uid="{9E27026B-CDE6-4C90-9332-B84101EEE448}"/>
    <hyperlink ref="W2028" r:id="rId293" xr:uid="{BA0A7356-ACE5-4FEF-A1BD-03279CBA7EE7}"/>
    <hyperlink ref="W2029" r:id="rId294" xr:uid="{5971592C-B019-47B8-B39C-BA7B8B573144}"/>
    <hyperlink ref="W2030" r:id="rId295" xr:uid="{2FD9CD8C-52BB-4A3E-BE7D-BAA0FB96DB41}"/>
    <hyperlink ref="W2031" r:id="rId296" xr:uid="{0D1103E6-B25E-4777-854D-DEBAB02021D2}"/>
    <hyperlink ref="W2032" r:id="rId297" xr:uid="{20ABBDFB-A558-4C07-9834-D7A62A790FC3}"/>
    <hyperlink ref="W2033" r:id="rId298" xr:uid="{2DB5544F-5485-46AF-AD01-BE859661E09F}"/>
    <hyperlink ref="W2034" r:id="rId299" xr:uid="{500507B0-19B1-4053-B076-B57876ED56D8}"/>
    <hyperlink ref="W2035" r:id="rId300" xr:uid="{3A26EEB3-42E3-4BFF-B7B7-067EACD7FD30}"/>
    <hyperlink ref="W2036" r:id="rId301" xr:uid="{3F3A9372-01E6-4641-8120-ABA1999E8262}"/>
    <hyperlink ref="W2037" r:id="rId302" xr:uid="{CE4BF408-D405-43BC-84C3-94DA81E25A23}"/>
    <hyperlink ref="W2038" r:id="rId303" xr:uid="{26770804-24AE-4DCA-A815-B9C1309D2F57}"/>
    <hyperlink ref="W2039" r:id="rId304" xr:uid="{B2B0822B-B84D-4C6F-A678-2234AA94936D}"/>
    <hyperlink ref="W2040" r:id="rId305" xr:uid="{3F72A049-889C-4381-9CF5-D445AABE5DAA}"/>
    <hyperlink ref="W2041" r:id="rId306" xr:uid="{FAD06AE1-1234-443C-A0BC-4B9D4C966567}"/>
    <hyperlink ref="W2042" r:id="rId307" xr:uid="{ABBB0FB5-94CA-4197-9C76-E46AFD8336D1}"/>
    <hyperlink ref="W2043" r:id="rId308" xr:uid="{793ED104-CBAD-476D-8B8D-E775AB5C4821}"/>
    <hyperlink ref="W2044" r:id="rId309" xr:uid="{002FEA12-92BA-4A50-B0EE-D3E9CD62F184}"/>
    <hyperlink ref="W2045" r:id="rId310" xr:uid="{45D514D9-7BA5-405A-B783-E1A2CAD9C213}"/>
    <hyperlink ref="W2046" r:id="rId311" xr:uid="{A14F4A3F-EA43-42DA-A07D-A14B3BB00695}"/>
    <hyperlink ref="W2047" r:id="rId312" xr:uid="{34B2C080-F5D8-4458-9C51-75C28BB75EA9}"/>
    <hyperlink ref="W2048" r:id="rId313" xr:uid="{708A76EA-DB55-40B0-85E8-15A2CB9FE4BE}"/>
    <hyperlink ref="W2049" r:id="rId314" xr:uid="{A93DF447-9C17-42D8-B203-7EF96D2F2617}"/>
    <hyperlink ref="W2050" r:id="rId315" xr:uid="{B56DC0FC-FF5E-48F7-8F3C-CA29BACEFF82}"/>
    <hyperlink ref="W2051" r:id="rId316" xr:uid="{DED25C59-6DF0-4021-AD6C-43C22343523A}"/>
    <hyperlink ref="W2052" r:id="rId317" xr:uid="{57161D34-0F63-42CD-80A0-596D3E57ACDE}"/>
    <hyperlink ref="W2053" r:id="rId318" xr:uid="{2F44B328-2A42-43E9-8BF4-FE0F94AC8AB3}"/>
    <hyperlink ref="W2054" r:id="rId319" xr:uid="{33A4F048-7F40-42F3-B4EC-68977D503D5C}"/>
    <hyperlink ref="W2055" r:id="rId320" xr:uid="{B65A91AC-3C56-4530-8AAD-E86763273BFF}"/>
    <hyperlink ref="W2056" r:id="rId321" xr:uid="{010C584D-6705-4328-99B3-A034CC7D6B79}"/>
    <hyperlink ref="W2057" r:id="rId322" xr:uid="{A4D79E72-E581-400D-B1BB-3B7ECCBD1499}"/>
    <hyperlink ref="W2058" r:id="rId323" xr:uid="{328B1C16-7BE7-44E8-A570-125019F1C7E9}"/>
    <hyperlink ref="W2059" r:id="rId324" xr:uid="{9916611F-3FD5-4745-9808-F33C358B946A}"/>
    <hyperlink ref="W2060" r:id="rId325" xr:uid="{6AA52995-53BE-4679-8DCB-DEB86450325F}"/>
    <hyperlink ref="W2061" r:id="rId326" xr:uid="{2A523B0C-D1F2-44F3-9FD3-23AABEC0FD13}"/>
    <hyperlink ref="W2062" r:id="rId327" xr:uid="{988E2794-6592-47BC-8F65-01BA57D103C9}"/>
    <hyperlink ref="W2063" r:id="rId328" xr:uid="{D1D1E143-30E5-41F3-91E3-4EC5E46C0785}"/>
    <hyperlink ref="W2064" r:id="rId329" xr:uid="{EE498D01-2972-406A-9FED-D5501AA21073}"/>
    <hyperlink ref="W2125" r:id="rId330" xr:uid="{DE193ED6-E626-4F7A-B77A-77F78137D3BB}"/>
    <hyperlink ref="W2126" r:id="rId331" xr:uid="{059401A9-0727-407D-B69E-A174497C884E}"/>
    <hyperlink ref="W2127" r:id="rId332" xr:uid="{4B54E277-889F-43E3-929F-45E66606D891}"/>
    <hyperlink ref="W2128" r:id="rId333" xr:uid="{48372339-5490-45D6-BC63-E2659C00F4DE}"/>
    <hyperlink ref="W2129" r:id="rId334" xr:uid="{B17CFA65-E7A7-4BF0-963C-E397C55BC501}"/>
    <hyperlink ref="W2130" r:id="rId335" xr:uid="{7B84D923-E671-4CF9-A053-85FBFA795065}"/>
    <hyperlink ref="W2131" r:id="rId336" xr:uid="{BA6212CD-9F4F-41E0-AA6B-801FA92977D2}"/>
    <hyperlink ref="W2132" r:id="rId337" xr:uid="{27E08187-3A6A-4F78-9214-DAC69672EB8F}"/>
    <hyperlink ref="W2133" r:id="rId338" xr:uid="{E9E2E7AD-4514-4AD3-9C0A-2AD7480F00B5}"/>
    <hyperlink ref="W2134" r:id="rId339" xr:uid="{FEC85D0F-3A48-4E4B-9E9C-985D5CA186AB}"/>
    <hyperlink ref="W2135" r:id="rId340" xr:uid="{92195AC6-4936-4866-99C0-CF735CA74939}"/>
    <hyperlink ref="W2136" r:id="rId341" xr:uid="{7E9CACF5-6A67-4967-9B38-5E7EF0D56776}"/>
    <hyperlink ref="W2137" r:id="rId342" xr:uid="{D56CE4BC-11B7-4DA2-B755-44F560E27235}"/>
    <hyperlink ref="W2138" r:id="rId343" xr:uid="{9DE8AC00-D02A-4E27-95C3-0363A9AA6DEB}"/>
    <hyperlink ref="W2139" r:id="rId344" xr:uid="{8EFD9C04-F1BD-4C09-B9DD-547F1CBF1AFB}"/>
    <hyperlink ref="W2140" r:id="rId345" xr:uid="{99EAC677-A1BD-4597-9721-51303A8A4516}"/>
    <hyperlink ref="W2141" r:id="rId346" xr:uid="{2D0FBD9E-B9AF-44F2-BA98-FEF17C0CF59C}"/>
    <hyperlink ref="W2142" r:id="rId347" xr:uid="{8AD4215C-DFDA-4A9D-BCA4-279821769E42}"/>
    <hyperlink ref="W2143" r:id="rId348" xr:uid="{B4E9E4BD-78E7-4181-88FB-F3D5AE87CF95}"/>
    <hyperlink ref="W2144" r:id="rId349" xr:uid="{B6A33029-3B28-4E8D-9993-C00A1A865FD8}"/>
    <hyperlink ref="W2145" r:id="rId350" xr:uid="{73747E3D-AB28-41C4-B6B3-9B753E0B2929}"/>
    <hyperlink ref="W2146" r:id="rId351" xr:uid="{283A8FEF-4830-49C3-ACF3-FEDD76B93FC5}"/>
    <hyperlink ref="W2147" r:id="rId352" xr:uid="{7D9D49A4-5806-44E8-90B5-848E0A7AA17C}"/>
    <hyperlink ref="W2148" r:id="rId353" xr:uid="{45C3555A-F351-4B57-A735-4AE3F06AA93A}"/>
    <hyperlink ref="W2149" r:id="rId354" xr:uid="{18D11944-CDD3-4FDA-A6AD-63A73EC62EE2}"/>
    <hyperlink ref="W2150" r:id="rId355" xr:uid="{5A0D310E-DC0E-48CA-B7CE-5A23F1901B61}"/>
    <hyperlink ref="W2151" r:id="rId356" xr:uid="{D57C136D-B2E6-4AB0-8365-43B7AACF466E}"/>
    <hyperlink ref="W2152" r:id="rId357" xr:uid="{5B096D59-BC3A-42DC-B8D1-8F152B3DCBF1}"/>
    <hyperlink ref="W2153" r:id="rId358" xr:uid="{FEB95B16-3163-4DD5-AA85-8215E6BD75ED}"/>
    <hyperlink ref="W2154" r:id="rId359" xr:uid="{77A564A1-05F9-4A5B-B87F-77ACD045B9D5}"/>
    <hyperlink ref="W2155" r:id="rId360" xr:uid="{0F42FA40-A577-45F9-80FF-630C50C5ADE9}"/>
    <hyperlink ref="W2156" r:id="rId361" xr:uid="{E25A56CA-FE6A-4535-985E-EA22315C73A0}"/>
    <hyperlink ref="W2157" r:id="rId362" xr:uid="{980C8087-03C6-46A2-8938-A8A1514DF51F}"/>
    <hyperlink ref="W2158" r:id="rId363" xr:uid="{B83ADD13-7174-4458-BDA5-2195E4DAAC52}"/>
    <hyperlink ref="W2159" r:id="rId364" xr:uid="{B187125A-5CFF-4311-9003-04A16C03D379}"/>
    <hyperlink ref="W2160" r:id="rId365" xr:uid="{ECB5A246-A8F9-4F9F-B749-6973881D040D}"/>
    <hyperlink ref="W2161" r:id="rId366" xr:uid="{B8E980AB-5C48-4CE3-B9E1-C110FA8F1C83}"/>
    <hyperlink ref="W863" r:id="rId367" xr:uid="{44CB082B-598A-4E3E-8870-4B67245C2E8D}"/>
    <hyperlink ref="W864" r:id="rId368" xr:uid="{026E7E15-95BA-4FDF-865C-73A7ADDBD111}"/>
    <hyperlink ref="W865" r:id="rId369" xr:uid="{FA17F69C-1AAB-48B8-B9A1-02C31678D965}"/>
    <hyperlink ref="W866" r:id="rId370" xr:uid="{FC2F97BF-A85A-426C-A41B-D4E894DCE4DE}"/>
    <hyperlink ref="W867" r:id="rId371" xr:uid="{36E7A883-B7B1-4730-AEA4-DD281496FB4C}"/>
    <hyperlink ref="W868" r:id="rId372" xr:uid="{66C3AE36-1DAB-4209-9B0B-E379AB3FB219}"/>
    <hyperlink ref="W869" r:id="rId373" xr:uid="{80AC5E6E-A5B4-4298-8A5A-6763EF9F07B9}"/>
    <hyperlink ref="W870" r:id="rId374" xr:uid="{C056D2AA-B70B-4FA5-ADD7-C7DC2C7D4650}"/>
    <hyperlink ref="W871" r:id="rId375" xr:uid="{24ADAB57-3816-495F-BEC8-EDC87A230C5A}"/>
    <hyperlink ref="W872" r:id="rId376" xr:uid="{6873ECEA-BB1F-4D08-B985-1132B01F461F}"/>
    <hyperlink ref="W873" r:id="rId377" xr:uid="{F336D8AC-72FD-4088-BCED-05058C66B743}"/>
    <hyperlink ref="W874" r:id="rId378" xr:uid="{71FDB5A5-6E13-44AB-BF96-CD91F6C8661F}"/>
    <hyperlink ref="W875" r:id="rId379" xr:uid="{5BD0C2DE-6B4A-4AC7-97D9-48EB113DD5C7}"/>
    <hyperlink ref="W876" r:id="rId380" xr:uid="{EE3CC85A-1FE9-4C07-B206-CF2049F47ECE}"/>
    <hyperlink ref="W877" r:id="rId381" xr:uid="{91720980-ACBB-41B8-AD45-762B37BF8316}"/>
    <hyperlink ref="W878" r:id="rId382" xr:uid="{2C4AFCA1-B62F-499C-9F75-79B1108C8AB4}"/>
    <hyperlink ref="W879" r:id="rId383" xr:uid="{B42260B7-B101-4DBF-83BE-767D203A1D7A}"/>
    <hyperlink ref="W880" r:id="rId384" xr:uid="{A642B2F6-1E9D-4F4E-A6DB-C2193A779CE4}"/>
    <hyperlink ref="W899" r:id="rId385" xr:uid="{D2441C33-279A-46AE-B09A-01089926E0F9}"/>
    <hyperlink ref="W900" r:id="rId386" xr:uid="{C0799161-8E0D-48BF-9E1C-222727CD4E61}"/>
    <hyperlink ref="W901" r:id="rId387" xr:uid="{7DF2393A-9211-4A1D-94C4-98D1505AF2A2}"/>
    <hyperlink ref="W902" r:id="rId388" xr:uid="{962070E0-B17C-4EB7-8E3B-CD7488AB1489}"/>
    <hyperlink ref="W903" r:id="rId389" xr:uid="{2301DC93-A954-4F38-9C3C-9A9DE807A55A}"/>
    <hyperlink ref="W904" r:id="rId390" xr:uid="{27B7E5D6-030A-4CBC-9CF8-27B976134966}"/>
    <hyperlink ref="W905" r:id="rId391" xr:uid="{0802B749-313B-4898-A3B2-3A6DA0357D19}"/>
    <hyperlink ref="W906" r:id="rId392" xr:uid="{A735B7B4-C248-4658-B129-97AC06E37438}"/>
    <hyperlink ref="W907" r:id="rId393" xr:uid="{A1ED2576-34FF-4A48-BFEA-E22F15CD3F72}"/>
    <hyperlink ref="W908" r:id="rId394" xr:uid="{9405B81C-FF9F-4F00-BCAC-EE74CFCA3C5F}"/>
    <hyperlink ref="W909" r:id="rId395" xr:uid="{88941927-D1BA-4E58-9AA5-21DCB8D5B24F}"/>
    <hyperlink ref="W910" r:id="rId396" xr:uid="{BB1DD23F-CAAD-4C07-88B5-EE4DBF02FD3C}"/>
    <hyperlink ref="W911" r:id="rId397" xr:uid="{C6A2E3EB-12F4-4EE9-A617-4C6AD052BD7B}"/>
    <hyperlink ref="W912" r:id="rId398" xr:uid="{CB33A57C-1E97-4C67-B9C2-A4279395FA74}"/>
    <hyperlink ref="W915" r:id="rId399" xr:uid="{6099BA1D-8AAF-4899-9DE0-D77BBEBF58D7}"/>
    <hyperlink ref="W916" r:id="rId400" xr:uid="{3773A966-FB48-4627-9C5F-2ABD36908415}"/>
    <hyperlink ref="W918" r:id="rId401" xr:uid="{6FE7C569-56FC-4BAE-9804-353AEAFD0E8A}"/>
    <hyperlink ref="W1109" r:id="rId402" xr:uid="{55302230-9A28-4A0A-87D5-606BDCFD18AA}"/>
    <hyperlink ref="W1110" r:id="rId403" xr:uid="{C89544B4-4369-4A57-AE28-D0DFDBBBBFF7}"/>
    <hyperlink ref="W1111" r:id="rId404" xr:uid="{0402A2DE-7AA4-4990-AEA7-D5FC34D66CE2}"/>
    <hyperlink ref="W1112" r:id="rId405" xr:uid="{1A0D04F8-1746-44E1-BFB4-F7BB9134F9D5}"/>
    <hyperlink ref="W1113" r:id="rId406" xr:uid="{4EEBE863-99CD-4BE2-8D5A-664F83CDEE6C}"/>
    <hyperlink ref="W1114" r:id="rId407" xr:uid="{88B8629D-A256-4401-A902-F8C58FE44180}"/>
    <hyperlink ref="W1115" r:id="rId408" xr:uid="{518A8725-DF1B-4CD7-B028-AA3A981EBD69}"/>
    <hyperlink ref="W1116" r:id="rId409" xr:uid="{9B8D33AF-6648-4D82-AA9C-60F514E08C5C}"/>
    <hyperlink ref="W458" r:id="rId410" xr:uid="{0FC6A0CC-4A66-460E-8473-E5F81A69D66B}"/>
    <hyperlink ref="W459" r:id="rId411" xr:uid="{F7099077-2748-4B31-9422-3A0704302D8F}"/>
    <hyperlink ref="W460" r:id="rId412" xr:uid="{240B1FA2-2CDE-4272-9798-4E90B400B910}"/>
    <hyperlink ref="W461" r:id="rId413" xr:uid="{7CE5595F-760C-4574-94EC-92653EA13DC1}"/>
    <hyperlink ref="W462" r:id="rId414" xr:uid="{56A14613-EDB1-4EE9-824B-54B149198254}"/>
    <hyperlink ref="W463" r:id="rId415" xr:uid="{EA3CFC99-00C8-4C8A-A87F-FED4CEA5DEFD}"/>
    <hyperlink ref="W464" r:id="rId416" xr:uid="{0ABD17F4-DE1A-454F-91DE-AB0A7BC7535B}"/>
    <hyperlink ref="W465" r:id="rId417" xr:uid="{175A1AFD-7862-40B1-8B21-0E4D397C3754}"/>
    <hyperlink ref="W466" r:id="rId418" xr:uid="{DDC941EB-9EF7-4F2D-B070-2208FDEDBD57}"/>
    <hyperlink ref="W467" r:id="rId419" xr:uid="{EB479E38-EC51-4A6B-80F6-5469EB45DA05}"/>
    <hyperlink ref="W468" r:id="rId420" xr:uid="{53766E1E-FA28-4477-B1A1-3DDF53BA4887}"/>
    <hyperlink ref="W469" r:id="rId421" xr:uid="{CC5C7F7E-60BE-4F71-BA21-48A7CED6FCE3}"/>
    <hyperlink ref="W470" r:id="rId422" xr:uid="{338A5F07-3DD3-4954-B10B-5684F1F2F6A3}"/>
    <hyperlink ref="W471" r:id="rId423" xr:uid="{4EAB7636-0CBF-4257-A64A-7EB257D42A25}"/>
    <hyperlink ref="W472" r:id="rId424" xr:uid="{2166C555-5C2A-4526-9A0B-BA1F16AFCC25}"/>
    <hyperlink ref="W473" r:id="rId425" xr:uid="{D2F5ACFD-6240-49B5-BD7F-5D203F9E1E31}"/>
    <hyperlink ref="W474" r:id="rId426" xr:uid="{B582A47F-891D-4F3F-904F-98FD8D09DE28}"/>
    <hyperlink ref="W475" r:id="rId427" xr:uid="{B38EE8EB-AE34-425A-AF6E-1CC57A7DCF71}"/>
    <hyperlink ref="W476" r:id="rId428" xr:uid="{58B9A451-5308-4798-B7B7-2355E56FAC6A}"/>
    <hyperlink ref="W477" r:id="rId429" xr:uid="{02F88F59-A8AF-4D26-A55B-787E65D6C050}"/>
    <hyperlink ref="W478" r:id="rId430" xr:uid="{BBE5286E-0C5E-496E-B653-BB1499D0D483}"/>
    <hyperlink ref="W479" r:id="rId431" xr:uid="{6BEF24C6-BCF9-44E8-AB0A-F55B6C7FBC51}"/>
    <hyperlink ref="W480" r:id="rId432" xr:uid="{5B46817C-2F86-47FB-AF62-85D874090DE7}"/>
    <hyperlink ref="W481" r:id="rId433" xr:uid="{C8771584-D2B7-4BC9-938A-99BDEBC2DF7A}"/>
    <hyperlink ref="W482" r:id="rId434" xr:uid="{B381C8E8-3F14-4452-A79D-64F6D5B8876C}"/>
    <hyperlink ref="W483" r:id="rId435" xr:uid="{1C3597A5-CABB-4986-A678-BA2BEF02AF81}"/>
    <hyperlink ref="W846" r:id="rId436" xr:uid="{56106097-E571-4D4E-9C6E-6B5FA560C89E}"/>
    <hyperlink ref="W847" r:id="rId437" xr:uid="{FAC35C38-2654-488A-99B5-AB9DAED62730}"/>
    <hyperlink ref="W848" r:id="rId438" xr:uid="{8580D71D-312A-4C2C-A694-6E964BE81583}"/>
    <hyperlink ref="W849" r:id="rId439" xr:uid="{2A696513-F706-40F2-BBAE-7570BBE54227}"/>
    <hyperlink ref="W850" r:id="rId440" xr:uid="{20BDB17F-3E4E-4462-94C1-E2A490BFC418}"/>
    <hyperlink ref="W851" r:id="rId441" xr:uid="{FFC693B0-E03E-45E9-A288-4F7E0D7F20C1}"/>
    <hyperlink ref="W852" r:id="rId442" xr:uid="{DB979073-2B4C-405A-B89F-93F030EB6FD4}"/>
    <hyperlink ref="W853" r:id="rId443" xr:uid="{C8848BE7-1A2A-46C2-B117-04007601F3E7}"/>
    <hyperlink ref="W854" r:id="rId444" xr:uid="{C0687F57-F311-48F1-9751-6AF15239C3DE}"/>
    <hyperlink ref="W855" r:id="rId445" xr:uid="{9BAEDECD-713D-4370-8701-516374081D16}"/>
    <hyperlink ref="W856" r:id="rId446" xr:uid="{75EA2929-0901-45F1-9D40-A873264183CE}"/>
    <hyperlink ref="W857" r:id="rId447" xr:uid="{276CD3B1-16E6-498B-84B8-8B9E3FA6C3DF}"/>
    <hyperlink ref="W858" r:id="rId448" xr:uid="{E1BD8566-AE3C-4E62-8016-BA8253DB7180}"/>
    <hyperlink ref="W859" r:id="rId449" xr:uid="{7226161A-0B7D-4F2F-A880-F121D90328DC}"/>
    <hyperlink ref="W860" r:id="rId450" xr:uid="{9BB08FE0-692C-4052-B811-AE9429840134}"/>
    <hyperlink ref="W861" r:id="rId451" xr:uid="{64EC2EE7-4128-409D-AFE7-4DB451F2E8FD}"/>
    <hyperlink ref="W862" r:id="rId452" xr:uid="{C0C2E7E5-F578-4A03-A2F0-172C0AC4C871}"/>
    <hyperlink ref="W881" r:id="rId453" xr:uid="{6FE902F9-8A8C-406F-8DC0-A828BE25ECCA}"/>
    <hyperlink ref="W882" r:id="rId454" xr:uid="{1C28ADC5-99CC-4A6B-9191-7CC70B732079}"/>
    <hyperlink ref="W883" r:id="rId455" xr:uid="{34CDF7BA-6C5C-49CC-B3EC-A778B66C5F5D}"/>
    <hyperlink ref="W884" r:id="rId456" xr:uid="{C1A6AE4A-E4E4-4A3E-904A-1F326A7AF0A8}"/>
    <hyperlink ref="W885" r:id="rId457" xr:uid="{927F9902-3B1E-477E-A83B-B96A3203B39F}"/>
    <hyperlink ref="W886" r:id="rId458" xr:uid="{8F153FE9-9ED9-4675-AAEB-D0A03E4A21FC}"/>
    <hyperlink ref="W498" r:id="rId459" xr:uid="{EE8E93B0-F751-4D5E-A719-EEE2841F8B7A}"/>
    <hyperlink ref="W504" r:id="rId460" xr:uid="{065021EB-A9BF-4756-B69F-24E6DAA40BB8}"/>
    <hyperlink ref="W486" r:id="rId461" xr:uid="{4C7F265F-AD2D-441F-96DE-D0E19EDA8D2F}"/>
    <hyperlink ref="W492" r:id="rId462" xr:uid="{86846DBD-12C9-433B-A21E-57830A3D6389}"/>
    <hyperlink ref="W575" r:id="rId463" xr:uid="{FB384F1E-24ED-4941-A004-45C09505F97B}"/>
    <hyperlink ref="W576" r:id="rId464" xr:uid="{43179B03-68F8-4042-A0D8-D3D012A6818C}"/>
    <hyperlink ref="W577" r:id="rId465" xr:uid="{0E14C558-8766-4EA6-8297-2FA463F034B3}"/>
    <hyperlink ref="W578" r:id="rId466" xr:uid="{1D0111C3-18A6-40E0-A635-6FA72404E003}"/>
    <hyperlink ref="W579" r:id="rId467" xr:uid="{48111CA2-D3C5-4822-AA9C-DBDCC58E06F4}"/>
    <hyperlink ref="W580" r:id="rId468" xr:uid="{3B21C44F-190B-4402-B732-8D05C9854C5E}"/>
    <hyperlink ref="W581" r:id="rId469" xr:uid="{B0CEAEA6-EBD9-4A27-A310-2CDD0AFDC3A4}"/>
    <hyperlink ref="W582" r:id="rId470" xr:uid="{8BAB22FE-2757-45C1-AB37-3500852E3B89}"/>
    <hyperlink ref="W583" r:id="rId471" xr:uid="{5F9657AD-3164-4247-9207-2E420532C5CF}"/>
    <hyperlink ref="W584" r:id="rId472" xr:uid="{18B3F828-56ED-4EC5-A5C6-A9400ED0E7E3}"/>
    <hyperlink ref="W1464" r:id="rId473" xr:uid="{B6373F38-AA5D-4F60-B807-493075D84655}"/>
    <hyperlink ref="W1473" r:id="rId474" xr:uid="{EC38807C-1751-469D-A787-0379AE5AAF21}"/>
    <hyperlink ref="W1474" r:id="rId475" xr:uid="{7C297945-1646-4F9A-AC8C-9AC509B7D74A}"/>
    <hyperlink ref="W1475" r:id="rId476" xr:uid="{16FE3BDB-92BE-4DFF-B781-AE3EA9A61DBE}"/>
    <hyperlink ref="W1476" r:id="rId477" xr:uid="{E83E776A-B610-41D2-8706-3C1AF8DA5345}"/>
    <hyperlink ref="W1477" r:id="rId478" xr:uid="{73B4BECB-52F7-43A3-99A7-9E987F07340B}"/>
    <hyperlink ref="W1478" r:id="rId479" xr:uid="{EBBED848-786D-40CE-8606-8C9E193B879B}"/>
    <hyperlink ref="W1479" r:id="rId480" xr:uid="{FB7ECC8F-543D-41C1-AAFF-DE55F667658C}"/>
    <hyperlink ref="W1480" r:id="rId481" xr:uid="{0B675683-719F-4A56-9EFF-B172C00D9A3F}"/>
    <hyperlink ref="W1481" r:id="rId482" xr:uid="{D5A048C2-1A91-4367-8D9D-B72AEFD9F898}"/>
    <hyperlink ref="W1482" r:id="rId483" xr:uid="{31445791-8EF9-4F99-B7EF-83C3CCB308D1}"/>
    <hyperlink ref="W1483" r:id="rId484" xr:uid="{CC0F0398-EBF1-46C0-A443-DDB0C71911AF}"/>
    <hyperlink ref="W1484" r:id="rId485" xr:uid="{6D0C7560-B681-486F-8945-63DD2C32704F}"/>
    <hyperlink ref="W1485" r:id="rId486" xr:uid="{DDDA21E5-D505-4A2E-AE82-BFB654526DC3}"/>
    <hyperlink ref="W1486" r:id="rId487" xr:uid="{E9705D2A-9581-4E4E-82B8-BC7DE1167F42}"/>
    <hyperlink ref="W1487" r:id="rId488" xr:uid="{C615B433-C0D9-43C8-B52F-3454D1B60CBE}"/>
    <hyperlink ref="W1488" r:id="rId489" xr:uid="{E0762D3E-A206-4A8C-B39A-D1CF2741BD3A}"/>
    <hyperlink ref="W1489" r:id="rId490" xr:uid="{B7EA0EB6-D5F0-4EC2-B088-BEAE05F4BADB}"/>
    <hyperlink ref="W1490" r:id="rId491" xr:uid="{DA999A46-9019-498C-8047-E579DECF095F}"/>
    <hyperlink ref="W1491" r:id="rId492" xr:uid="{FB6855E5-FCBD-42F3-B2A8-56A25EB90D46}"/>
    <hyperlink ref="W1492" r:id="rId493" xr:uid="{42C2E8A6-520C-4F82-AB94-C7A161A9D5E3}"/>
    <hyperlink ref="W1493" r:id="rId494" xr:uid="{C5B75DFC-FFDB-4462-8FF1-22AFD890919D}"/>
    <hyperlink ref="W1494" r:id="rId495" xr:uid="{0337D612-89C4-4F60-88D0-40FE164E38DD}"/>
    <hyperlink ref="W1495" r:id="rId496" xr:uid="{86B07F5B-031E-4DF8-B863-75253018D4C8}"/>
    <hyperlink ref="W1496" r:id="rId497" xr:uid="{0ED89E66-01CC-41B6-B941-701D6837F3D8}"/>
    <hyperlink ref="W1497" r:id="rId498" xr:uid="{FB7B5B78-0395-46B5-906C-D477AFBD8165}"/>
    <hyperlink ref="W1374" r:id="rId499" xr:uid="{810EDA6C-B008-4323-B95C-2024D69C1160}"/>
    <hyperlink ref="W737" r:id="rId500" xr:uid="{F1EEEBDE-00D7-45F7-8F45-865CBC765058}"/>
    <hyperlink ref="W738" r:id="rId501" xr:uid="{26FD1846-4F3D-481F-934F-67DC444A0B1F}"/>
    <hyperlink ref="W739" r:id="rId502" xr:uid="{C3696B92-4A77-4BA0-90DB-9475C1D171ED}"/>
    <hyperlink ref="W740" r:id="rId503" xr:uid="{226C8E53-EEBF-4A22-BD7C-FB0AC03640F1}"/>
    <hyperlink ref="W741" r:id="rId504" xr:uid="{76776B82-F840-4E7F-9F79-18DB93401EFA}"/>
    <hyperlink ref="W742" r:id="rId505" xr:uid="{C74C532F-69E6-4742-AFEE-5933A1DCB3CF}"/>
    <hyperlink ref="W743" r:id="rId506" xr:uid="{122014E8-6D0A-4709-9748-6A8791354AF7}"/>
    <hyperlink ref="W1834" r:id="rId507" xr:uid="{0F2FA7C9-F5F5-4967-8076-620897DA05B7}"/>
    <hyperlink ref="W1835" r:id="rId508" xr:uid="{5FB152E5-435C-49EA-894E-679257E5B485}"/>
    <hyperlink ref="W1836" r:id="rId509" xr:uid="{EB4FB301-74D1-42A9-85E5-F39DF0EF0F19}"/>
    <hyperlink ref="W1837" r:id="rId510" xr:uid="{620D35FC-8E43-4EAC-9B58-C2C1F9EB4B6A}"/>
    <hyperlink ref="W1838" r:id="rId511" xr:uid="{6B6C6898-C834-46F0-B53D-BA049DFA5D35}"/>
    <hyperlink ref="W1839" r:id="rId512" xr:uid="{CE5FCD12-ED05-4EE0-942D-5987525BEBF0}"/>
    <hyperlink ref="W1841" r:id="rId513" xr:uid="{B6D2F279-DD5F-4B1B-9B05-55D3B9AD4F53}"/>
    <hyperlink ref="W1842" r:id="rId514" xr:uid="{6DCF7365-C396-469F-889E-4B1555A4B474}"/>
    <hyperlink ref="W1843" r:id="rId515" xr:uid="{B6177775-07A1-47BB-BD80-AC3D449EA9E2}"/>
    <hyperlink ref="W1844" r:id="rId516" xr:uid="{C3DA4516-950F-4654-9467-122B8137FEB1}"/>
    <hyperlink ref="W1845" r:id="rId517" xr:uid="{657C3956-8A97-4919-A230-9BCD14758EFB}"/>
    <hyperlink ref="W1846" r:id="rId518" xr:uid="{A62BAC20-8A00-4512-B37E-A0B93DAE33B8}"/>
    <hyperlink ref="W1847" r:id="rId519" xr:uid="{8FE26245-E939-4478-99F9-8ECCF0617B15}"/>
    <hyperlink ref="W1848" r:id="rId520" xr:uid="{620CED41-1056-48DE-B158-A3030BB0C0B6}"/>
    <hyperlink ref="W1849" r:id="rId521" xr:uid="{D5F628D2-911E-4407-BB0B-FC0429A573B8}"/>
    <hyperlink ref="W1850" r:id="rId522" xr:uid="{414DB5B4-30E5-4B75-8EF3-32BD442467D2}"/>
    <hyperlink ref="W1851" r:id="rId523" xr:uid="{FC964637-B2A1-4E6B-BEDD-E8FEB010772C}"/>
    <hyperlink ref="W1852" r:id="rId524" xr:uid="{E86A57C5-F619-45E9-9F36-3233C0357E3C}"/>
    <hyperlink ref="W1853" r:id="rId525" xr:uid="{3D61FB7B-E467-42AA-915C-CE342F12216F}"/>
    <hyperlink ref="W1854" r:id="rId526" xr:uid="{99CD8C35-0766-4EBC-9CD8-38D3EBF97F77}"/>
    <hyperlink ref="W1855" r:id="rId527" xr:uid="{31BE48D5-AF6C-4123-BDA1-74A8020DFFBC}"/>
    <hyperlink ref="W1856" r:id="rId528" xr:uid="{7146E3E2-FB74-40C8-9F82-2E789C7E61BC}"/>
    <hyperlink ref="W1857" r:id="rId529" xr:uid="{E6A48505-D30F-4269-8A1B-DC8235165B7C}"/>
    <hyperlink ref="W1858" r:id="rId530" xr:uid="{920F0B70-66F2-4F93-B307-8701D22A3C4D}"/>
    <hyperlink ref="W1859" r:id="rId531" xr:uid="{7AA3A020-2EF4-4285-B839-4AE2867827B7}"/>
    <hyperlink ref="W1860" r:id="rId532" xr:uid="{8BA0DCAC-2A13-4B19-A588-E502079E65ED}"/>
    <hyperlink ref="W1861" r:id="rId533" xr:uid="{217ECD15-E797-4AD6-8761-9E15411439CA}"/>
    <hyperlink ref="W1862" r:id="rId534" xr:uid="{3BE555F4-949B-48DF-B742-916C68EF7C36}"/>
    <hyperlink ref="W1863" r:id="rId535" xr:uid="{CC498E87-F4A0-4F1A-B295-966E397178FE}"/>
    <hyperlink ref="W1864" r:id="rId536" xr:uid="{201BBCF8-9CDC-4EBB-957F-C25A8380A2E8}"/>
    <hyperlink ref="W1865" r:id="rId537" xr:uid="{A68A8EF7-1AF0-4BB5-83EA-C7BA1A2E206E}"/>
    <hyperlink ref="W1866" r:id="rId538" xr:uid="{1379A548-C88A-4368-9A8C-B3F6D4C63E54}"/>
    <hyperlink ref="W1867" r:id="rId539" xr:uid="{4E7E0771-ED8C-47FA-BFAE-D72D5F5E155B}"/>
    <hyperlink ref="W1868" r:id="rId540" xr:uid="{85A66C01-4E65-4D8A-BBF1-DAF065A137BB}"/>
    <hyperlink ref="W1869" r:id="rId541" xr:uid="{35DA4479-D606-46B2-8131-5121D0A262A3}"/>
    <hyperlink ref="W1870" r:id="rId542" xr:uid="{485AB58B-2C39-4260-AA0F-F31BBDFD97DF}"/>
    <hyperlink ref="W1871" r:id="rId543" xr:uid="{C9305D4D-58A1-40D4-A7A7-C0ADFA359D6F}"/>
    <hyperlink ref="W1872" r:id="rId544" xr:uid="{FF56EF3A-8530-4394-B226-2F85A7AA7B5E}"/>
    <hyperlink ref="W1873" r:id="rId545" xr:uid="{7330A0A6-1DB8-4D64-8F5B-197A45D1D694}"/>
    <hyperlink ref="W1874" r:id="rId546" xr:uid="{756BC7C8-6E3C-4447-BBF6-8581813D696F}"/>
    <hyperlink ref="W1875" r:id="rId547" xr:uid="{7420A4FA-5454-4134-9AB9-963A1CB20B15}"/>
    <hyperlink ref="W1876" r:id="rId548" xr:uid="{FB66338C-5DEA-4FEC-B457-4256BE952A35}"/>
    <hyperlink ref="W1877" r:id="rId549" xr:uid="{AB93E3BF-975C-4E43-9F78-C30FD0734B35}"/>
    <hyperlink ref="W1878" r:id="rId550" xr:uid="{13415428-88B6-4871-B903-4A881E387A63}"/>
    <hyperlink ref="W1879" r:id="rId551" xr:uid="{C21B3A6F-ED18-4CC2-B838-06060BF3197C}"/>
    <hyperlink ref="W1880" r:id="rId552" xr:uid="{7D4841A9-5841-4591-A73C-281DD7A947B5}"/>
    <hyperlink ref="W1881" r:id="rId553" xr:uid="{DE7FB6CA-102F-4FE6-8B62-85F781F93877}"/>
    <hyperlink ref="W1882" r:id="rId554" xr:uid="{B735D2E9-3F5D-4CD3-8736-5A7652860BB1}"/>
    <hyperlink ref="W1883" r:id="rId555" xr:uid="{46DDE6F5-C465-4EF7-9026-C0AFAEEFD58F}"/>
    <hyperlink ref="W1884" r:id="rId556" xr:uid="{06841721-EA73-4A50-B9B9-E1D276FF4162}"/>
    <hyperlink ref="W1885" r:id="rId557" xr:uid="{AA1622B0-C8A8-428D-B7BC-C651855F8A77}"/>
    <hyperlink ref="W1886" r:id="rId558" xr:uid="{AC941879-B792-4272-B2BE-13E852DC8057}"/>
    <hyperlink ref="W1887" r:id="rId559" xr:uid="{BDAE4EF0-3C26-44A1-B323-7CE719E2D298}"/>
    <hyperlink ref="W1888" r:id="rId560" xr:uid="{71593ED7-8B62-4357-8E67-9ABEA74C439F}"/>
    <hyperlink ref="W1889" r:id="rId561" xr:uid="{D9BD809E-B795-4D8E-AC75-817505DB0511}"/>
    <hyperlink ref="W1890" r:id="rId562" xr:uid="{EBF20852-4B67-4E78-BB60-F0212185DF63}"/>
    <hyperlink ref="W1891" r:id="rId563" xr:uid="{2EC44E30-7489-4972-8FD9-8279E6AC4F74}"/>
    <hyperlink ref="W1892" r:id="rId564" xr:uid="{EEAA301D-492E-44DF-9EAD-4E61342730FD}"/>
    <hyperlink ref="W1893" r:id="rId565" xr:uid="{73B0DC8D-A5A2-4DB8-8ADE-92799A09C036}"/>
    <hyperlink ref="W1894" r:id="rId566" xr:uid="{9585EC9A-9564-4D3C-A728-FFBF295080D7}"/>
    <hyperlink ref="W1895" r:id="rId567" xr:uid="{DAF0E4F4-CA50-4697-A8BE-5CA7D6F8E48E}"/>
    <hyperlink ref="W1896" r:id="rId568" xr:uid="{AC5D3750-51E7-4FB9-ADF9-67E45EFD705B}"/>
    <hyperlink ref="W1897" r:id="rId569" xr:uid="{AEE4BBA3-A622-4F4A-99C4-8593F663156C}"/>
    <hyperlink ref="W1898" r:id="rId570" xr:uid="{5C021D8B-2926-4234-99DE-47127C9C8BE4}"/>
    <hyperlink ref="W1899" r:id="rId571" xr:uid="{5DB443EC-1D7A-43E2-A41C-4AFCAE721BDE}"/>
    <hyperlink ref="W1900" r:id="rId572" xr:uid="{9BD9203A-CFE1-4919-AC2D-5E0EB034024D}"/>
    <hyperlink ref="W1901" r:id="rId573" xr:uid="{8E46570E-D00C-413F-B2A7-6C8CAA43360D}"/>
    <hyperlink ref="W1902" r:id="rId574" xr:uid="{E1A3326C-484B-499F-9ACE-FE7D78B0C9F2}"/>
    <hyperlink ref="W1903" r:id="rId575" xr:uid="{94C787AB-107F-4954-B98F-7312E86533DA}"/>
    <hyperlink ref="W1904" r:id="rId576" xr:uid="{078CBFCA-9E61-496A-80D8-84DE9E926590}"/>
    <hyperlink ref="W1905" r:id="rId577" xr:uid="{1C24374C-91AE-4FC5-BE10-7A393BFAD14E}"/>
    <hyperlink ref="W1906" r:id="rId578" xr:uid="{4D6CC774-E93E-44F8-BFB0-B065B4929F9D}"/>
    <hyperlink ref="W1907" r:id="rId579" xr:uid="{D3641D17-9812-46A1-BFA1-0CF25BA16EA3}"/>
    <hyperlink ref="W1908" r:id="rId580" xr:uid="{66430922-6BC3-4768-9215-F4B2373E25A9}"/>
    <hyperlink ref="W1909" r:id="rId581" xr:uid="{EA3A613C-D346-4F98-BDA6-8AD471248F44}"/>
    <hyperlink ref="W1910" r:id="rId582" xr:uid="{CBCFC487-99C3-4F9F-A196-63E97A26150B}"/>
    <hyperlink ref="W1911" r:id="rId583" xr:uid="{92EE7D5B-7F16-4745-BBC6-E731EAD9FF67}"/>
    <hyperlink ref="W1912" r:id="rId584" xr:uid="{EAE443A7-3F29-4B10-820C-270C90B4E4A3}"/>
    <hyperlink ref="W1913" r:id="rId585" xr:uid="{AC37B8DF-BB51-4BE7-9FC5-E123FCF5435A}"/>
    <hyperlink ref="W1914" r:id="rId586" xr:uid="{869FD749-97F8-4E29-BF5A-757FD102941B}"/>
    <hyperlink ref="W1915" r:id="rId587" xr:uid="{FB51D8AD-CDB3-4106-97BA-B261BDBDF420}"/>
    <hyperlink ref="W1916" r:id="rId588" xr:uid="{593F169B-3255-4C07-9B0F-8FDA22A26D9B}"/>
    <hyperlink ref="W1917" r:id="rId589" xr:uid="{0BF737EA-2FBF-4D03-8A1A-9195D4BC29B2}"/>
    <hyperlink ref="W1918" r:id="rId590" xr:uid="{B71D65B9-3149-4F07-AA8F-D320EAC7CDBC}"/>
    <hyperlink ref="W1919" r:id="rId591" xr:uid="{FD6F7672-45B7-45A5-A855-8A57712521B9}"/>
    <hyperlink ref="W1920" r:id="rId592" xr:uid="{124CC1CA-9E5E-41F8-95C9-702B819449FD}"/>
    <hyperlink ref="W1921" r:id="rId593" xr:uid="{A68685DB-9CC8-4052-BABA-9F6277CB815A}"/>
    <hyperlink ref="W1922" r:id="rId594" xr:uid="{13473107-F888-4B66-A91F-D726F20723BA}"/>
    <hyperlink ref="W1923" r:id="rId595" xr:uid="{60DEAB6F-3992-44A2-B61B-49DE888E3CBF}"/>
    <hyperlink ref="W1924" r:id="rId596" xr:uid="{EBBF288C-18C0-413E-8504-86800A6027ED}"/>
    <hyperlink ref="W1925" r:id="rId597" xr:uid="{6A6224A0-7827-4E94-BEE2-FF4E09C2A640}"/>
    <hyperlink ref="W1926" r:id="rId598" xr:uid="{C658A6DB-3F5C-47DF-AE55-7197402D49E9}"/>
    <hyperlink ref="W1927" r:id="rId599" xr:uid="{DAB2CAF6-537E-4EE7-B900-FA55AA56C292}"/>
    <hyperlink ref="W1928" r:id="rId600" xr:uid="{28952630-F316-4AD7-8FB4-971E2F26EAFC}"/>
    <hyperlink ref="W1929" r:id="rId601" xr:uid="{7FB7B527-8B75-4C80-A044-EF88BAF48F69}"/>
    <hyperlink ref="W1930" r:id="rId602" xr:uid="{E780A845-CA13-4264-B043-BDB66BCE9969}"/>
    <hyperlink ref="W1931" r:id="rId603" xr:uid="{2A57D311-C3D6-4D7E-B040-3465608F2F92}"/>
    <hyperlink ref="W1932" r:id="rId604" xr:uid="{263AAC1D-562A-494A-B29B-7E6BFF49CE95}"/>
    <hyperlink ref="W1933" r:id="rId605" xr:uid="{F76AD947-787E-468F-9153-B24348AAD0F8}"/>
    <hyperlink ref="W1934" r:id="rId606" xr:uid="{F38A6348-8CBA-40C4-8EB3-B147742306A6}"/>
    <hyperlink ref="W1826" r:id="rId607" xr:uid="{EDA6AB37-632C-4564-8063-0D9CEAD5C372}"/>
    <hyperlink ref="W1827" r:id="rId608" xr:uid="{BDE593BE-8046-4760-924E-EFB9C8AC184B}"/>
    <hyperlink ref="W1828" r:id="rId609" xr:uid="{16E9CAC2-08F2-4F49-8CED-10E82AD739F2}"/>
    <hyperlink ref="W1829" r:id="rId610" xr:uid="{20D63DF7-C59E-4594-A228-773AC8D6B02A}"/>
    <hyperlink ref="W1830" r:id="rId611" xr:uid="{3D895FBD-AA55-433D-B69D-47ED1630954F}"/>
    <hyperlink ref="W1831" r:id="rId612" xr:uid="{0177152D-125B-4E0B-9A3C-97B2F829F396}"/>
    <hyperlink ref="W1832" r:id="rId613" xr:uid="{E7B86328-D675-4C92-9390-A60CFE421B5C}"/>
    <hyperlink ref="W1833" r:id="rId614" xr:uid="{DBEA0EBF-4101-4ECF-AE4C-318CFA5EBBBC}"/>
    <hyperlink ref="W1049" r:id="rId615" location="09000007TrDs/a/09000000H8B0/ZKXup8V2bqCuJBYAFKjwERp37dcPahGzhDxPJH2HLxg" xr:uid="{86B05548-8E96-4602-81D3-A489BF559E34}"/>
    <hyperlink ref="W1050" r:id="rId616" xr:uid="{81AE5089-8BC3-4561-906D-A3E3EF99B437}"/>
    <hyperlink ref="W1051" r:id="rId617" location="09000007TrDs/a/09000000H8B0/ZKXup8V2bqCuJBYAFKjwERp37dcPahGzhDxPJH2HLxg" xr:uid="{8C139D0B-1C39-488B-BF6D-877840177913}"/>
    <hyperlink ref="W1052" r:id="rId618" xr:uid="{C1CFFA35-4280-42D3-9A04-F6B69F340AD7}"/>
    <hyperlink ref="W1053" r:id="rId619" xr:uid="{8DE21645-7554-4317-9159-466AA1F3453E}"/>
    <hyperlink ref="W1054" r:id="rId620" xr:uid="{5D08D41B-3584-4F18-88C8-CFF49492088D}"/>
    <hyperlink ref="W1055" r:id="rId621" xr:uid="{7392CCEF-27EB-40AA-9916-800E206BE563}"/>
    <hyperlink ref="W1061" r:id="rId622" location="09000007TrDs/a/09000000H8B0/ZKXup8V2bqCuJBYAFKjwERp37dcPahGzhDxPJH2HLxg" xr:uid="{680D370D-403E-4CF0-8C89-361CA35CA536}"/>
    <hyperlink ref="W1062" r:id="rId623" xr:uid="{AB2B4355-4E55-46FA-B9A4-97D76AE1DD6C}"/>
    <hyperlink ref="W1068" r:id="rId624" location="09000007TrDs/a/09000000H8B0/ZKXup8V2bqCuJBYAFKjwERp37dcPahGzhDxPJH2HLxg" xr:uid="{2970797F-2C11-4A29-9987-74DFB076A4F8}"/>
    <hyperlink ref="W1069" r:id="rId625" location="09000007TrDs/a/09000000H8B0/ZKXup8V2bqCuJBYAFKjwERp37dcPahGzhDxPJH2HLxg" xr:uid="{4188DA11-ADF8-4674-89DA-CF9CF5D05942}"/>
    <hyperlink ref="W1070" r:id="rId626" xr:uid="{356A405E-CAEB-4491-A815-CAE12ACFDD35}"/>
    <hyperlink ref="W1059" r:id="rId627" xr:uid="{C6185597-0843-4F16-B99B-93A91F749BF0}"/>
    <hyperlink ref="W1060" r:id="rId628" xr:uid="{44B31FAB-9F02-4880-B220-115A5996650F}"/>
    <hyperlink ref="W1071" r:id="rId629" xr:uid="{39619393-A3A8-4B4C-AA4A-9748D79B3D64}"/>
    <hyperlink ref="W1072" r:id="rId630" xr:uid="{A28809DF-30FB-4CBF-86EB-8BC9B985D385}"/>
    <hyperlink ref="W1073" r:id="rId631" xr:uid="{BB4BBCE0-7B62-4D0B-83AC-BFE3A016C281}"/>
    <hyperlink ref="W1074" r:id="rId632" xr:uid="{829A763D-8E7B-48F1-A74A-EE3AD8FE321C}"/>
    <hyperlink ref="W1083" r:id="rId633" location="09000007TrDs/a/09000000H8B0/ZKXup8V2bqCuJBYAFKjwERp37dcPahGzhDxPJH2HLxg" xr:uid="{F47F2CD3-5030-4404-AE27-60F73B06BC4A}"/>
    <hyperlink ref="W1084" r:id="rId634" xr:uid="{AE6C2B34-2A76-4072-A48C-83F9BC2BB949}"/>
    <hyperlink ref="W1085" r:id="rId635" xr:uid="{1483273F-3496-4AD0-BA9C-87692CA7FC2D}"/>
    <hyperlink ref="W1077" r:id="rId636" xr:uid="{694328D9-06EC-4FB1-BCE4-94B641852F70}"/>
    <hyperlink ref="W1086" r:id="rId637" xr:uid="{6ECAC846-4320-4B7A-A0A3-B2300A6EC148}"/>
    <hyperlink ref="W1087" r:id="rId638" xr:uid="{C447676A-F9E5-4051-9856-5097A06FB9B7}"/>
    <hyperlink ref="V2416" r:id="rId639" xr:uid="{EBC38325-F8B1-43E2-9461-3A7F5C3862DD}"/>
    <hyperlink ref="W2416" r:id="rId640" xr:uid="{A6A04D6A-3F1B-474A-B724-3E66BE0F6A96}"/>
    <hyperlink ref="V2417" r:id="rId641" xr:uid="{B8209E10-02B9-46AC-8145-3CE434A2DACC}"/>
    <hyperlink ref="W2417" r:id="rId642" xr:uid="{A638AB7B-6479-43E6-AF07-2987DA02C6AE}"/>
    <hyperlink ref="W73" r:id="rId643" xr:uid="{DE699501-DC4E-4E3F-9C45-C0891015DEB4}"/>
    <hyperlink ref="W1646" r:id="rId644" xr:uid="{F08D8EDA-3EF4-4F7E-8608-886141D75F6F}"/>
    <hyperlink ref="W1647" r:id="rId645" xr:uid="{0138A0FF-9E67-48B1-A543-1285DF7C295D}"/>
    <hyperlink ref="W1117" r:id="rId646" xr:uid="{062F83F2-840B-4C27-B9E8-7631FC2D5F42}"/>
    <hyperlink ref="W1118" r:id="rId647" xr:uid="{B8B538EE-7348-4BA2-AAD3-5D9FDF5BFE2E}"/>
    <hyperlink ref="W1119" r:id="rId648" xr:uid="{E84C4792-87B0-40EF-9F6D-CFEC8B8D82C9}"/>
    <hyperlink ref="W1120" r:id="rId649" xr:uid="{1D2E6C2B-52F3-4B77-8485-CC329CFB2D83}"/>
    <hyperlink ref="W1121" r:id="rId650" xr:uid="{BBB23FEF-B623-40E7-960F-A738A798A859}"/>
    <hyperlink ref="W1122" r:id="rId651" xr:uid="{169FFFE8-B11B-40B0-8F60-BFBB78FA6B93}"/>
    <hyperlink ref="W1123" r:id="rId652" xr:uid="{1C85D9F8-9588-46DF-BD25-BC00AECBCBAB}"/>
    <hyperlink ref="W1124" r:id="rId653" xr:uid="{AE6B03A6-E2CD-4D83-908D-CB8CBAC16C24}"/>
    <hyperlink ref="W1125" r:id="rId654" xr:uid="{2D3D47E7-645C-4600-B0EE-6C77DC978689}"/>
    <hyperlink ref="W1126" r:id="rId655" xr:uid="{4CBBE648-28BF-4020-AA6C-3293E95E353D}"/>
    <hyperlink ref="W1127" r:id="rId656" xr:uid="{1EC74909-BB30-4DC2-9BA8-B4014FCFE4E4}"/>
    <hyperlink ref="W1128" r:id="rId657" xr:uid="{F477A373-6E44-48BA-B63F-77A3C3CBA132}"/>
    <hyperlink ref="W1129" r:id="rId658" xr:uid="{575BAD29-7D7A-477D-96DE-78402568AC9A}"/>
    <hyperlink ref="W1130" r:id="rId659" xr:uid="{9A5DCC83-9933-4C76-8F19-23C955E5446C}"/>
    <hyperlink ref="W1131" r:id="rId660" xr:uid="{34E8C28C-3790-483C-B849-C82EB4B74D76}"/>
    <hyperlink ref="W1132" r:id="rId661" xr:uid="{667C2589-F5BB-4925-9EE3-5D3B2E2419C2}"/>
    <hyperlink ref="W1133" r:id="rId662" xr:uid="{DE4364C4-0037-4E10-8307-5F13A817A441}"/>
    <hyperlink ref="W1134" r:id="rId663" xr:uid="{2340D51C-C652-412B-A22C-415A10551C11}"/>
    <hyperlink ref="W1135" r:id="rId664" xr:uid="{468C5C61-DD35-4308-9607-0E26F0FAE936}"/>
    <hyperlink ref="W1136" r:id="rId665" xr:uid="{4FBFAE3B-10D2-456D-8080-1A980A42A277}"/>
    <hyperlink ref="W1137" r:id="rId666" xr:uid="{A7D12AB1-4727-4415-9E5B-BEC22437680D}"/>
    <hyperlink ref="W1138" r:id="rId667" xr:uid="{C223DFB8-A7B8-413C-BFBC-403C66D7F79F}"/>
    <hyperlink ref="W1139" r:id="rId668" xr:uid="{AE068544-4C01-407A-96ED-8635219EF5E9}"/>
    <hyperlink ref="W1140" r:id="rId669" xr:uid="{DF0F6437-D66B-4294-8EA4-704DD9A2DA3A}"/>
    <hyperlink ref="W1141" r:id="rId670" xr:uid="{27577A9B-B099-4CD9-A393-6E4115AFB773}"/>
    <hyperlink ref="W1142" r:id="rId671" xr:uid="{EE22A6CF-B327-42D0-9127-5ABF19FE874C}"/>
    <hyperlink ref="W1143" r:id="rId672" xr:uid="{FE836EDB-3A78-4B4F-ABBB-5C1B5191A92E}"/>
    <hyperlink ref="W1144" r:id="rId673" xr:uid="{DBEA3BF1-FE27-4F25-8164-0F6C838FEBC0}"/>
    <hyperlink ref="W1145" r:id="rId674" xr:uid="{A44555F5-753E-4D89-A25A-A049034FCB3D}"/>
    <hyperlink ref="W1146" r:id="rId675" xr:uid="{DB80BD3F-38DF-483E-9A82-BD2F0576BCE1}"/>
    <hyperlink ref="W1147" r:id="rId676" xr:uid="{6B133A32-86E4-42F9-A07B-B1ABE7CF64AB}"/>
    <hyperlink ref="W1148" r:id="rId677" xr:uid="{6FA372EE-6114-40F9-84B6-76BCDBD4E213}"/>
    <hyperlink ref="W1149" r:id="rId678" xr:uid="{348B5AFC-3AA4-4A2A-9E69-0EFB4D8F3655}"/>
    <hyperlink ref="W1181" r:id="rId679" xr:uid="{474F41F1-8090-4096-93E5-5826FCEF9A10}"/>
    <hyperlink ref="W1182" r:id="rId680" xr:uid="{065E5F37-D8C2-44C6-9771-2B12585E9CA6}"/>
    <hyperlink ref="W1498" r:id="rId681" xr:uid="{2A95D1D0-FE8E-4C9A-B99A-8C19DBC3F791}"/>
    <hyperlink ref="W1499" r:id="rId682" xr:uid="{2C612328-DBE7-4028-B0E0-09EFC4F8A940}"/>
    <hyperlink ref="W1500" r:id="rId683" xr:uid="{A985CEA4-195F-4C5D-AF37-A4B5308FE8DD}"/>
    <hyperlink ref="W1501" r:id="rId684" xr:uid="{E4DBD3C9-8133-4E2E-8848-0ADC6407B1F9}"/>
    <hyperlink ref="W1502" r:id="rId685" xr:uid="{47825DBB-7D35-4258-87D4-974307D32100}"/>
    <hyperlink ref="W1503" r:id="rId686" xr:uid="{417BCEAE-DC19-4412-838E-77D2B0EC0B63}"/>
    <hyperlink ref="W1504" r:id="rId687" xr:uid="{DDECC5A8-BCCC-4D52-8835-81DDADA0C507}"/>
    <hyperlink ref="W1505" r:id="rId688" xr:uid="{21924AE4-866E-4B7C-8E30-92710C140E54}"/>
    <hyperlink ref="W1506" r:id="rId689" xr:uid="{66F70591-E359-4995-8F48-3F2B36AB5DDC}"/>
    <hyperlink ref="W1507" r:id="rId690" xr:uid="{FC929D4C-F3ED-471A-8025-CCB7D21FD375}"/>
    <hyperlink ref="W1508" r:id="rId691" xr:uid="{F8F095D7-72FA-424A-A406-F50CE0552867}"/>
    <hyperlink ref="W1509" r:id="rId692" xr:uid="{3FB02726-E041-4BFF-8624-7469C6390F0B}"/>
    <hyperlink ref="W1510" r:id="rId693" xr:uid="{4112E22F-EABE-4A3A-A8CF-A73A4B9BA437}"/>
    <hyperlink ref="W1511" r:id="rId694" xr:uid="{6DD15549-71A1-4102-B91F-F5C3B409D4FF}"/>
    <hyperlink ref="W1512" r:id="rId695" xr:uid="{AEF0673B-8671-4501-83F3-F8429FBA7ECF}"/>
    <hyperlink ref="W1547" r:id="rId696" xr:uid="{5D7823A6-46B3-4161-AFB4-087225ECD23E}"/>
    <hyperlink ref="W1548" r:id="rId697" xr:uid="{A83A06DF-56BE-4458-BF89-837ED7DD13E6}"/>
    <hyperlink ref="W1549" r:id="rId698" xr:uid="{B2B95D5C-BB71-4BBB-A6C8-214C40CB676B}"/>
    <hyperlink ref="W1550" r:id="rId699" xr:uid="{E74F4E82-E47A-4B8D-AFC1-721D107A4CB6}"/>
    <hyperlink ref="W1551" r:id="rId700" xr:uid="{D277BD0C-DFAA-4611-BF8C-48F959E7FF79}"/>
    <hyperlink ref="W1552" r:id="rId701" xr:uid="{E7089D25-D6BE-4089-A30E-59391E5E2630}"/>
    <hyperlink ref="W1553" r:id="rId702" xr:uid="{C0F02878-EF45-498E-87F8-8C87B59249A2}"/>
    <hyperlink ref="W1554" r:id="rId703" xr:uid="{2F08CEB4-EE3E-45D8-839F-D49040685BD1}"/>
    <hyperlink ref="W1555" r:id="rId704" xr:uid="{5ED10D94-AE2C-4954-96EF-642C461747F4}"/>
    <hyperlink ref="W1556" r:id="rId705" xr:uid="{7C182411-EAE5-4E0F-B4BA-9977178A51F5}"/>
    <hyperlink ref="W1557" r:id="rId706" xr:uid="{9A349523-9644-47DF-97DA-0D3C5BD718DF}"/>
    <hyperlink ref="W1558" r:id="rId707" xr:uid="{2711DD99-2BD5-45D0-A8B2-F0FAFFDC1435}"/>
    <hyperlink ref="W1559" r:id="rId708" xr:uid="{8435179F-7AD8-4B93-946E-057670DB8801}"/>
    <hyperlink ref="W1560" r:id="rId709" xr:uid="{D05D67AB-E749-49FD-8CDC-40369CF4C6D8}"/>
    <hyperlink ref="W1561" r:id="rId710" xr:uid="{08B869D3-A973-492D-B2E8-D3E3E10F425B}"/>
    <hyperlink ref="W1562" r:id="rId711" xr:uid="{0CD94540-3383-44D0-85A3-414DE60DC615}"/>
    <hyperlink ref="W1563" r:id="rId712" xr:uid="{105357E3-FC05-4410-8626-91F8609159DF}"/>
    <hyperlink ref="W1564" r:id="rId713" xr:uid="{EB8307CF-C8EA-4FF9-BD6F-614239A2C873}"/>
    <hyperlink ref="W1565" r:id="rId714" xr:uid="{2EDBEE37-623F-47BD-B94A-FD2785A4DBA3}"/>
    <hyperlink ref="W1566" r:id="rId715" xr:uid="{FE963614-C446-41B9-92E1-7DE4F4ABD609}"/>
    <hyperlink ref="W1567" r:id="rId716" xr:uid="{D33B540C-4699-4113-96E3-13A7729790DD}"/>
    <hyperlink ref="W1568" r:id="rId717" xr:uid="{F8A1D20D-7504-4303-8AC0-83326B2FAA2A}"/>
    <hyperlink ref="W1569" r:id="rId718" xr:uid="{FCFC423C-E1F6-4C23-B513-7F3431BE39ED}"/>
    <hyperlink ref="W1570" r:id="rId719" xr:uid="{A5377DAA-0407-4E21-859F-BD9EC5FD1B72}"/>
    <hyperlink ref="W1571" r:id="rId720" xr:uid="{D57CC595-A279-4E00-89C5-6E6283B38B32}"/>
    <hyperlink ref="W1572" r:id="rId721" xr:uid="{309913C9-D910-473F-9392-885E231478C4}"/>
    <hyperlink ref="W1573" r:id="rId722" xr:uid="{ED13A8D4-338E-4275-B115-BF027C4EAC38}"/>
    <hyperlink ref="W1574" r:id="rId723" xr:uid="{37B0832B-4B11-4851-BFA1-ED4A7D6675E0}"/>
    <hyperlink ref="W1575" r:id="rId724" xr:uid="{2355D822-6679-4849-9D8B-B16516A27C23}"/>
    <hyperlink ref="W1576" r:id="rId725" xr:uid="{ED490793-23DC-4F43-94AB-8FE95213CDF6}"/>
    <hyperlink ref="W1577" r:id="rId726" xr:uid="{E52E659C-2353-4271-9192-0EA122BF3FCA}"/>
    <hyperlink ref="W757" r:id="rId727" xr:uid="{FB33330F-A73D-4DF0-9C03-1F344524634F}"/>
    <hyperlink ref="W758" r:id="rId728" xr:uid="{45AEEECA-26FF-457F-855B-C0CFD24EF5CF}"/>
    <hyperlink ref="W759" r:id="rId729" xr:uid="{4B862F0E-28AE-442C-BD66-F27037280F8A}"/>
    <hyperlink ref="W760" r:id="rId730" xr:uid="{7C47DC57-DC29-4D63-960E-59E60BA49CEE}"/>
    <hyperlink ref="W761" r:id="rId731" xr:uid="{846F42E7-70D1-4551-8081-ECD364B76553}"/>
    <hyperlink ref="W762" r:id="rId732" xr:uid="{F3E3DB23-5338-4AAE-99ED-8F8DDE374B76}"/>
    <hyperlink ref="W763" r:id="rId733" xr:uid="{0C9D1D6D-C9A7-437B-B294-360E94CAF103}"/>
    <hyperlink ref="W764" r:id="rId734" xr:uid="{AFE51F38-77B1-40AB-9140-257E19DE4E34}"/>
    <hyperlink ref="W765" r:id="rId735" xr:uid="{642CCFDA-5740-4B70-9AD5-D58DD3A5B7B6}"/>
    <hyperlink ref="W766" r:id="rId736" xr:uid="{C8ED4717-29B4-4B54-86F5-D3BB2080976D}"/>
    <hyperlink ref="W767" r:id="rId737" xr:uid="{817CCA61-1657-4F81-AF30-6C993EC167E3}"/>
    <hyperlink ref="W768" r:id="rId738" xr:uid="{C0D08579-27C9-4982-B33E-D309291B6E63}"/>
    <hyperlink ref="W769" r:id="rId739" xr:uid="{68DB03DD-1540-47B5-8A6A-2277666041C4}"/>
    <hyperlink ref="W770" r:id="rId740" xr:uid="{442BDCFE-FAAD-47E9-96A8-931272202BDF}"/>
    <hyperlink ref="W771" r:id="rId741" xr:uid="{A065A5EE-8ABD-40E4-9068-6135855E0134}"/>
    <hyperlink ref="W772" r:id="rId742" xr:uid="{D98033C0-F72D-4263-813A-D132F620342B}"/>
    <hyperlink ref="W773" r:id="rId743" xr:uid="{59FFD93D-4F2C-498B-B174-38ECDEDAE459}"/>
    <hyperlink ref="W774" r:id="rId744" xr:uid="{358CD2F0-CCC9-4DF2-8E1B-2349A51061F6}"/>
    <hyperlink ref="W775" r:id="rId745" xr:uid="{A67DB4A9-CD6D-4CCD-A3EE-BB172866470A}"/>
    <hyperlink ref="W776" r:id="rId746" xr:uid="{DEF54F40-80B2-4DE9-9FA8-9CE36A727427}"/>
    <hyperlink ref="W777" r:id="rId747" xr:uid="{D1B03463-1B77-4084-85B2-3220074B5534}"/>
    <hyperlink ref="W778" r:id="rId748" xr:uid="{4D2DFE93-B6C6-4B72-87D2-D64743BAEC63}"/>
    <hyperlink ref="W779" r:id="rId749" xr:uid="{C0447695-0B28-480D-A8CB-146A85FA0434}"/>
    <hyperlink ref="W780" r:id="rId750" xr:uid="{72B6EBD9-7193-408A-82B4-1E9ECD7C435E}"/>
    <hyperlink ref="W781" r:id="rId751" xr:uid="{53F2A8B5-0096-439A-8EDA-77CE62844A31}"/>
    <hyperlink ref="W782" r:id="rId752" xr:uid="{34BB780C-4C33-4272-BCB2-FCFAF823A3FC}"/>
    <hyperlink ref="W783" r:id="rId753" xr:uid="{1384934C-F067-4A43-A3BB-2C6ACB8EE8BF}"/>
    <hyperlink ref="W784" r:id="rId754" xr:uid="{2676EA84-8162-456A-8DAE-9F4493CA830D}"/>
    <hyperlink ref="W785" r:id="rId755" xr:uid="{1543AB03-2DC0-4BBF-BEC3-729605DE0F6D}"/>
    <hyperlink ref="W786" r:id="rId756" xr:uid="{A8CC1DDF-64B5-4806-8198-221EE433960C}"/>
    <hyperlink ref="W787" r:id="rId757" xr:uid="{5CA47140-6F06-4425-B468-588B0FF1E3B1}"/>
    <hyperlink ref="W788" r:id="rId758" xr:uid="{CB266E8E-EB11-4C00-974B-E8EBCD7BF24D}"/>
    <hyperlink ref="W789" r:id="rId759" xr:uid="{2E4374BD-6E6A-4861-8A72-2E09F09469CD}"/>
    <hyperlink ref="W790" r:id="rId760" xr:uid="{323DEA4F-9EB8-42F5-BD50-E145A20C5466}"/>
    <hyperlink ref="W1176" r:id="rId761" xr:uid="{CAD3C4E8-0A86-4B77-9873-545BA55C838F}"/>
    <hyperlink ref="W1177" r:id="rId762" xr:uid="{84481096-4586-4450-B651-46993B3C324B}"/>
    <hyperlink ref="W1178" r:id="rId763" xr:uid="{362FC79C-E267-4225-A43D-3E2FF13E89C2}"/>
    <hyperlink ref="W1179" r:id="rId764" xr:uid="{431201CD-DC66-4242-9CD4-9BC668B35FAD}"/>
    <hyperlink ref="W1180" r:id="rId765" xr:uid="{3FB716C9-4292-475A-94EA-D0360B220980}"/>
    <hyperlink ref="W197" r:id="rId766" xr:uid="{92C1B78F-9FA5-4E6C-B626-3C34CAD8CB37}"/>
    <hyperlink ref="W484" r:id="rId767" xr:uid="{9EECDE6F-BE31-452F-B16E-DC7CAA7FC2B9}"/>
    <hyperlink ref="W485" r:id="rId768" xr:uid="{BC1C30EC-D58A-4FE1-9DC9-5D17493DA8F2}"/>
    <hyperlink ref="W1263" r:id="rId769" xr:uid="{BD02B9CC-6FC8-4F6D-B64B-C8BE9C7AC3B9}"/>
    <hyperlink ref="W1264" r:id="rId770" xr:uid="{1FD33825-2DB7-4478-B69C-704A249C6DCE}"/>
    <hyperlink ref="W1265" r:id="rId771" xr:uid="{01F8F96F-E11D-4F66-88A5-3B139B14DA5F}"/>
    <hyperlink ref="W1266" r:id="rId772" xr:uid="{F44CA438-F294-41AF-B6A3-BB3536599060}"/>
    <hyperlink ref="W1267" r:id="rId773" xr:uid="{94319730-09DF-4D84-8FA0-349FC8B3267D}"/>
    <hyperlink ref="W1268" r:id="rId774" xr:uid="{2C462C4E-D0F3-4B24-9310-5457E835560E}"/>
    <hyperlink ref="W1269" r:id="rId775" xr:uid="{C371EB4A-3FDC-4F64-8809-89DA149D6597}"/>
    <hyperlink ref="W1270" r:id="rId776" xr:uid="{C70EF638-1884-4E54-B686-6B4D09C71250}"/>
    <hyperlink ref="W1271" r:id="rId777" xr:uid="{E1FB8871-CBCE-4AF9-93C3-EA1B2DF2C85B}"/>
    <hyperlink ref="W1272" r:id="rId778" xr:uid="{8CC68E95-1EC0-4886-A1DA-F4A3D578CC24}"/>
    <hyperlink ref="W1273" r:id="rId779" xr:uid="{8AF13C01-575C-4BD4-A2A0-79ECD0372D06}"/>
    <hyperlink ref="W1274" r:id="rId780" xr:uid="{60F0095F-E23C-428C-B134-980373A61245}"/>
    <hyperlink ref="W1275" r:id="rId781" xr:uid="{67E1D62E-DCC5-4B60-ADEF-B992000DC0D7}"/>
    <hyperlink ref="W1276" r:id="rId782" xr:uid="{8B330277-00E1-4604-8F60-BA68E2782BAA}"/>
    <hyperlink ref="W1277" r:id="rId783" xr:uid="{2E56B9BB-609D-45CB-A65D-FE5DE1F1368B}"/>
    <hyperlink ref="W1278" r:id="rId784" xr:uid="{941054DC-B75B-4135-ACD2-82FF8EEF2160}"/>
    <hyperlink ref="W1279" r:id="rId785" xr:uid="{1B21E725-8FD1-46DB-9E8E-F93469FAC7CB}"/>
    <hyperlink ref="W1280" r:id="rId786" xr:uid="{A575D5F0-A91C-4950-9325-2FD3F9B37297}"/>
    <hyperlink ref="W1281" r:id="rId787" xr:uid="{103EEC86-8D0B-421D-A07F-8840CF7767D1}"/>
    <hyperlink ref="W1282" r:id="rId788" xr:uid="{9EC0C3B6-A070-41FF-9C08-323D7DB2259F}"/>
    <hyperlink ref="W1283" r:id="rId789" xr:uid="{BA3FFEB1-EE01-44DE-8A5E-07208B69EB30}"/>
    <hyperlink ref="W1284" r:id="rId790" xr:uid="{DFC3E879-BE06-4761-97A8-D85BF8EDA6A1}"/>
    <hyperlink ref="W1285" r:id="rId791" xr:uid="{F543306A-56E4-432E-948C-95E7A82EA722}"/>
    <hyperlink ref="W1286" r:id="rId792" xr:uid="{32AF3074-EF50-4390-B908-4D51BDDA87F8}"/>
    <hyperlink ref="W1287" r:id="rId793" xr:uid="{010C5E37-4094-4EE1-8C5A-F6A92E46C088}"/>
    <hyperlink ref="W1288" r:id="rId794" xr:uid="{514DEEFC-F447-49D7-A36C-88B61DBE045C}"/>
    <hyperlink ref="W1289" r:id="rId795" xr:uid="{21EA1087-EBAC-4BC1-8F07-651304A2D230}"/>
    <hyperlink ref="W1290" r:id="rId796" xr:uid="{646E02F2-5C69-4BC5-B4A4-746E773797AD}"/>
    <hyperlink ref="W1291" r:id="rId797" xr:uid="{F3E8B163-8F22-460B-A979-35FA91FC4D21}"/>
    <hyperlink ref="W1292" r:id="rId798" xr:uid="{327B1E0D-FB71-4B7F-8E3F-453C569A6E30}"/>
    <hyperlink ref="W1293" r:id="rId799" xr:uid="{BFC5D5CA-C022-4BAC-8CEB-71D28E6E438C}"/>
    <hyperlink ref="W1294" r:id="rId800" xr:uid="{E6BE74F3-A711-4B91-9C4C-97484E14D915}"/>
    <hyperlink ref="W1295" r:id="rId801" xr:uid="{C1BD415E-8E72-49E3-92EA-6E81CC9ECC07}"/>
    <hyperlink ref="W1296" r:id="rId802" xr:uid="{09760F82-2A2A-4E4F-AD6E-64BB7E349F70}"/>
    <hyperlink ref="W1297" r:id="rId803" xr:uid="{49D17B2E-8EDF-4C15-936A-A504C0E738A8}"/>
    <hyperlink ref="W1298" r:id="rId804" xr:uid="{0631A552-1DFC-4AA8-92C4-5FDDC36C3E4A}"/>
    <hyperlink ref="W1299" r:id="rId805" xr:uid="{064FA714-D45E-4F54-99E6-6502B6FA6975}"/>
    <hyperlink ref="W1300" r:id="rId806" xr:uid="{B22A8340-DCB4-407E-9056-B2B4B04B9A16}"/>
    <hyperlink ref="W1301" r:id="rId807" xr:uid="{158A9849-4AEB-449B-99B3-C49FA5D45025}"/>
    <hyperlink ref="W1302" r:id="rId808" xr:uid="{73228B0F-3D67-441F-B15A-DC33A40125ED}"/>
    <hyperlink ref="W1303" r:id="rId809" xr:uid="{78442DAE-E3CE-4248-BC68-F974654D0AF1}"/>
    <hyperlink ref="W1304" r:id="rId810" xr:uid="{0E00CE2E-E7B0-4131-A059-5589A5BA62A5}"/>
    <hyperlink ref="W1305" r:id="rId811" xr:uid="{BC6D136C-12EA-4D50-BBA0-FED0662D3397}"/>
    <hyperlink ref="W1306" r:id="rId812" xr:uid="{AA39BCBD-382B-4D0C-B7F5-9C66C4D91A31}"/>
    <hyperlink ref="W1088" r:id="rId813" xr:uid="{E2CECE75-C650-4DD5-8275-33375481BD0A}"/>
    <hyperlink ref="W1089" r:id="rId814" xr:uid="{FBC6D6B0-5E20-4C69-8428-763838AA3CE2}"/>
    <hyperlink ref="W1094" r:id="rId815" location="09000007TrDs/a/09000000H8B0/ZKXup8V2bqCuJBYAFKjwERp37dcPahGzhDxPJH2HLxg" xr:uid="{E49D72BA-FD51-4B1D-9C36-24BE22F7DE25}"/>
    <hyperlink ref="W1095" r:id="rId816" xr:uid="{A62F249A-A540-40A8-A61E-3AE2262AB8C9}"/>
    <hyperlink ref="W1096" r:id="rId817" xr:uid="{67F42FAD-226E-4D98-9BB8-E878B03D5D65}"/>
    <hyperlink ref="W1100" r:id="rId818" location="09000007TrDs/a/09000000H8B0/ZKXup8V2bqCuJBYAFKjwERp37dcPahGzhDxPJH2HLxg" xr:uid="{8691F049-AC87-4C72-8C96-BFBCFB26672A}"/>
    <hyperlink ref="W1092" r:id="rId819" xr:uid="{8B7E413D-928D-4C47-B0B2-1F7D4C64A749}"/>
    <hyperlink ref="W1093" r:id="rId820" xr:uid="{30E55797-2DA2-4D0B-8973-CDB7A9485DA8}"/>
    <hyperlink ref="W1101" r:id="rId821" xr:uid="{AC073766-E243-4774-9505-E50AE64B0791}"/>
    <hyperlink ref="W572" r:id="rId822" xr:uid="{AC68E2C8-0F02-40D3-9B87-C7C8AF9CEF1B}"/>
    <hyperlink ref="W573" r:id="rId823" xr:uid="{DB84EBB7-6D8B-4AD8-BC41-0A79FD48B553}"/>
    <hyperlink ref="W574" r:id="rId824" xr:uid="{3EDF2219-8643-4104-BAF5-2F99CCEF8CCD}"/>
    <hyperlink ref="W1099" r:id="rId825" xr:uid="{60B5018D-84C7-4376-AF64-3587E39E80F1}"/>
    <hyperlink ref="W2009" r:id="rId826" xr:uid="{9A833F4B-A721-4CBC-A83D-772CF0B3D39D}"/>
    <hyperlink ref="W2010" r:id="rId827" xr:uid="{49907096-B542-4A0E-9F47-0A10931A52DD}"/>
    <hyperlink ref="W2011" r:id="rId828" xr:uid="{528955CB-05DD-4710-9FC7-3679F4340E31}"/>
    <hyperlink ref="W2012" r:id="rId829" xr:uid="{4BE7A560-0AF3-41EB-899E-436456364D3A}"/>
    <hyperlink ref="W2013" r:id="rId830" xr:uid="{2BFF9DCD-994C-4F69-A442-1A514B13DBD7}"/>
    <hyperlink ref="W2014" r:id="rId831" xr:uid="{DC2FBF3C-C77A-40C7-BE50-97156E149E76}"/>
    <hyperlink ref="W2015" r:id="rId832" xr:uid="{94A3A5FF-3EF7-44E1-9E38-47E25A06C80B}"/>
    <hyperlink ref="W549" r:id="rId833" xr:uid="{7A610294-5724-48A0-AB09-8985D8003FC1}"/>
    <hyperlink ref="W550" r:id="rId834" xr:uid="{FD8E3247-E975-4EEA-B660-FFC3B619E321}"/>
    <hyperlink ref="W551" r:id="rId835" xr:uid="{B17AE9F4-8380-487B-8AEA-B05E39FF6310}"/>
    <hyperlink ref="W552" r:id="rId836" xr:uid="{27F73FEB-9DB8-4352-8305-D015A535D219}"/>
    <hyperlink ref="W553" r:id="rId837" xr:uid="{8E3D8F9E-F161-453A-9EDC-3638F4ACCE21}"/>
    <hyperlink ref="W554" r:id="rId838" xr:uid="{C381AC7C-27CE-4E6C-9C17-C0484DE346A9}"/>
    <hyperlink ref="W555" r:id="rId839" xr:uid="{B3689118-F239-4A95-9395-718A585C3872}"/>
    <hyperlink ref="W2065" r:id="rId840" xr:uid="{8A0A4210-2A40-493E-B193-940711651B05}"/>
    <hyperlink ref="W2066" r:id="rId841" xr:uid="{654598CF-1908-4F71-A5B1-CF9A7B04484D}"/>
    <hyperlink ref="W2067" r:id="rId842" xr:uid="{6E620138-06E6-4328-88CC-5C74ADE7C9FA}"/>
    <hyperlink ref="W2068" r:id="rId843" xr:uid="{7B65CA0F-5455-47C3-800E-6334CF9416D2}"/>
    <hyperlink ref="W2069" r:id="rId844" xr:uid="{4149F29F-AF1C-4581-9CA3-EA8462AF75A9}"/>
    <hyperlink ref="W2070" r:id="rId845" xr:uid="{B15D789F-46A7-4649-B9E6-4408563A33DB}"/>
    <hyperlink ref="W2071" r:id="rId846" xr:uid="{7E241780-BB2C-481F-9AE6-B39C9D128F1C}"/>
    <hyperlink ref="W2072" r:id="rId847" xr:uid="{A00A7A26-496C-4F90-9D97-3F412412C4A2}"/>
    <hyperlink ref="W2073" r:id="rId848" xr:uid="{E5E802F8-D2D7-4DD4-95C3-A856818E3587}"/>
    <hyperlink ref="W2074" r:id="rId849" xr:uid="{3B7361B9-37AB-4E82-82D1-57E0C1A22E4D}"/>
    <hyperlink ref="W2075" r:id="rId850" xr:uid="{06E5C126-8129-4BBA-97EF-64B8ED1952D4}"/>
    <hyperlink ref="W2076" r:id="rId851" xr:uid="{A4DA260A-00A0-43E5-A18E-004509B273EE}"/>
    <hyperlink ref="W2077" r:id="rId852" xr:uid="{73A989EE-7E13-4480-BC92-579CBCB8EC01}"/>
    <hyperlink ref="W2078" r:id="rId853" xr:uid="{C76F71A8-C2C9-4F8C-855F-0C61DE3A923D}"/>
    <hyperlink ref="W2079" r:id="rId854" xr:uid="{D97DEDCE-E670-4E6D-AEDA-40D7FD480DFF}"/>
    <hyperlink ref="W2080" r:id="rId855" xr:uid="{E594C9B0-5C03-4EE4-998C-0DF23894E9AA}"/>
    <hyperlink ref="W2081" r:id="rId856" xr:uid="{D1C1B36B-48E3-49A4-9F61-E6E8BE294B87}"/>
    <hyperlink ref="W2082" r:id="rId857" xr:uid="{8BDE7881-744F-4319-9F96-C6ED31C79F1A}"/>
    <hyperlink ref="W2083" r:id="rId858" xr:uid="{37ECFA86-EC89-4D5F-9D1F-BBB9DD913E18}"/>
    <hyperlink ref="W2084" r:id="rId859" xr:uid="{EB59E489-2A99-4DEF-8FA0-6E29D7D3669F}"/>
    <hyperlink ref="W2085" r:id="rId860" xr:uid="{F01DB5A7-75CE-47BC-8543-6CC9D79AB0DD}"/>
    <hyperlink ref="W2086" r:id="rId861" xr:uid="{2DCCAE86-6729-4831-AA96-F8FD89B24198}"/>
    <hyperlink ref="W2087" r:id="rId862" xr:uid="{0F2A96E7-E7A5-47CF-B19F-57AC6F8E10F4}"/>
    <hyperlink ref="W2088" r:id="rId863" xr:uid="{0C3A6806-FE5C-46AF-9A53-E21FF2D8F539}"/>
    <hyperlink ref="W2089" r:id="rId864" xr:uid="{E4D6BC4F-CBDA-4258-B0F5-6E538EE830C3}"/>
    <hyperlink ref="W2090" r:id="rId865" xr:uid="{7D3EA414-D6C1-4875-B34E-7C7741FBC95F}"/>
    <hyperlink ref="W2091" r:id="rId866" xr:uid="{C18B4486-6985-4B4A-AE59-2CDC7E076E68}"/>
    <hyperlink ref="W2092" r:id="rId867" xr:uid="{2AB5F7FA-0979-46DC-9B05-D587677CB8CF}"/>
    <hyperlink ref="W2093" r:id="rId868" xr:uid="{370F2BC2-C4AF-45A3-B972-2E6906738DC2}"/>
    <hyperlink ref="W2094" r:id="rId869" xr:uid="{0CD9FD62-65C1-4C20-A77F-BDA36F8858F0}"/>
    <hyperlink ref="W2095" r:id="rId870" xr:uid="{9E7FEC26-8D0C-4D1D-9B30-4C0F8CEC082F}"/>
    <hyperlink ref="W2096" r:id="rId871" xr:uid="{C83C851F-416A-4411-8303-7C5B4FCAE168}"/>
    <hyperlink ref="W2097" r:id="rId872" xr:uid="{D0448F28-16A0-4FCB-AF09-5C77E0BF37CF}"/>
    <hyperlink ref="W2098" r:id="rId873" xr:uid="{0902FE5B-E6EF-4203-8866-EE7171657F9B}"/>
    <hyperlink ref="W2099" r:id="rId874" xr:uid="{263BFF82-5007-41FF-8249-E410DE9C5770}"/>
    <hyperlink ref="W2100" r:id="rId875" xr:uid="{F5524208-56ED-4364-B7FC-5AE69143015A}"/>
    <hyperlink ref="W2101" r:id="rId876" xr:uid="{F2E8830D-827C-468C-9774-9109723E60F9}"/>
    <hyperlink ref="W2102" r:id="rId877" xr:uid="{B55A7C42-A103-4239-B514-B7B1E07F1E03}"/>
    <hyperlink ref="W2103" r:id="rId878" xr:uid="{47CAB173-B9EC-4100-B946-E71CA4B57000}"/>
    <hyperlink ref="W2104" r:id="rId879" xr:uid="{27838A5B-4F58-4F0A-AF50-8DF607652CA1}"/>
    <hyperlink ref="W2105" r:id="rId880" xr:uid="{1657F358-8AA5-4564-BE5A-C87F33FA8EAF}"/>
    <hyperlink ref="W2106" r:id="rId881" xr:uid="{D536F720-C28D-4877-AFD1-57B45549A04A}"/>
    <hyperlink ref="W2107" r:id="rId882" xr:uid="{EDB8F097-47DE-44FC-A26A-68C5FCFA624E}"/>
    <hyperlink ref="W2108" r:id="rId883" xr:uid="{47EF72E3-4776-4345-8C38-D01BECE7463E}"/>
    <hyperlink ref="W2109" r:id="rId884" xr:uid="{2DFAB415-2753-4AAC-A59E-BE883B8ED1AB}"/>
    <hyperlink ref="W2110" r:id="rId885" xr:uid="{08107697-E47B-47F7-AF00-A3410CBC9EBC}"/>
    <hyperlink ref="W2111" r:id="rId886" xr:uid="{7280AF89-6870-4374-9F02-BCE72091EA2E}"/>
    <hyperlink ref="W2112" r:id="rId887" xr:uid="{7553FC68-A08B-4EEA-A526-03D1D4328771}"/>
    <hyperlink ref="W2113" r:id="rId888" xr:uid="{9E74B3BB-EEAF-4AD2-8720-31F726C26C71}"/>
    <hyperlink ref="W2114" r:id="rId889" xr:uid="{00294426-5B71-45AA-8F84-597019AC8BCA}"/>
    <hyperlink ref="W2115" r:id="rId890" xr:uid="{8B8479E5-97B3-4C9A-BBE3-B2EC54B28968}"/>
    <hyperlink ref="W2116" r:id="rId891" xr:uid="{4D4CF7C9-2535-40FE-97E4-0F2DDA2017BF}"/>
    <hyperlink ref="W2117" r:id="rId892" xr:uid="{4571FF29-D212-4841-B817-C8A9E80F2CE7}"/>
    <hyperlink ref="W2118" r:id="rId893" xr:uid="{5876D5E9-E8B2-48A1-A1A3-6293DAC04F68}"/>
    <hyperlink ref="W2119" r:id="rId894" xr:uid="{D3AAD89D-2534-4C7A-8CAC-8923BDD420CF}"/>
    <hyperlink ref="W2120" r:id="rId895" xr:uid="{F7EB5413-10CB-4D43-875E-01ABA47983BC}"/>
    <hyperlink ref="W2121" r:id="rId896" xr:uid="{1011AD1E-56EE-492C-8CC8-84D73698F1D0}"/>
    <hyperlink ref="W2122" r:id="rId897" xr:uid="{42D509BE-ACAF-4EBA-AEF6-3DF50E2B6B47}"/>
    <hyperlink ref="W2123" r:id="rId898" xr:uid="{0F0D9EA8-267B-42BE-866C-AC9E40150B70}"/>
    <hyperlink ref="W2124" r:id="rId899" xr:uid="{BD14AEA6-75A5-481B-8415-A4B14D23AC77}"/>
    <hyperlink ref="W384" r:id="rId900" xr:uid="{C24F2FB0-7508-4188-A2DD-A11B62721891}"/>
    <hyperlink ref="W385" r:id="rId901" xr:uid="{2DEA2C3E-0541-4881-95B7-AC4B9BAD3D81}"/>
    <hyperlink ref="W386" r:id="rId902" xr:uid="{99472AF4-F771-47F3-9852-7CDB2443378F}"/>
    <hyperlink ref="W387" r:id="rId903" xr:uid="{9438609D-E9BB-489D-BA5F-5614EE85A30A}"/>
    <hyperlink ref="W388" r:id="rId904" xr:uid="{684C4036-D69C-447D-9FCC-E8B4215DDCA7}"/>
    <hyperlink ref="W389" r:id="rId905" xr:uid="{FB2E3A44-18DA-499A-A7F8-318540F1D53F}"/>
    <hyperlink ref="W390" r:id="rId906" xr:uid="{9D19C54F-6C1D-4FAF-B849-BC207E7E49E1}"/>
    <hyperlink ref="W391" r:id="rId907" xr:uid="{06418487-4294-4A32-BA2C-3E6916BC214A}"/>
    <hyperlink ref="W392" r:id="rId908" xr:uid="{586F4858-D70E-4D13-9B21-326D3AF8E4C5}"/>
    <hyperlink ref="W393" r:id="rId909" xr:uid="{3357971C-2755-4C68-AF0A-A299633AF22E}"/>
    <hyperlink ref="W556" r:id="rId910" xr:uid="{3547DC6B-8624-4AFB-8F79-D07AB2486709}"/>
    <hyperlink ref="W557" r:id="rId911" xr:uid="{4ABB890C-35DE-4BF8-99A2-AF8C958AA6EB}"/>
    <hyperlink ref="W558" r:id="rId912" xr:uid="{3CA3DDE8-0B64-4188-B0A9-C33500D4F274}"/>
    <hyperlink ref="W559" r:id="rId913" xr:uid="{46D5A73F-B9B3-431F-A485-3D0DA46D965A}"/>
    <hyperlink ref="W560" r:id="rId914" xr:uid="{776038B3-9091-45B9-B866-3363AEA11A31}"/>
    <hyperlink ref="W561" r:id="rId915" xr:uid="{5CA3427F-ACA0-4D81-B4A5-1108C3563AC9}"/>
    <hyperlink ref="W562" r:id="rId916" xr:uid="{2D246CFD-D58D-4371-92D4-99932E53011B}"/>
    <hyperlink ref="W563" r:id="rId917" xr:uid="{B041044C-05AA-4CA6-B811-C9A5E341717C}"/>
    <hyperlink ref="W564" r:id="rId918" xr:uid="{85888C63-8E6A-467F-B53A-BA1D3D3022C7}"/>
    <hyperlink ref="W565" r:id="rId919" xr:uid="{1A4F96B6-6BCB-451E-ADB4-9F59F2573061}"/>
    <hyperlink ref="W566" r:id="rId920" xr:uid="{9E9584FE-E09E-4F10-AC89-6B540DF964FF}"/>
    <hyperlink ref="W567" r:id="rId921" xr:uid="{BA184891-9D8F-4209-8966-551F5207D730}"/>
    <hyperlink ref="W888" r:id="rId922" xr:uid="{8D23B29C-62E0-413B-9BA9-BEA60D336D21}"/>
    <hyperlink ref="W1103" r:id="rId923" xr:uid="{9622886E-4187-43D6-91C4-6A44CDF5C98A}"/>
    <hyperlink ref="W1045" r:id="rId924" xr:uid="{A95863F7-6776-4F74-AF40-507DE4E319D3}"/>
    <hyperlink ref="W1046" r:id="rId925" xr:uid="{9D91DBA2-D61A-4A35-995E-3889615C98D3}"/>
    <hyperlink ref="W1047" r:id="rId926" xr:uid="{D532D0C7-6A41-40E7-9A0B-4BCFB8118931}"/>
    <hyperlink ref="W1048" r:id="rId927" xr:uid="{BB3C836D-6ACD-479E-81CF-8A5F5DA09FB2}"/>
    <hyperlink ref="W1939" r:id="rId928" xr:uid="{67275A26-3153-436A-855F-4C0D2C40623B}"/>
    <hyperlink ref="W1940" r:id="rId929" xr:uid="{49823A58-ABDF-4F98-A82E-5CB4DF902AB6}"/>
    <hyperlink ref="W1941" r:id="rId930" xr:uid="{3F407A70-D30C-4166-B693-37CD8CA3B865}"/>
    <hyperlink ref="W1942" r:id="rId931" xr:uid="{D93A4CE6-0770-4B1E-BA97-524D15AE1768}"/>
    <hyperlink ref="W1943" r:id="rId932" xr:uid="{7CA100C6-91C8-4EA0-9C09-0EFA2424AD3B}"/>
    <hyperlink ref="W1944" r:id="rId933" xr:uid="{D295A19E-85AC-49AC-915A-BBC3D1D956BD}"/>
    <hyperlink ref="W1945" r:id="rId934" xr:uid="{9FF4DC40-E8D1-45B2-8965-ADF636A04869}"/>
    <hyperlink ref="W1946" r:id="rId935" xr:uid="{5F1FD599-EB75-4574-A316-D8D616AD18DA}"/>
    <hyperlink ref="W1947" r:id="rId936" xr:uid="{98D46F58-B8EA-4324-8990-487B324BF9C5}"/>
    <hyperlink ref="W1949" r:id="rId937" xr:uid="{64F1525A-B0FD-4FB8-AD2D-3352FA255831}"/>
    <hyperlink ref="W1950" r:id="rId938" xr:uid="{92138DFC-A3A8-45C5-B8DD-387F17EBBC18}"/>
    <hyperlink ref="W1951" r:id="rId939" xr:uid="{6A1E6778-F2BF-4B91-BBB6-EBC4C4491332}"/>
    <hyperlink ref="W1952" r:id="rId940" xr:uid="{8F268DD4-BB7A-4F3E-9280-14B57CA9987E}"/>
    <hyperlink ref="W1953" r:id="rId941" xr:uid="{624A3342-CFC3-49F0-A633-98005B85BCE5}"/>
    <hyperlink ref="W1954" r:id="rId942" xr:uid="{4F79E6DE-04E8-49BC-9A5C-1D1DC0A7083D}"/>
    <hyperlink ref="W1955" r:id="rId943" xr:uid="{AC38C0EA-929C-40B4-BC60-4D922B0C7BD0}"/>
    <hyperlink ref="W1956" r:id="rId944" xr:uid="{6F89D835-0478-4C58-8747-15C0A1995FBF}"/>
    <hyperlink ref="W1957" r:id="rId945" xr:uid="{2FC606F5-EA00-4BFA-97C3-DDE17B175FC3}"/>
    <hyperlink ref="W1958" r:id="rId946" xr:uid="{F89A20B6-788A-41B5-9D1D-30005459A629}"/>
    <hyperlink ref="W1959" r:id="rId947" xr:uid="{D862A0F2-4F0A-4A73-A708-9A9F4CA405C9}"/>
    <hyperlink ref="W1960" r:id="rId948" xr:uid="{47A6A9F4-7F18-4D09-9D38-4A6DA4996FC7}"/>
    <hyperlink ref="W1961" r:id="rId949" xr:uid="{DD6FEEF8-7FF6-4EF8-8D59-9E6D18390301}"/>
    <hyperlink ref="W1962" r:id="rId950" xr:uid="{31EFF553-4D97-4CE6-8E66-A31A6CBC3272}"/>
    <hyperlink ref="W1963" r:id="rId951" xr:uid="{73823CEE-0BF5-474F-A811-044E23C0D25B}"/>
    <hyperlink ref="W1964" r:id="rId952" xr:uid="{C83378CB-CBEB-4C5F-A6EF-63ADFDA83E8A}"/>
    <hyperlink ref="W1965" r:id="rId953" xr:uid="{F9490ACA-E5DD-455C-8955-8BAFC3164DEB}"/>
    <hyperlink ref="W1966" r:id="rId954" xr:uid="{B0A82719-2E10-43EB-91A8-CF72AFD08E1C}"/>
    <hyperlink ref="W1967" r:id="rId955" xr:uid="{25C75AEC-1DBB-4915-BFF2-E2C735D71941}"/>
    <hyperlink ref="W1968" r:id="rId956" xr:uid="{E2A228CD-36FB-4499-8B56-E59FFD21AAA1}"/>
    <hyperlink ref="W1969" r:id="rId957" xr:uid="{5A6CD21D-3154-48E5-A9B3-7D939F942CA6}"/>
    <hyperlink ref="W1970" r:id="rId958" xr:uid="{DEA96754-B98E-4087-A4E4-B96DC477D64D}"/>
    <hyperlink ref="W1971" r:id="rId959" xr:uid="{A02250DF-937D-4AAB-9B3D-F5011F247587}"/>
    <hyperlink ref="W1972" r:id="rId960" xr:uid="{EB17B2DA-A419-4D3A-B99E-B58572C3A55E}"/>
    <hyperlink ref="W1973" r:id="rId961" xr:uid="{9A4AF999-08DC-4BCD-AAD3-570AB11631C1}"/>
    <hyperlink ref="W1974" r:id="rId962" xr:uid="{9F88296D-07E0-4EA3-B810-20126F447BD9}"/>
    <hyperlink ref="W1975" r:id="rId963" xr:uid="{4EA9CF2C-A0C2-4872-90B2-C65EB3E47C57}"/>
    <hyperlink ref="W1976" r:id="rId964" xr:uid="{C85F3642-B4C9-4F1F-86E2-B6B4E0C170BF}"/>
    <hyperlink ref="W1977" r:id="rId965" xr:uid="{74A30E2B-2CBA-4500-B803-14272A1BA95B}"/>
    <hyperlink ref="V1978" r:id="rId966" xr:uid="{180D0D12-D577-4CDE-AFDB-090CE5164E57}"/>
    <hyperlink ref="W1978" r:id="rId967" xr:uid="{27218499-236C-43EE-B29D-7096DB3C4273}"/>
    <hyperlink ref="V1979" r:id="rId968" xr:uid="{ACA79830-3AE2-47C4-929E-08E75C35CE38}"/>
    <hyperlink ref="W1979" r:id="rId969" xr:uid="{ED2010A3-5B9D-4FDA-A9C4-A094ABF924D0}"/>
    <hyperlink ref="V1980" r:id="rId970" xr:uid="{E7319C2C-8AD7-4CC2-A4DB-781564861B9B}"/>
    <hyperlink ref="W1980" r:id="rId971" xr:uid="{99D95A68-9ABB-41D8-A5B4-A8892EF7EB7E}"/>
    <hyperlink ref="V1981" r:id="rId972" xr:uid="{64CAE3D3-5A74-4539-8482-E087E9A86234}"/>
    <hyperlink ref="W1981" r:id="rId973" xr:uid="{934419D3-0775-4890-9568-FA4AF933F951}"/>
    <hyperlink ref="V1982" r:id="rId974" xr:uid="{5EB29B10-348D-471C-B537-07CD7C3280FA}"/>
    <hyperlink ref="W1982" r:id="rId975" xr:uid="{E5317159-5C4A-470C-99ED-08F0AA9EA0F1}"/>
    <hyperlink ref="V1983" r:id="rId976" xr:uid="{E4D0EDE6-F823-4218-B318-CA921B14E351}"/>
    <hyperlink ref="W1983" r:id="rId977" xr:uid="{60BC662C-0799-40C0-B8B4-12BEB4698B44}"/>
    <hyperlink ref="V1984" r:id="rId978" xr:uid="{1C3548C1-D484-45F8-B8BA-702D969EC3D8}"/>
    <hyperlink ref="W1984" r:id="rId979" xr:uid="{0D4DC427-57ED-4F02-93D7-8296A7ED9D35}"/>
    <hyperlink ref="V1985" r:id="rId980" xr:uid="{EBE351E0-2882-4FA8-AF35-9940A0927A4A}"/>
    <hyperlink ref="W1985" r:id="rId981" xr:uid="{C41EE902-FCB9-43EE-95D4-3B387E4655F1}"/>
    <hyperlink ref="V1986" r:id="rId982" xr:uid="{49655C89-A8D6-46A0-8021-25605D72AB3B}"/>
    <hyperlink ref="W1986" r:id="rId983" xr:uid="{23B7F12C-AA38-47D9-B001-29E50BF8884B}"/>
    <hyperlink ref="V1987" r:id="rId984" xr:uid="{46D03464-4A61-4274-88CC-D739AE0D2BCC}"/>
    <hyperlink ref="W1987" r:id="rId985" xr:uid="{B88597E3-C9A1-4258-A963-4FDEDD3D3603}"/>
    <hyperlink ref="V1988" r:id="rId986" xr:uid="{CCA5DDB2-49D7-4A6E-8E7E-58EFEBAB0A1E}"/>
    <hyperlink ref="W1988" r:id="rId987" xr:uid="{37EB6FA3-3E8D-44F7-89D4-DB38797A568E}"/>
    <hyperlink ref="V1989" r:id="rId988" xr:uid="{0FC62705-2901-483F-86EA-CCDBBED021F9}"/>
    <hyperlink ref="W1989" r:id="rId989" xr:uid="{47256D2E-BE0C-4555-B06B-607A1A876084}"/>
    <hyperlink ref="V1990" r:id="rId990" xr:uid="{747A575B-B3B4-4AAB-A040-3AE8CB2A8443}"/>
    <hyperlink ref="V1991" r:id="rId991" xr:uid="{BB31D476-9B8B-4C13-ABB6-7D03D8F8B3BF}"/>
    <hyperlink ref="W1991" r:id="rId992" xr:uid="{943DECBD-1E76-410F-8619-8463C231D6EB}"/>
    <hyperlink ref="W1581" r:id="rId993" xr:uid="{FAFA138C-9CDA-444A-A7ED-0AA01840E3C1}"/>
    <hyperlink ref="W1582" r:id="rId994" xr:uid="{93E72D03-D756-4662-956A-4D011B077848}"/>
    <hyperlink ref="W1583" r:id="rId995" xr:uid="{1A6C16C9-241F-4A20-9404-F333566DC861}"/>
    <hyperlink ref="W1584" r:id="rId996" xr:uid="{1EABE97F-643A-456F-BF86-340B58459E4C}"/>
    <hyperlink ref="W1585" r:id="rId997" xr:uid="{DA9015D9-AC54-4955-95AD-9F226AEA819B}"/>
    <hyperlink ref="W1586" r:id="rId998" xr:uid="{C869EDC5-4DDB-48E3-B12E-042F30192D76}"/>
    <hyperlink ref="W1587" r:id="rId999" xr:uid="{24CEF36E-B55B-4381-BFBC-CD09383F4597}"/>
    <hyperlink ref="W1588" r:id="rId1000" xr:uid="{3E5F1D05-B217-4632-9A0C-EDE200EEB828}"/>
    <hyperlink ref="W1589" r:id="rId1001" xr:uid="{3A96C69A-C45E-49AB-B254-B2429C18801C}"/>
    <hyperlink ref="W1590" r:id="rId1002" xr:uid="{509613B1-DDB9-423C-8FC0-9B768851A7EB}"/>
    <hyperlink ref="W1591" r:id="rId1003" xr:uid="{49A2597E-B404-41D6-A012-AB77119B4EC2}"/>
    <hyperlink ref="W1592" r:id="rId1004" xr:uid="{40C49C6B-13C5-4927-BF7F-438A321167E0}"/>
    <hyperlink ref="W1593" r:id="rId1005" xr:uid="{82EB0A72-C187-4A40-9442-05C953459BA9}"/>
    <hyperlink ref="W1594" r:id="rId1006" xr:uid="{0ACCD3F4-F387-49E8-A0A5-BF097A278EAE}"/>
    <hyperlink ref="W1595" r:id="rId1007" xr:uid="{FD7D265D-4C92-4CE9-ACD9-94820B7FFE56}"/>
    <hyperlink ref="W1596" r:id="rId1008" xr:uid="{58348B78-6F26-4528-9571-A5B4F00F989A}"/>
    <hyperlink ref="W1597" r:id="rId1009" xr:uid="{27D07274-0C4E-4571-92B0-D4E34A557240}"/>
    <hyperlink ref="W1598" r:id="rId1010" xr:uid="{6FF55AFD-0CAF-4617-B299-461EDF9BFCF8}"/>
    <hyperlink ref="W1599" r:id="rId1011" xr:uid="{4CF83FFD-B2E3-4C13-B595-C063C943E1FE}"/>
    <hyperlink ref="W403" r:id="rId1012" xr:uid="{A108836F-CE5F-4075-81F1-5AB97DB6634C}"/>
    <hyperlink ref="W404" r:id="rId1013" xr:uid="{2B4C9C98-5285-47A4-994D-697F0E59B3F8}"/>
    <hyperlink ref="W405" r:id="rId1014" xr:uid="{4D6C2ABA-3CB4-4336-B7F7-19624A2BCEDA}"/>
    <hyperlink ref="W406" r:id="rId1015" xr:uid="{C8ED69E1-4CA9-4D2D-8865-BC7872A2CBF4}"/>
    <hyperlink ref="W407" r:id="rId1016" xr:uid="{0F498874-7F30-4B3B-B2B5-D6BC2CD0E3D2}"/>
    <hyperlink ref="W408" r:id="rId1017" xr:uid="{68757368-FB97-43BD-8B96-F80E291EB9BF}"/>
    <hyperlink ref="W409" r:id="rId1018" xr:uid="{C1A99F2E-40B7-4634-998C-63A6F9BB296F}"/>
    <hyperlink ref="W410" r:id="rId1019" xr:uid="{FB544B2C-9FCB-4B74-B528-7844BF94F03B}"/>
    <hyperlink ref="W411" r:id="rId1020" xr:uid="{425E3CAB-F489-4639-94B9-98E87A4211CC}"/>
    <hyperlink ref="W412" r:id="rId1021" xr:uid="{0F266D9A-08ED-429E-B891-AED2D36B16CD}"/>
    <hyperlink ref="W413" r:id="rId1022" xr:uid="{45E79638-96F2-4C8C-A1AA-BB136EE06F30}"/>
    <hyperlink ref="W414" r:id="rId1023" xr:uid="{87897333-AF4F-4145-A365-5A4614393D91}"/>
    <hyperlink ref="W415" r:id="rId1024" xr:uid="{BCCF5DB6-D8AC-4569-AD78-8E3A853FA216}"/>
    <hyperlink ref="W416" r:id="rId1025" xr:uid="{89524AFC-A75B-4E64-9C8A-C3C5FFEEA37C}"/>
    <hyperlink ref="W417" r:id="rId1026" xr:uid="{3B6373FB-EB18-41CB-92AF-D28810057785}"/>
    <hyperlink ref="W418" r:id="rId1027" xr:uid="{09B2C559-DB77-4949-8312-122D97B11816}"/>
    <hyperlink ref="W419" r:id="rId1028" xr:uid="{E9330F40-F676-44DB-BC2E-7FFDD1EAA5DA}"/>
    <hyperlink ref="W420" r:id="rId1029" xr:uid="{75D99787-8E55-4755-A2B1-C01606B02829}"/>
    <hyperlink ref="W421" r:id="rId1030" xr:uid="{A2D78DC2-3DC8-4C09-B74C-150F245B3DFF}"/>
    <hyperlink ref="W422" r:id="rId1031" xr:uid="{AD32B53A-7429-4166-87F1-770D35F35570}"/>
    <hyperlink ref="W423" r:id="rId1032" xr:uid="{89E4D374-8760-4586-B8CC-909650C3FC36}"/>
    <hyperlink ref="W424" r:id="rId1033" xr:uid="{34125396-7C5E-49AA-8BBF-469315C641DA}"/>
    <hyperlink ref="W425" r:id="rId1034" xr:uid="{409E8D85-EDFF-4C7B-86DA-FFD1951E3AD5}"/>
    <hyperlink ref="W426" r:id="rId1035" xr:uid="{1D3998F8-60BF-4785-90F8-B73D8F555320}"/>
    <hyperlink ref="W427" r:id="rId1036" xr:uid="{F3B906F6-5B35-4AAE-BA86-42CCE73EE109}"/>
    <hyperlink ref="W1605" r:id="rId1037" xr:uid="{52D7FB70-C660-46A7-8955-8FD71326385A}"/>
    <hyperlink ref="W1606" r:id="rId1038" xr:uid="{B95EC8DD-8A04-4FB0-B75C-67F159B63DCE}"/>
    <hyperlink ref="W1607" r:id="rId1039" xr:uid="{EB7DB66A-B471-446D-820C-F5E84B999FB2}"/>
    <hyperlink ref="W2281" r:id="rId1040" xr:uid="{411F494E-24C6-457A-B39C-32DE7E9E685C}"/>
    <hyperlink ref="W2282" r:id="rId1041" xr:uid="{D2E78BB8-29D9-4AEB-B2AD-6A8668C1250E}"/>
    <hyperlink ref="W2283" r:id="rId1042" xr:uid="{1756F48F-41EC-47F8-B2DE-41E1212F2F02}"/>
    <hyperlink ref="W2284" r:id="rId1043" location="pre-engineering" xr:uid="{533D1F50-17F3-4E26-9C6E-660F7C46FC7A}"/>
    <hyperlink ref="W2285" r:id="rId1044" location="pre-engineering" xr:uid="{517E8651-A0FB-4736-8CAB-4CB0BB46FC25}"/>
    <hyperlink ref="W2286" r:id="rId1045" xr:uid="{5C314DAD-62A7-4C31-AD5C-374CA5BC596A}"/>
    <hyperlink ref="W2287" r:id="rId1046" xr:uid="{0673871B-1FB2-4C0C-8877-1CD7344D10CE}"/>
    <hyperlink ref="W2288" r:id="rId1047" xr:uid="{C55EC8F2-37F0-49C0-A9D1-B74D15B0607A}"/>
    <hyperlink ref="W2289" r:id="rId1048" xr:uid="{71A84EEA-6695-4CBA-8833-B2FEE89EAB5B}"/>
    <hyperlink ref="W2290" r:id="rId1049" xr:uid="{1FB9C6B2-993F-4EF4-889F-B0558BD11F90}"/>
    <hyperlink ref="W2291" r:id="rId1050" xr:uid="{7C3EF8EB-7FB1-46BB-A1A2-ADD69D13E312}"/>
    <hyperlink ref="W2292" r:id="rId1051" xr:uid="{9AFC6631-2AA8-4C41-BD18-1C93896D0CB4}"/>
    <hyperlink ref="W2293" r:id="rId1052" xr:uid="{0989B2C7-9B69-4723-A57C-B67DB6693988}"/>
    <hyperlink ref="W2294" r:id="rId1053" xr:uid="{A9102AE5-0297-4FF0-B68A-4BD69211D6B7}"/>
    <hyperlink ref="W2295" r:id="rId1054" xr:uid="{B9A95E61-943A-4285-AD58-997B0E637947}"/>
    <hyperlink ref="W2296" r:id="rId1055" xr:uid="{380476C7-2862-47E9-B859-AFA842C6A024}"/>
    <hyperlink ref="W2297" r:id="rId1056" xr:uid="{B3BEFA1B-8F0F-44D0-89BE-8A4CC04175A0}"/>
    <hyperlink ref="W2298" r:id="rId1057" xr:uid="{BD4908FA-708E-44F5-BA7A-AD7B2256AA39}"/>
    <hyperlink ref="W2299" r:id="rId1058" xr:uid="{E9F4B393-089C-4A74-B718-A5F781EE5C23}"/>
    <hyperlink ref="W2300" r:id="rId1059" xr:uid="{D4B76C73-A0E8-43BC-B64E-CBD3EBA07F3D}"/>
    <hyperlink ref="W2301" r:id="rId1060" xr:uid="{2F035D22-0786-438F-9A4B-FC88B447C60A}"/>
    <hyperlink ref="W2302" r:id="rId1061" xr:uid="{D66B0C12-AA74-498E-A2F6-957BD65C3159}"/>
    <hyperlink ref="W2303" r:id="rId1062" xr:uid="{D82E2338-0199-4633-A79D-0070D4D34470}"/>
    <hyperlink ref="W2304" r:id="rId1063" xr:uid="{2E68EA1E-983C-42CA-B23B-91A04FF0E97F}"/>
    <hyperlink ref="W2305" r:id="rId1064" xr:uid="{D292E3B1-EAE8-4530-8B03-B0D642EB3067}"/>
    <hyperlink ref="W2306" r:id="rId1065" xr:uid="{30108B5F-32C7-4EB0-8E2F-27025D4B39EC}"/>
    <hyperlink ref="W2307" r:id="rId1066" xr:uid="{FB121B48-286A-4FF3-9BBE-498F4D0FA331}"/>
    <hyperlink ref="W2308" r:id="rId1067" xr:uid="{8F1C3672-8E9E-415F-AC37-8688FD202585}"/>
    <hyperlink ref="W2309" r:id="rId1068" xr:uid="{026A4F11-C789-4B15-8D0A-48314FB1D833}"/>
    <hyperlink ref="W2310" r:id="rId1069" xr:uid="{9A28F653-9CEC-40EA-AC07-F3AB3CA8C660}"/>
    <hyperlink ref="W2311" r:id="rId1070" xr:uid="{130BAEE6-11EB-4C52-A46B-026342F0D2BD}"/>
    <hyperlink ref="W2312" r:id="rId1071" xr:uid="{5170570F-7FF6-492D-84F5-153083D919AA}"/>
    <hyperlink ref="W2313" r:id="rId1072" xr:uid="{5F9412B4-DEB4-4B09-A08C-317184854E0F}"/>
    <hyperlink ref="W2314" r:id="rId1073" xr:uid="{08741D51-F042-49DE-B2D2-7FF73CE6B759}"/>
    <hyperlink ref="W2315" r:id="rId1074" xr:uid="{5C3F5B24-3639-4269-90F2-FAB299F11065}"/>
    <hyperlink ref="W2316" r:id="rId1075" xr:uid="{9C25544D-DBA9-4302-9A17-2C21687B1F6D}"/>
    <hyperlink ref="W2317" r:id="rId1076" xr:uid="{FB1A7F79-B3D3-496A-8CA5-F28870F624BC}"/>
    <hyperlink ref="W2318" r:id="rId1077" xr:uid="{337ED288-559C-4A45-AA3B-C8C8E0B0A685}"/>
    <hyperlink ref="W2319" r:id="rId1078" xr:uid="{B354F140-2A51-4112-BB8F-AC8C1DF73A6A}"/>
    <hyperlink ref="W2320" r:id="rId1079" xr:uid="{C0DDFC23-C2CC-4B8A-B9D2-BCE8BD8B8352}"/>
    <hyperlink ref="W2321" r:id="rId1080" xr:uid="{38B3223A-1A5F-48A6-A1EB-E35F37D39B0F}"/>
    <hyperlink ref="W2322" r:id="rId1081" xr:uid="{5A67A880-7479-4A00-854A-A237BCD8E453}"/>
    <hyperlink ref="W2323" r:id="rId1082" xr:uid="{01BAB707-27C5-424A-8101-97C45C91877B}"/>
    <hyperlink ref="W2324" r:id="rId1083" xr:uid="{44967EA1-2680-4718-9D9D-1735A35567C0}"/>
    <hyperlink ref="W2325" r:id="rId1084" xr:uid="{7BB52E65-025F-40E6-9904-8732FDB1DEAB}"/>
    <hyperlink ref="W2326" r:id="rId1085" xr:uid="{1BA722BB-B52B-453B-868F-35F58FAA9490}"/>
    <hyperlink ref="W2327" r:id="rId1086" xr:uid="{05FFBBFC-0D32-4F75-9562-C992DD256A51}"/>
    <hyperlink ref="W2328" r:id="rId1087" xr:uid="{F88B1EE3-1C1A-4669-BB43-5540FE99BB67}"/>
    <hyperlink ref="W2329" r:id="rId1088" xr:uid="{209C40D6-5686-4752-8CBD-E108026B1E91}"/>
    <hyperlink ref="W2330" r:id="rId1089" xr:uid="{2651CF91-B828-4EAF-AD12-E04D385DB1A7}"/>
    <hyperlink ref="W2331" r:id="rId1090" xr:uid="{0FDFA477-5820-4162-B9CA-35EA8587358E}"/>
    <hyperlink ref="W2332" r:id="rId1091" xr:uid="{4187B39F-90F4-450F-9291-04FEC60D4E82}"/>
    <hyperlink ref="W2333" r:id="rId1092" xr:uid="{6900405D-5E1A-4C40-B808-564A94EFD6F9}"/>
    <hyperlink ref="W2334" r:id="rId1093" xr:uid="{59C61A2D-B491-442B-A5F4-1D4605AAB164}"/>
    <hyperlink ref="W2335" r:id="rId1094" xr:uid="{33BF9600-BBC4-451F-A140-9F84C8068B67}"/>
    <hyperlink ref="W2336" r:id="rId1095" xr:uid="{C049C071-676C-4AFD-9CD0-A8CD8994598E}"/>
    <hyperlink ref="W2337" r:id="rId1096" xr:uid="{79293E71-A218-4292-97AC-6B8A6A05C85A}"/>
    <hyperlink ref="W2338" r:id="rId1097" xr:uid="{7A26A8B3-D515-4583-B8D9-3A4956E63E8F}"/>
    <hyperlink ref="W2339" r:id="rId1098" xr:uid="{15E83947-8561-45A0-AAF9-F9EF7E9459D0}"/>
    <hyperlink ref="W2340" r:id="rId1099" xr:uid="{4E497077-2E01-43C2-9E72-39142D9153EF}"/>
    <hyperlink ref="W2341" r:id="rId1100" xr:uid="{C9F383F2-1B3C-45A0-A8EA-9AEBF5717029}"/>
    <hyperlink ref="W2342" r:id="rId1101" xr:uid="{BB91925F-C7E0-4CF9-962D-D84A0D6ABD39}"/>
    <hyperlink ref="W2343" r:id="rId1102" xr:uid="{FBB6F8F0-37AF-4965-81D0-BBA292A0E663}"/>
    <hyperlink ref="W2344" r:id="rId1103" xr:uid="{4C01E8FC-4423-4AA5-9787-1E9A8DDBDC80}"/>
    <hyperlink ref="W2345" r:id="rId1104" xr:uid="{DAF9AD2B-D409-4B51-9BB8-8EB77CE2FF5D}"/>
    <hyperlink ref="W748" r:id="rId1105" xr:uid="{789BF50F-F31E-493D-890B-08F560621F71}"/>
    <hyperlink ref="W749" r:id="rId1106" xr:uid="{54FB2CDA-EF6B-486F-84C7-AC06036F907E}"/>
    <hyperlink ref="W750" r:id="rId1107" xr:uid="{67C45215-7392-4803-A73C-8336A90396B5}"/>
    <hyperlink ref="W751" r:id="rId1108" xr:uid="{DDA1B86A-AF23-4EED-AF70-80D3F0C2AAB4}"/>
    <hyperlink ref="W752" r:id="rId1109" xr:uid="{FE4F9B90-E863-48B5-A5D0-3CB7B0F9F493}"/>
    <hyperlink ref="W753" r:id="rId1110" xr:uid="{62E7CD90-1241-4511-875D-905A5E89C68A}"/>
    <hyperlink ref="W754" r:id="rId1111" xr:uid="{A4CD46C0-0CA8-41B0-9A98-71DAE91250A1}"/>
    <hyperlink ref="W755" r:id="rId1112" xr:uid="{4834F0D6-944C-4E39-B956-DC57C6DBF655}"/>
    <hyperlink ref="W756" r:id="rId1113" xr:uid="{191CDB54-95C2-43FE-8338-E564E6CBFF8F}"/>
    <hyperlink ref="W1616" r:id="rId1114" xr:uid="{96AAC047-0C0F-4110-A8F7-B48E4B1E6097}"/>
    <hyperlink ref="W1617" r:id="rId1115" xr:uid="{33875BBA-9877-4CE6-B43E-5F3C1D9E459D}"/>
    <hyperlink ref="W1618" r:id="rId1116" xr:uid="{B099DFD7-2701-4F6B-9037-BE2FEDAAE02E}"/>
    <hyperlink ref="W1619" r:id="rId1117" xr:uid="{A8C61249-926A-4C97-9EEA-E240BB22572C}"/>
    <hyperlink ref="W1620" r:id="rId1118" xr:uid="{DDBE2086-A41B-4ADC-9C5E-D279B6266DAF}"/>
    <hyperlink ref="W1621" r:id="rId1119" xr:uid="{0112049C-DDA0-4BF5-B9AE-A1856C7F063C}"/>
    <hyperlink ref="W1622" r:id="rId1120" xr:uid="{B8934044-1E7E-4553-9636-BB3E8C4772C5}"/>
    <hyperlink ref="W1623" r:id="rId1121" xr:uid="{AFDF0CE7-B9A3-4E06-B0C8-7CA04025DD0B}"/>
    <hyperlink ref="W1624" r:id="rId1122" xr:uid="{BFC3B3CE-9B15-4FAB-BADD-48BEC36B1A41}"/>
    <hyperlink ref="W1625" r:id="rId1123" xr:uid="{E29D4FB1-E0B9-4329-A016-9E5BD892DC22}"/>
    <hyperlink ref="W1626" r:id="rId1124" xr:uid="{57B44718-1374-411D-8D89-4CC0EA368AA2}"/>
    <hyperlink ref="W1627" r:id="rId1125" xr:uid="{ABEB1E07-3C62-4789-8655-46BBDB593C3B}"/>
    <hyperlink ref="W1628" r:id="rId1126" xr:uid="{8EE5D105-3A0D-4027-9192-35D133FFBF31}"/>
    <hyperlink ref="W1629" r:id="rId1127" xr:uid="{111E8E58-2629-4754-B1CE-E321AB7A36F6}"/>
    <hyperlink ref="W1630" r:id="rId1128" xr:uid="{7483B5DC-589C-4376-A208-506127D1E715}"/>
    <hyperlink ref="W1631" r:id="rId1129" xr:uid="{CDA9CBB6-6A3B-4A0B-9ACE-6B10B5DBBBCD}"/>
    <hyperlink ref="W1632" r:id="rId1130" xr:uid="{CE602990-6D2E-4FD2-8657-22177EF715E0}"/>
    <hyperlink ref="W1633" r:id="rId1131" xr:uid="{9E6F649A-D575-482D-9D7A-8AF50D5520F3}"/>
    <hyperlink ref="W1634" r:id="rId1132" xr:uid="{4E09F960-F751-4B50-BD1C-19EB3A695C3D}"/>
    <hyperlink ref="W1635" r:id="rId1133" xr:uid="{69DC8AAD-74ED-496C-B07D-DC23CACA7BD0}"/>
    <hyperlink ref="W1636" r:id="rId1134" xr:uid="{AFBC6D6F-066E-4275-A96F-D37669417BE0}"/>
    <hyperlink ref="W1637" r:id="rId1135" xr:uid="{4F3C967A-E841-4477-80E3-C68FAA8A6B2E}"/>
    <hyperlink ref="W1638" r:id="rId1136" xr:uid="{299D1ABF-11D5-43DF-99CC-ADF068363CC1}"/>
    <hyperlink ref="W1639" r:id="rId1137" xr:uid="{95BC38CD-6EC8-40E8-BA98-797792D11F5C}"/>
    <hyperlink ref="W1640" r:id="rId1138" xr:uid="{D42F3A88-5539-47A5-BF50-CBB968B2F198}"/>
    <hyperlink ref="W1641" r:id="rId1139" xr:uid="{41936D44-708D-4741-958A-A76F24E2E155}"/>
    <hyperlink ref="W665" r:id="rId1140" xr:uid="{2EBB0418-24E3-4882-BE7D-1807EB2CA38E}"/>
    <hyperlink ref="W666" r:id="rId1141" xr:uid="{82238374-5683-42A8-9319-1EB39627B7F9}"/>
    <hyperlink ref="W667" r:id="rId1142" xr:uid="{D7A306A8-8E3B-40A7-BD50-9B8FA724EC90}"/>
    <hyperlink ref="W668" r:id="rId1143" xr:uid="{87BAB7D2-ABB2-4588-BA65-AD4E5EBA1F2E}"/>
    <hyperlink ref="W669" r:id="rId1144" xr:uid="{51E71CFE-A9FF-4A57-97BB-13A7B0BFF9FF}"/>
    <hyperlink ref="W670" r:id="rId1145" xr:uid="{5BD8D9B0-F166-405C-ACA6-D115B9B903A1}"/>
    <hyperlink ref="W671" r:id="rId1146" xr:uid="{F7742150-9271-4224-A15F-9F38F0A0C407}"/>
    <hyperlink ref="W672" r:id="rId1147" xr:uid="{2EB3EA99-E727-411F-A752-430A3B27C161}"/>
    <hyperlink ref="W673" r:id="rId1148" xr:uid="{686C35FF-857A-4D4A-BC4C-AED56B32CD0B}"/>
    <hyperlink ref="W674" r:id="rId1149" xr:uid="{D3B475AE-4F70-48F2-82B3-8CF0203DF4FB}"/>
    <hyperlink ref="W675" r:id="rId1150" xr:uid="{2D0896C3-458D-4258-A529-2F11CE0EAB56}"/>
    <hyperlink ref="W676" r:id="rId1151" xr:uid="{5C641074-488E-4B4E-A6F1-FFC2FFC4921B}"/>
    <hyperlink ref="W677" r:id="rId1152" xr:uid="{417D640D-1B9E-4FE1-B291-426B9054BA08}"/>
    <hyperlink ref="W678" r:id="rId1153" xr:uid="{7D959F14-4171-4E92-8D4B-95F7A5326AA7}"/>
    <hyperlink ref="W679" r:id="rId1154" xr:uid="{F12E3277-542C-4D2B-9B15-EA6E9ADA9A32}"/>
    <hyperlink ref="W680" r:id="rId1155" xr:uid="{22054291-A989-42C5-9225-29F5F51DD708}"/>
    <hyperlink ref="W681" r:id="rId1156" xr:uid="{358AFF3A-4AB1-4E40-B0D9-08C01026AA16}"/>
    <hyperlink ref="W682" r:id="rId1157" xr:uid="{1A84C4C0-2846-4D7D-8A40-24E8BD8C49DA}"/>
    <hyperlink ref="W683" r:id="rId1158" xr:uid="{B76343A8-9AA6-44E3-A651-4D741128B654}"/>
    <hyperlink ref="W684" r:id="rId1159" xr:uid="{B06D9B47-94F4-4A84-86EA-AB377CC6457E}"/>
    <hyperlink ref="W685" r:id="rId1160" xr:uid="{21819747-5212-4570-A05C-83F3A201F723}"/>
    <hyperlink ref="W686" r:id="rId1161" xr:uid="{8A0BE973-649F-453F-AE2F-683C6BB36EDD}"/>
    <hyperlink ref="W687" r:id="rId1162" xr:uid="{07DD49E3-BDD5-4565-8CBF-53E0DC06E8E8}"/>
    <hyperlink ref="W688" r:id="rId1163" xr:uid="{6E59B69D-4BE2-4FA5-92C0-4C69936A754C}"/>
    <hyperlink ref="W689" r:id="rId1164" xr:uid="{3A428D60-49EE-4B1B-9B41-A9BCB6708E27}"/>
    <hyperlink ref="W690" r:id="rId1165" xr:uid="{149BADE4-8785-464B-8703-D302CD2F8E36}"/>
    <hyperlink ref="W691" r:id="rId1166" xr:uid="{8CF0F3A7-AC6D-46EC-969E-78853573D07B}"/>
    <hyperlink ref="W692" r:id="rId1167" xr:uid="{6C9092BE-EF8F-4369-BC83-79E4E391B8E8}"/>
    <hyperlink ref="W693" r:id="rId1168" xr:uid="{EA4BEA8C-467C-40D0-97C8-E1E3C03C4C39}"/>
    <hyperlink ref="W694" r:id="rId1169" xr:uid="{15873F8C-2664-46A4-A0F1-71C7CF9A3919}"/>
    <hyperlink ref="W695" r:id="rId1170" xr:uid="{D4C840E2-D10B-4327-AEA2-1F3D01D00746}"/>
    <hyperlink ref="W696" r:id="rId1171" xr:uid="{1FF0B1C3-F730-4B95-AFBB-84C834161416}"/>
    <hyperlink ref="W697" r:id="rId1172" xr:uid="{25A87CDC-229E-4792-A6E0-FF59C26CAA81}"/>
    <hyperlink ref="W698" r:id="rId1173" xr:uid="{B5EE6FFF-F097-4CCF-A005-5575F8FD3FEF}"/>
    <hyperlink ref="W699" r:id="rId1174" xr:uid="{5F0DC0E0-7A3E-4468-85AC-4B40C35013C1}"/>
    <hyperlink ref="W700" r:id="rId1175" xr:uid="{536E48FB-F151-4FA4-A9AF-9FED33CEDC1E}"/>
    <hyperlink ref="W701" r:id="rId1176" xr:uid="{4C177850-07FD-4F20-8462-B0A3F12A6199}"/>
    <hyperlink ref="W702" r:id="rId1177" xr:uid="{3D657F9F-1078-4EE7-A9A0-6C39DEEDD3AC}"/>
    <hyperlink ref="W703" r:id="rId1178" xr:uid="{F0F6C734-F75B-4359-B453-8B8153CBFF75}"/>
    <hyperlink ref="W704" r:id="rId1179" xr:uid="{972AB163-0B11-45CB-AFC4-2D87E57B5546}"/>
    <hyperlink ref="W705" r:id="rId1180" xr:uid="{999B2C0C-C617-4CA1-8F1A-AEBEFEC606D2}"/>
    <hyperlink ref="W568" r:id="rId1181" xr:uid="{53681D50-7548-47CB-9E3B-4483B3E875F2}"/>
    <hyperlink ref="W569" r:id="rId1182" xr:uid="{503C1454-E158-4410-84E6-730C5BE3BFE2}"/>
    <hyperlink ref="W570" r:id="rId1183" xr:uid="{635B5A2E-8924-441B-8DE4-91D5B17FFC6C}"/>
    <hyperlink ref="W571" r:id="rId1184" xr:uid="{E112BF57-B61C-49FD-962E-8A1DEEFED8A5}"/>
    <hyperlink ref="W1166" r:id="rId1185" xr:uid="{C683F5D6-12E4-462F-820D-82F2CD473B19}"/>
    <hyperlink ref="W1167" r:id="rId1186" xr:uid="{51144B5F-ED68-4ACF-960E-D1991F9547DB}"/>
    <hyperlink ref="W1168" r:id="rId1187" xr:uid="{DF573567-E191-48D0-86C1-7AE8EB28B152}"/>
    <hyperlink ref="W1169" r:id="rId1188" xr:uid="{B1EBCBC7-DFA9-452D-AB06-B85005CD2076}"/>
    <hyperlink ref="W1170" r:id="rId1189" xr:uid="{DF18CECC-1A66-4068-A26C-38B89891C582}"/>
    <hyperlink ref="W1171" r:id="rId1190" xr:uid="{74183E81-C103-4EBE-B5D3-218047D3FA8A}"/>
    <hyperlink ref="W1172" r:id="rId1191" xr:uid="{EF64DF23-2BB6-4A5D-9FA2-21CFBF7317D4}"/>
    <hyperlink ref="W1173" r:id="rId1192" xr:uid="{52AE408A-3214-463C-AE96-BCE11C04762D}"/>
    <hyperlink ref="W1150" r:id="rId1193" xr:uid="{1AD28F89-8034-4465-B576-B7161176953A}"/>
    <hyperlink ref="W1151" r:id="rId1194" xr:uid="{66CF565F-89A7-4563-A921-EC617C889A45}"/>
    <hyperlink ref="W1152" r:id="rId1195" xr:uid="{3A691516-6AAF-4392-A9A7-E3BBF822BBBA}"/>
    <hyperlink ref="W1153" r:id="rId1196" xr:uid="{ECF2F671-275C-4BB5-8895-B409F6A033DB}"/>
    <hyperlink ref="W1154" r:id="rId1197" xr:uid="{B4740977-C4C1-4C8C-A78C-FF44B3E97B4D}"/>
    <hyperlink ref="W1155" r:id="rId1198" xr:uid="{1FCF4A93-75E8-4631-8883-011B9C2ADF2B}"/>
    <hyperlink ref="W1156" r:id="rId1199" xr:uid="{A2357932-88A8-4443-890E-11E4A9B27202}"/>
    <hyperlink ref="W1157" r:id="rId1200" xr:uid="{8C3A439A-079A-41A3-A61B-5E53A78A8FF6}"/>
    <hyperlink ref="W1158" r:id="rId1201" xr:uid="{2823E292-3897-40DD-8F57-0A5CCA5E9034}"/>
    <hyperlink ref="W1159" r:id="rId1202" xr:uid="{94737CB9-4A5E-4F00-8A91-F4F07B9C5484}"/>
    <hyperlink ref="W1160" r:id="rId1203" xr:uid="{8210A484-B7F3-42B3-AFB5-6DE6D38CC1A3}"/>
    <hyperlink ref="W1161" r:id="rId1204" xr:uid="{B8A41D39-14E6-442F-BC71-C781445693A1}"/>
    <hyperlink ref="W1162" r:id="rId1205" xr:uid="{47AF2EEF-C82C-462B-B605-69B60CE2918A}"/>
    <hyperlink ref="W1163" r:id="rId1206" xr:uid="{54AF44CE-DD38-47F5-8D19-AFB83B05C179}"/>
    <hyperlink ref="W1164" r:id="rId1207" xr:uid="{3D80C94B-4A9A-4AAD-96CB-8D0EFDF6C4EC}"/>
    <hyperlink ref="W1165" r:id="rId1208" xr:uid="{018B6F5C-4EF0-4C58-9F9D-B4D685D31B58}"/>
    <hyperlink ref="W394" r:id="rId1209" xr:uid="{1330BE5E-EB43-430D-BB5D-507AD2F30B96}"/>
    <hyperlink ref="W395" r:id="rId1210" xr:uid="{8C65E996-B671-443E-8F48-E5250EF40D52}"/>
    <hyperlink ref="W396" r:id="rId1211" xr:uid="{560D38E8-2F04-47DA-95C4-7C70A6458C1E}"/>
    <hyperlink ref="W399" r:id="rId1212" xr:uid="{C9E5F25F-F5E1-4C6B-BE10-772AC53B7B03}"/>
    <hyperlink ref="W400" r:id="rId1213" xr:uid="{01112E96-3779-4DDB-B709-FCA1B1768AC8}"/>
    <hyperlink ref="W401" r:id="rId1214" xr:uid="{8D4DE1F3-C29D-4E6F-83DD-4BC75F4684D4}"/>
    <hyperlink ref="W402" r:id="rId1215" xr:uid="{AD106795-3F12-4F5B-A833-D1631F02DA53}"/>
    <hyperlink ref="V1992" r:id="rId1216" xr:uid="{4D5468CE-1FF8-49DB-A8E2-67D5F2300FB7}"/>
    <hyperlink ref="W1992" r:id="rId1217" xr:uid="{A17BAD60-1BAB-491B-B083-54026A7DA701}"/>
    <hyperlink ref="V1993" r:id="rId1218" xr:uid="{4470184C-CADE-4B76-9DC2-1A3AFAF5FE9A}"/>
    <hyperlink ref="W1993" r:id="rId1219" xr:uid="{71EA0F14-2CBA-4793-8349-7C9B44AED863}"/>
    <hyperlink ref="V1994" r:id="rId1220" xr:uid="{997622D0-C498-4E83-90F0-4CB8A26A1A6B}"/>
    <hyperlink ref="W1994" r:id="rId1221" xr:uid="{4871C191-511F-4B63-B473-AE6BF82A4172}"/>
    <hyperlink ref="W1995" r:id="rId1222" xr:uid="{B1A256A0-6A74-4107-9AC4-600473D0B809}"/>
    <hyperlink ref="W1996" r:id="rId1223" xr:uid="{08C42047-804A-43FF-B345-A8E71E4856E8}"/>
    <hyperlink ref="W1997" r:id="rId1224" xr:uid="{C6D13018-C860-4EAB-9EDC-7C7D188D37CB}"/>
    <hyperlink ref="W1998" r:id="rId1225" xr:uid="{C7FA971D-2CE8-49E2-B86B-C5FAD77DD4FA}"/>
    <hyperlink ref="W1999" r:id="rId1226" xr:uid="{F38DD82D-7B91-4324-BFE7-02977A5F9A01}"/>
    <hyperlink ref="W2000" r:id="rId1227" xr:uid="{1DA0550C-3FBA-445F-A499-29B8F691A2F8}"/>
    <hyperlink ref="W2001" r:id="rId1228" xr:uid="{AA7B1E5C-0D8C-4929-907C-FE6E82A9F8FB}"/>
    <hyperlink ref="W2002" r:id="rId1229" xr:uid="{A9D63653-F487-4E7E-8FFE-D78A1D02FFC3}"/>
    <hyperlink ref="W2003" r:id="rId1230" xr:uid="{645F0886-0E33-47FA-BA89-58F1E7C3CD89}"/>
    <hyperlink ref="W2004" r:id="rId1231" xr:uid="{392D7918-36EA-4C50-877F-4C68F045F1F3}"/>
    <hyperlink ref="W2005" r:id="rId1232" xr:uid="{A7C4D464-6E97-4AE4-B441-5C18174734AA}"/>
    <hyperlink ref="W2006" r:id="rId1233" xr:uid="{24FD0436-93D0-4BE2-8B78-058A1776CDE4}"/>
    <hyperlink ref="W2007" r:id="rId1234" xr:uid="{03D8C7E6-6CEE-46D0-B3B9-13E19069B85E}"/>
    <hyperlink ref="W236" r:id="rId1235" xr:uid="{D97C873E-F0A4-4D92-9B0F-8B093A6282FE}"/>
    <hyperlink ref="W237" r:id="rId1236" xr:uid="{D28EC43B-F3D0-4F8A-9126-CCC763EBD6D3}"/>
    <hyperlink ref="W238" r:id="rId1237" xr:uid="{A686C1FF-7908-4A65-AB71-ED472A861758}"/>
    <hyperlink ref="W239" r:id="rId1238" xr:uid="{21C890D2-C410-48F4-A0A7-885387AA4C65}"/>
    <hyperlink ref="W240" r:id="rId1239" xr:uid="{A0638AB1-14DD-4423-B23C-19A7FD0E6AA3}"/>
    <hyperlink ref="W241" r:id="rId1240" xr:uid="{54270ECF-1890-43A2-AC03-5DECD9A01D21}"/>
    <hyperlink ref="W242" r:id="rId1241" xr:uid="{D54B6EAE-5967-46A5-95FB-8F3E78C904F4}"/>
    <hyperlink ref="W243" r:id="rId1242" xr:uid="{7218453B-7A7D-4676-BE5F-4095C35D74B6}"/>
    <hyperlink ref="W244" r:id="rId1243" xr:uid="{DB0BAC7E-BEA9-4B8D-A347-C2103F1D4F29}"/>
    <hyperlink ref="W245" r:id="rId1244" xr:uid="{2031EB3C-4BDF-4189-95C6-88ABC45D0133}"/>
    <hyperlink ref="W246" r:id="rId1245" xr:uid="{AB637673-4FD7-4129-8762-8CDA51C9F10C}"/>
    <hyperlink ref="W247" r:id="rId1246" xr:uid="{3E4813D6-7E51-42F3-A392-CAD50BEDB3BD}"/>
    <hyperlink ref="W248" r:id="rId1247" xr:uid="{539780CC-BDAA-40E8-97CA-D95B351D22E8}"/>
    <hyperlink ref="W249" r:id="rId1248" xr:uid="{109F49DA-BC94-4AAE-BADF-3B5DD842EDC8}"/>
    <hyperlink ref="W250" r:id="rId1249" xr:uid="{7EDD26F6-354D-4D70-BCE6-856E35F9624F}"/>
    <hyperlink ref="W251" r:id="rId1250" xr:uid="{9E2AA827-A4F7-4014-8F4B-83D0E20820C5}"/>
    <hyperlink ref="W252" r:id="rId1251" xr:uid="{96F01653-F40B-4698-9516-B964349F232D}"/>
    <hyperlink ref="W253" r:id="rId1252" xr:uid="{3502758D-E94C-438B-8AEC-43D962C4FD69}"/>
    <hyperlink ref="W254" r:id="rId1253" xr:uid="{9FDE8E52-4439-4038-986D-AC718454F54B}"/>
    <hyperlink ref="W255" r:id="rId1254" xr:uid="{B9A67129-8836-4B3A-826C-6603DE470746}"/>
    <hyperlink ref="W256" r:id="rId1255" xr:uid="{7875475B-5936-4B0C-8788-1CB8D3BE2502}"/>
    <hyperlink ref="W257" r:id="rId1256" xr:uid="{BCF6EA98-0979-457D-A3DC-A8CA5615AF61}"/>
    <hyperlink ref="W258" r:id="rId1257" xr:uid="{E8EFC8EF-9FEA-4513-8F53-6C96E5CA5631}"/>
    <hyperlink ref="W259" r:id="rId1258" xr:uid="{41D77B38-2B67-4D82-B37E-A036CED635B9}"/>
    <hyperlink ref="W260" r:id="rId1259" xr:uid="{19049AE9-0C4F-4A8D-8DBF-2226C20E4010}"/>
    <hyperlink ref="W261" r:id="rId1260" xr:uid="{A1C679D0-6851-4E29-B832-97EBD9FED235}"/>
    <hyperlink ref="W262" r:id="rId1261" xr:uid="{1EB07B18-EA0B-403B-845C-42CADB8FF4BB}"/>
    <hyperlink ref="W263" r:id="rId1262" xr:uid="{03066DDA-1BBE-4ABD-9D3F-420649166AEB}"/>
    <hyperlink ref="W264" r:id="rId1263" xr:uid="{3F3CFA33-D000-4FD3-80D9-B6B938041A4D}"/>
    <hyperlink ref="W265" r:id="rId1264" xr:uid="{E02514F4-A6BC-42A4-9C57-E37C0610B7F7}"/>
    <hyperlink ref="W266" r:id="rId1265" xr:uid="{B54E6D39-B6ED-442E-88F8-6E0E6F6335A1}"/>
    <hyperlink ref="W267" r:id="rId1266" xr:uid="{E6F29A69-392C-4443-9B84-7F58703F491C}"/>
    <hyperlink ref="W268" r:id="rId1267" xr:uid="{122558C7-7B81-4190-A03C-379A25064C20}"/>
    <hyperlink ref="W269" r:id="rId1268" xr:uid="{512B9CCF-B4BB-48A7-AD96-B7F596FBF0E1}"/>
    <hyperlink ref="W270" r:id="rId1269" xr:uid="{43693483-7DF2-441B-BE2B-908599037711}"/>
    <hyperlink ref="W271" r:id="rId1270" xr:uid="{CDF54CFD-D87D-42B8-8298-A2E7AE75EC4B}"/>
    <hyperlink ref="W272" r:id="rId1271" xr:uid="{A54622F9-29EC-4F78-A789-1D341C4A4218}"/>
    <hyperlink ref="W273" r:id="rId1272" xr:uid="{17B07494-041D-4CA6-9434-2AEEB82F9950}"/>
    <hyperlink ref="W274" r:id="rId1273" xr:uid="{A6C980AF-66A8-4B97-86C3-AD1DE3FAD1C0}"/>
    <hyperlink ref="W275" r:id="rId1274" xr:uid="{B570B5BF-D4A2-483A-BF22-7B82B62EFCA7}"/>
    <hyperlink ref="W276" r:id="rId1275" xr:uid="{02D13267-7A43-4E8E-8D76-44ECB957A569}"/>
    <hyperlink ref="W277" r:id="rId1276" xr:uid="{76E0370D-7758-4669-AF9B-B4A84B1C266B}"/>
    <hyperlink ref="W278" r:id="rId1277" xr:uid="{A2999A27-771D-43F0-A797-1A44A646E407}"/>
    <hyperlink ref="W279" r:id="rId1278" xr:uid="{09BE8942-AFD9-48B8-B368-5ECF6BA15EE8}"/>
    <hyperlink ref="W280" r:id="rId1279" xr:uid="{31DA52C1-2126-4CB1-BA56-842D93D65EE6}"/>
    <hyperlink ref="W281" r:id="rId1280" xr:uid="{FE69D413-30E7-4D8E-9D07-A2ED7475872F}"/>
    <hyperlink ref="W282" r:id="rId1281" xr:uid="{DF463C1E-30D1-4084-BA16-D883A1648E19}"/>
    <hyperlink ref="W283" r:id="rId1282" xr:uid="{8F2CA0B7-92B9-49CB-BBA8-1704DF40C14A}"/>
    <hyperlink ref="W284" r:id="rId1283" xr:uid="{BD944CB4-4905-45EE-AFD1-8EE342A94780}"/>
    <hyperlink ref="W285" r:id="rId1284" xr:uid="{52910810-E8CF-4027-BD53-C8E81AE5E9BB}"/>
    <hyperlink ref="W286" r:id="rId1285" xr:uid="{96046DBB-2A6D-4BA0-B56B-93F6FD105F9E}"/>
    <hyperlink ref="W287" r:id="rId1286" xr:uid="{0B783DDE-1746-454B-B472-AB3B7C392783}"/>
    <hyperlink ref="W288" r:id="rId1287" xr:uid="{5F7CAC33-1B4D-46F9-A800-33121C199A33}"/>
    <hyperlink ref="W289" r:id="rId1288" xr:uid="{A9668C2B-D29D-4E31-8428-6D7F5160F1AF}"/>
    <hyperlink ref="W290" r:id="rId1289" xr:uid="{C1F6AB9F-0DC7-4C59-9FD0-4ACCDDB05D91}"/>
    <hyperlink ref="W291" r:id="rId1290" xr:uid="{9BB772F6-F078-4689-84A9-7B715CD9591E}"/>
    <hyperlink ref="W292" r:id="rId1291" xr:uid="{36238865-FA01-49E5-BFC7-AF40BAE41643}"/>
    <hyperlink ref="W293" r:id="rId1292" xr:uid="{47004230-1150-4791-8D21-282E51C8548C}"/>
    <hyperlink ref="W294" r:id="rId1293" xr:uid="{4FC686C9-529D-4EE2-A9A7-B58F08F5A0A7}"/>
    <hyperlink ref="W295" r:id="rId1294" xr:uid="{7C47F34A-FBF7-4ED5-8B92-3A27E6168B31}"/>
    <hyperlink ref="W296" r:id="rId1295" xr:uid="{A6C6BE85-5CC1-4E91-A75A-D86025CBA447}"/>
    <hyperlink ref="W297" r:id="rId1296" xr:uid="{CB343ABB-4299-4540-81EB-782311AC7EA5}"/>
    <hyperlink ref="W298" r:id="rId1297" xr:uid="{30A086B4-1944-4718-A0BA-36F83FF9B97B}"/>
    <hyperlink ref="W299" r:id="rId1298" xr:uid="{E83A74C1-35D5-4B21-907A-EE9A504DA702}"/>
    <hyperlink ref="W300" r:id="rId1299" xr:uid="{381B1359-1911-444E-B1FB-025BACF574CC}"/>
    <hyperlink ref="W301" r:id="rId1300" xr:uid="{02BF01BD-8690-440F-904E-5FFE7B3869D7}"/>
    <hyperlink ref="W302" r:id="rId1301" xr:uid="{19B5808C-E7EB-44A0-AD0F-B685F8BFDDA7}"/>
    <hyperlink ref="W303" r:id="rId1302" xr:uid="{2AF7B1FC-C73A-4460-88C2-2236D19AEDE2}"/>
    <hyperlink ref="W304" r:id="rId1303" xr:uid="{83501783-5B01-4492-BBB8-61DB00D41E35}"/>
    <hyperlink ref="W305" r:id="rId1304" xr:uid="{5ABE4588-7268-4EA7-BA17-058989D35222}"/>
    <hyperlink ref="W306" r:id="rId1305" location=":~:text=Este%20Master%20ofrece%20un%20programa,como%20SSL%2FTLS%20y%20SET." xr:uid="{5EFCA60F-2BFC-4E9C-992A-2EED4B0F44F7}"/>
    <hyperlink ref="W791" r:id="rId1306" xr:uid="{6EC0CCE1-1B68-4B8E-A8CD-C1A3C4EC1FFF}"/>
    <hyperlink ref="W792" r:id="rId1307" xr:uid="{DDB8ECAA-CA7E-4806-BD25-E99E92E72291}"/>
    <hyperlink ref="W793" r:id="rId1308" xr:uid="{9BB17C3A-2327-4985-8A27-4FA0A16EF147}"/>
    <hyperlink ref="W794" r:id="rId1309" xr:uid="{AE16DFA5-304F-4FE9-A3E5-738112CCCC2F}"/>
    <hyperlink ref="W795" r:id="rId1310" xr:uid="{4E2C3385-55E8-4769-A11C-E89DBF014D28}"/>
    <hyperlink ref="W796" r:id="rId1311" xr:uid="{5D7539D7-E64D-458D-ACC6-9A29A2B7831C}"/>
    <hyperlink ref="W797" r:id="rId1312" xr:uid="{D0CA81B2-DFD3-4DEE-811C-7E02BA8BD95F}"/>
    <hyperlink ref="W798" r:id="rId1313" xr:uid="{D9102E40-ED81-45D1-BD85-B33218D09268}"/>
    <hyperlink ref="W799" r:id="rId1314" xr:uid="{4CDF50D4-C659-4DD4-8F47-596B7FE50164}"/>
    <hyperlink ref="W800" r:id="rId1315" xr:uid="{B2A65362-7A56-4982-A8E3-112256BE2777}"/>
    <hyperlink ref="W801" r:id="rId1316" xr:uid="{52A01BC5-9EAC-42E4-BA5F-2A8C8C2D79E5}"/>
    <hyperlink ref="W802" r:id="rId1317" xr:uid="{8BF841F0-8E69-4702-BF19-72D1568E9867}"/>
    <hyperlink ref="W803" r:id="rId1318" xr:uid="{3506FA5A-8E0C-4E02-9111-879F1B73DC42}"/>
    <hyperlink ref="W804" r:id="rId1319" xr:uid="{A12153F0-24F7-4E36-A4FB-AD700EB9BF12}"/>
    <hyperlink ref="W805" r:id="rId1320" xr:uid="{B68FCA26-283A-49AC-9D67-BB575BCD9C6D}"/>
    <hyperlink ref="W806" r:id="rId1321" xr:uid="{51CD0EB3-B46B-42E6-BEEB-96138A01A3AB}"/>
    <hyperlink ref="W807" r:id="rId1322" xr:uid="{2C6371DD-B342-40DA-9F1E-DC233B0CE94C}"/>
    <hyperlink ref="W808" r:id="rId1323" xr:uid="{E8CF8DE6-2EEC-451A-AFF7-85341E41CAEB}"/>
    <hyperlink ref="W809" r:id="rId1324" xr:uid="{C13EB94F-7081-43DD-AD17-2F4DCD90AB7A}"/>
    <hyperlink ref="W810" r:id="rId1325" xr:uid="{52DB9E12-4504-4B23-8744-540523E9A888}"/>
    <hyperlink ref="W811" r:id="rId1326" xr:uid="{AD6F38FF-AB33-41E0-99BE-8CDDCF786977}"/>
    <hyperlink ref="W585" r:id="rId1327" xr:uid="{EEF951EA-06FE-46FC-B37B-B44A6B5F8AFC}"/>
    <hyperlink ref="W586" r:id="rId1328" xr:uid="{C4DECC05-4F3D-460D-BE43-F09D7667DF0E}"/>
    <hyperlink ref="W587" r:id="rId1329" xr:uid="{F647F145-5E05-4C54-A26A-A9802E5B5826}"/>
    <hyperlink ref="W588" r:id="rId1330" xr:uid="{0D0EC02D-1900-4E0F-9523-E5EB813A5313}"/>
    <hyperlink ref="W589" r:id="rId1331" xr:uid="{5FCA7F06-056B-4219-8EE8-3583F27B9E52}"/>
    <hyperlink ref="W590" r:id="rId1332" xr:uid="{17DC85EC-38FF-4A97-9CB9-7B9FDB171D09}"/>
    <hyperlink ref="W591" r:id="rId1333" xr:uid="{024D4840-E0D0-488D-87D1-343DDEEA02FF}"/>
    <hyperlink ref="W592" r:id="rId1334" xr:uid="{EF6113A9-375A-4DE5-8391-DF26034E5ADC}"/>
    <hyperlink ref="W593" r:id="rId1335" xr:uid="{7F63BEAE-E53D-4FE5-8C77-3518260AEF6B}"/>
    <hyperlink ref="W594" r:id="rId1336" xr:uid="{CD8E810B-7F8E-47B1-A2BB-048C314004F3}"/>
    <hyperlink ref="W595" r:id="rId1337" xr:uid="{97B150D3-AFC5-4851-9EDC-4133FE807D75}"/>
    <hyperlink ref="W596" r:id="rId1338" xr:uid="{4A4F4D43-6FEE-4AE9-B4B2-62BD08A61FBB}"/>
    <hyperlink ref="W597" r:id="rId1339" xr:uid="{0A5F70C7-232D-48E3-9F39-C3F56AE20C5B}"/>
    <hyperlink ref="W598" r:id="rId1340" xr:uid="{D142F8A2-9069-4481-A0F5-54C8490D0105}"/>
    <hyperlink ref="W599" r:id="rId1341" xr:uid="{B7D1ECAF-FB99-4004-A4C6-D28FCD0C8C1D}"/>
    <hyperlink ref="W600" r:id="rId1342" xr:uid="{CBDC4975-0042-410E-B30E-C975C640A9A8}"/>
    <hyperlink ref="W601" r:id="rId1343" xr:uid="{A9A6D802-B1F7-40C1-A839-D1E02DC0CB24}"/>
    <hyperlink ref="W602" r:id="rId1344" xr:uid="{0FCD8124-B481-427C-9E00-CE9D79A2D73E}"/>
    <hyperlink ref="W603" r:id="rId1345" xr:uid="{624C9454-12D0-48E8-8D37-7B3EAC754A13}"/>
    <hyperlink ref="W604" r:id="rId1346" xr:uid="{232B8719-5F7D-4C1B-BEEF-F4B8E60D15BB}"/>
    <hyperlink ref="W605" r:id="rId1347" xr:uid="{234F406F-4ABE-4D00-985B-4C961CA53A9B}"/>
    <hyperlink ref="W606" r:id="rId1348" xr:uid="{10F5E38B-644E-4425-8CCB-E9F54DBF1985}"/>
    <hyperlink ref="W607" r:id="rId1349" xr:uid="{20467685-D228-4F07-8878-9D7D3778C52B}"/>
    <hyperlink ref="W608" r:id="rId1350" xr:uid="{38CFB57B-FFA5-412B-AEF8-E905C774EC63}"/>
    <hyperlink ref="W609" r:id="rId1351" xr:uid="{289FE636-342F-4065-991E-A1ACCE1B5B28}"/>
    <hyperlink ref="W610" r:id="rId1352" xr:uid="{35D372D5-A891-43A5-87A9-7B6C8E8E3AB5}"/>
    <hyperlink ref="W611" r:id="rId1353" xr:uid="{FC19CBD1-E0EA-4BF2-B388-3B42C6D250CD}"/>
    <hyperlink ref="W612" r:id="rId1354" xr:uid="{969602FB-5278-472C-8708-174E4500BF42}"/>
    <hyperlink ref="W613" r:id="rId1355" xr:uid="{5D321CFD-0107-439B-AC28-477E2BF2E4D8}"/>
    <hyperlink ref="W614" r:id="rId1356" xr:uid="{18703204-21B3-483D-BB74-5F76AA15099F}"/>
    <hyperlink ref="W615" r:id="rId1357" xr:uid="{9705E6E5-E78D-46D0-A25A-281A5CFD6C77}"/>
    <hyperlink ref="W616" r:id="rId1358" xr:uid="{37BCA642-6D31-48A4-A5B4-F32E65E749D6}"/>
    <hyperlink ref="W617" r:id="rId1359" xr:uid="{F16BD8E0-AAEF-4B55-AF33-0480DA58C26F}"/>
    <hyperlink ref="W618" r:id="rId1360" xr:uid="{03F00442-5D41-4DD2-AC97-C65A4A204F19}"/>
    <hyperlink ref="W619" r:id="rId1361" xr:uid="{69217559-6F80-4F10-A4A8-A1943CD2B68A}"/>
    <hyperlink ref="W620" r:id="rId1362" xr:uid="{22C50AAE-9BEA-466B-A014-FB19D7294F08}"/>
    <hyperlink ref="W621" r:id="rId1363" xr:uid="{A60C21AF-396B-466D-871C-67B707E6CF50}"/>
    <hyperlink ref="W622" r:id="rId1364" xr:uid="{79A4D22F-FA81-47A6-B6F1-3CC6E98DDDD7}"/>
    <hyperlink ref="W623" r:id="rId1365" xr:uid="{4285B252-2EFF-4BF4-B838-7E2A7A2DE246}"/>
    <hyperlink ref="W624" r:id="rId1366" xr:uid="{D8FFCCE7-8E50-485C-B58B-1187107058D5}"/>
    <hyperlink ref="W625" r:id="rId1367" xr:uid="{6D9FD055-EA41-483D-A1D1-E69F659D6A1B}"/>
    <hyperlink ref="W626" r:id="rId1368" xr:uid="{7A44F0B5-1C87-401B-8085-3A09A2F975D4}"/>
    <hyperlink ref="W627" r:id="rId1369" xr:uid="{A2D145AB-DFD8-46B1-8091-ECDFDF5DA689}"/>
    <hyperlink ref="W628" r:id="rId1370" xr:uid="{FCDF35F9-3AB3-4C20-96F4-81B759565F61}"/>
    <hyperlink ref="W629" r:id="rId1371" xr:uid="{EE6AF37D-2AD9-4045-A09F-210CC74B0B54}"/>
    <hyperlink ref="W630" r:id="rId1372" xr:uid="{85F2884A-5697-4F6D-8792-414B5AE93286}"/>
    <hyperlink ref="W631" r:id="rId1373" xr:uid="{35A8B39D-80D2-4263-BFCF-38AA7DCB5516}"/>
    <hyperlink ref="W632" r:id="rId1374" xr:uid="{F008A854-02F9-4C5D-B63D-8066FEBE34C1}"/>
    <hyperlink ref="W633" r:id="rId1375" xr:uid="{6A661B1E-9DD2-44D4-923E-629FC5559F0B}"/>
    <hyperlink ref="W634" r:id="rId1376" xr:uid="{CD1A3D21-77D3-4617-A356-7AED9CE108E4}"/>
    <hyperlink ref="W1042" r:id="rId1377" xr:uid="{C58F960E-0C61-4667-969B-42732D73A126}"/>
    <hyperlink ref="W136" r:id="rId1378" xr:uid="{01F80178-92A3-4B8C-852A-0DE52C943088}"/>
    <hyperlink ref="W137" r:id="rId1379" xr:uid="{D8E9FF40-749B-4DEA-ABB6-07AC46FA4211}"/>
    <hyperlink ref="W138" r:id="rId1380" xr:uid="{7F136A3D-FBA8-46BF-860E-9BF70C33E026}"/>
    <hyperlink ref="W139" r:id="rId1381" xr:uid="{E30DF46A-65EC-46F5-A156-9701CD9A7AC4}"/>
    <hyperlink ref="W140" r:id="rId1382" xr:uid="{C7DBF97F-0D0B-413D-81CB-D52AE08A6F28}"/>
    <hyperlink ref="W141" r:id="rId1383" xr:uid="{F76BF830-96AA-4FFE-82F3-166D382EA5F3}"/>
    <hyperlink ref="W142" r:id="rId1384" xr:uid="{E11F8849-B890-4A8B-AD8D-20C1B3257911}"/>
    <hyperlink ref="W143" r:id="rId1385" xr:uid="{A09F4124-799A-4928-9C34-2D8572C7D8BA}"/>
    <hyperlink ref="W144" r:id="rId1386" xr:uid="{A6CA708A-DD87-4E54-ADA1-13E9163AB96F}"/>
    <hyperlink ref="W145" r:id="rId1387" xr:uid="{B66E7661-6DC6-4FA5-A833-9AD94D7842FE}"/>
    <hyperlink ref="W146" r:id="rId1388" xr:uid="{BF029733-676A-44AB-90B1-CF556D44671B}"/>
    <hyperlink ref="W147" r:id="rId1389" xr:uid="{58062574-DAE9-47BD-BBBE-7DF17C1F7FF0}"/>
    <hyperlink ref="W148" r:id="rId1390" xr:uid="{2F681B00-7441-498A-882E-5976E4344B2E}"/>
    <hyperlink ref="W149" r:id="rId1391" xr:uid="{5C261555-0C45-458D-BEE3-B9DA11C56F02}"/>
    <hyperlink ref="W150" r:id="rId1392" xr:uid="{3306224C-092A-452F-9AC2-917B23ED67D7}"/>
    <hyperlink ref="W151" r:id="rId1393" xr:uid="{E0EDFCF9-C529-4989-97E0-3B44D9B862AF}"/>
    <hyperlink ref="W152" r:id="rId1394" xr:uid="{714D54AB-8523-41E9-AE4F-7BAB0C6379A6}"/>
    <hyperlink ref="W153" r:id="rId1395" xr:uid="{FC21FE56-20E8-49F8-B216-0C04BFE0D138}"/>
    <hyperlink ref="W154" r:id="rId1396" xr:uid="{2C404629-2EE8-47EC-B80D-5367FBB1FC80}"/>
    <hyperlink ref="W155" r:id="rId1397" xr:uid="{3399093A-3959-478D-BAF9-279466608AD6}"/>
    <hyperlink ref="W156" r:id="rId1398" xr:uid="{2E8CD537-DC91-438F-8847-5AF13AD779BC}"/>
    <hyperlink ref="W157" r:id="rId1399" xr:uid="{215FEBCA-B7D4-48C3-A6E7-B86A44292CD6}"/>
    <hyperlink ref="W158" r:id="rId1400" xr:uid="{20C700A9-E44F-4783-9E67-060EF811F725}"/>
    <hyperlink ref="W159" r:id="rId1401" xr:uid="{0469A42F-AB85-4B88-B30B-9C83E5F99970}"/>
    <hyperlink ref="W160" r:id="rId1402" xr:uid="{10753405-DA7A-46D7-8CB8-46C8D4426A1D}"/>
    <hyperlink ref="W161" r:id="rId1403" xr:uid="{58937525-9DAF-4F32-9007-C73178B24381}"/>
    <hyperlink ref="W162" r:id="rId1404" xr:uid="{C17C9CC6-D624-4181-878F-95FDD10D8DA6}"/>
    <hyperlink ref="W163" r:id="rId1405" xr:uid="{8558FD93-B685-4E6A-9482-6CF50E7E4C26}"/>
    <hyperlink ref="W164" r:id="rId1406" xr:uid="{9D2B7D04-CDDF-4760-99F2-1C5942E7BBED}"/>
    <hyperlink ref="W165" r:id="rId1407" xr:uid="{72C3AC5A-2F7D-4D39-AF94-0D8F242B67A5}"/>
    <hyperlink ref="W166" r:id="rId1408" xr:uid="{5A5EA011-6895-4269-B606-9C5ED819A700}"/>
    <hyperlink ref="W167" r:id="rId1409" xr:uid="{D21CAD12-E676-4ECC-A9E5-8FF72D808A46}"/>
    <hyperlink ref="W168" r:id="rId1410" xr:uid="{AFAEED88-48F8-483F-9720-F67F7E8FE2EE}"/>
    <hyperlink ref="W169" r:id="rId1411" xr:uid="{6E717E10-EDC4-46A7-866B-30961B21ED3D}"/>
    <hyperlink ref="W170" r:id="rId1412" xr:uid="{DBE5477D-3736-4BAF-B43B-1A339119E0BC}"/>
    <hyperlink ref="W171" r:id="rId1413" xr:uid="{AB5FBF78-7518-44E9-BF60-4AD32427132F}"/>
    <hyperlink ref="W172" r:id="rId1414" xr:uid="{A74EB749-CFAA-48DF-A375-214076F18657}"/>
    <hyperlink ref="W173" r:id="rId1415" xr:uid="{48275862-3142-4D4B-A375-4BA00D6B420F}"/>
    <hyperlink ref="W174" r:id="rId1416" xr:uid="{52E6DF9F-D481-4D5D-B657-88FAAFB95F82}"/>
    <hyperlink ref="W175" r:id="rId1417" xr:uid="{760557E2-A055-47D6-B902-541C0414B0C8}"/>
    <hyperlink ref="W176" r:id="rId1418" xr:uid="{DDD479D2-5B9D-47C1-A63F-060CCDE0D2CA}"/>
    <hyperlink ref="W177" r:id="rId1419" xr:uid="{DFC098C9-10E5-4891-965C-8877E59BF032}"/>
    <hyperlink ref="W178" r:id="rId1420" xr:uid="{BC919E1B-1156-41DA-8E09-F584342A5C29}"/>
    <hyperlink ref="W179" r:id="rId1421" xr:uid="{15DF70CD-E79C-46C5-A400-21AFBAFE40AF}"/>
    <hyperlink ref="W180" r:id="rId1422" xr:uid="{D50F8AB1-B020-4305-A813-E98F10CD624B}"/>
    <hyperlink ref="W181" r:id="rId1423" xr:uid="{66E478F0-FC5D-4D3B-A26A-CBE3116D436A}"/>
    <hyperlink ref="W182" r:id="rId1424" xr:uid="{FDC7958C-9D73-4440-907D-AE1A4D267055}"/>
    <hyperlink ref="W183" r:id="rId1425" xr:uid="{6133A8B4-812D-42CB-9253-3633D208362C}"/>
    <hyperlink ref="W184" r:id="rId1426" xr:uid="{D08E49B6-00B6-40B6-AE66-F8268A79770D}"/>
    <hyperlink ref="W185" r:id="rId1427" xr:uid="{8C42F3D3-BA38-49F2-ADBA-B72A2CCB5097}"/>
    <hyperlink ref="W186" r:id="rId1428" xr:uid="{245F0E04-A1A8-40CA-A2D1-93077A41CEB4}"/>
    <hyperlink ref="W187" r:id="rId1429" xr:uid="{5EF22A6A-C65C-427F-924F-C094863C29AA}"/>
    <hyperlink ref="W188" r:id="rId1430" xr:uid="{4A3E6EBD-8218-4E66-8A67-DD5BA7EDF63D}"/>
    <hyperlink ref="W189" r:id="rId1431" xr:uid="{F79C1361-F104-4D53-B8F3-54D50C0D2E76}"/>
    <hyperlink ref="W191" r:id="rId1432" xr:uid="{D279CDBD-AE47-4E46-A678-4CBE7F9EB6E4}"/>
    <hyperlink ref="W812" r:id="rId1433" xr:uid="{16E5B3BA-6B14-4F82-BFA8-D786F4B7A000}"/>
    <hyperlink ref="W813" r:id="rId1434" xr:uid="{7CC4B5EF-85C3-4ED3-B07A-77234560AA47}"/>
    <hyperlink ref="W814" r:id="rId1435" xr:uid="{387ABC69-DA35-4AAB-B665-2B6E3B94C1BD}"/>
    <hyperlink ref="W815" r:id="rId1436" xr:uid="{F8825AA4-CB6A-43F9-9FD5-6D4E4AAAF9AA}"/>
    <hyperlink ref="W816" r:id="rId1437" xr:uid="{279CAFA6-0D6F-4358-9EAF-3F081C46ACB7}"/>
    <hyperlink ref="W817" r:id="rId1438" xr:uid="{0C9F61B7-1258-4F9A-9B8B-FABE7E683F76}"/>
    <hyperlink ref="W818" r:id="rId1439" xr:uid="{4F9527FE-D113-4D62-9E13-121E64300F3F}"/>
    <hyperlink ref="W819" r:id="rId1440" xr:uid="{AE9CB771-461A-4206-BA64-2B57E2C98CC6}"/>
    <hyperlink ref="W820" r:id="rId1441" xr:uid="{57E8E3E5-CD93-4DA9-891A-5589A4FBE9C8}"/>
    <hyperlink ref="W821" r:id="rId1442" xr:uid="{76630416-F234-473F-B7B2-76E273F3A8AD}"/>
    <hyperlink ref="W822" r:id="rId1443" xr:uid="{E8EB23B3-461D-492D-A637-B5863BF4D4DB}"/>
    <hyperlink ref="W823" r:id="rId1444" xr:uid="{553DD487-430A-4C89-8F4B-B7C1F6791EC5}"/>
    <hyperlink ref="W824" r:id="rId1445" xr:uid="{CACA82C1-CAB6-4DEF-88B7-21CD3F090E74}"/>
    <hyperlink ref="W825" r:id="rId1446" xr:uid="{7BFACCC1-E9C1-4B2A-AF94-7BD471938738}"/>
    <hyperlink ref="W826" r:id="rId1447" xr:uid="{C1F30CA5-F863-4296-8CB6-1E9347DE7F80}"/>
    <hyperlink ref="W827" r:id="rId1448" xr:uid="{1C4E5B52-09DC-4191-AB59-EDEBD5A047FF}"/>
    <hyperlink ref="W828" r:id="rId1449" xr:uid="{4BE9D85F-C05B-4D1D-AE6E-F719814EBDAD}"/>
    <hyperlink ref="W829" r:id="rId1450" xr:uid="{61BC4BC5-BBC1-4AA3-ADAD-594B526D2EF3}"/>
    <hyperlink ref="W830" r:id="rId1451" xr:uid="{23CB7A0A-BA99-4E4C-8E8D-5C196BAE81C1}"/>
    <hyperlink ref="W831" r:id="rId1452" xr:uid="{2CFE4BCD-9F4D-44D9-8774-0A75C81C0361}"/>
    <hyperlink ref="W832" r:id="rId1453" xr:uid="{41981CD3-A04E-4978-849F-0270E6A270B2}"/>
    <hyperlink ref="W1307" r:id="rId1454" xr:uid="{D4603E8C-A3C1-4C39-9EB6-0C34131095EA}"/>
    <hyperlink ref="W1308" r:id="rId1455" xr:uid="{F02C9BF4-CDC0-4F65-8DE0-28D0DD4175B6}"/>
    <hyperlink ref="W1309" r:id="rId1456" xr:uid="{2F292761-98A6-4AAF-BDD6-85EAF252C6C7}"/>
    <hyperlink ref="W1310" r:id="rId1457" xr:uid="{188D9D2F-8C87-46C8-AB31-9E3F13169069}"/>
    <hyperlink ref="W1311" r:id="rId1458" xr:uid="{AA9DCB52-A8FF-4B95-B742-7F59195CCF3D}"/>
    <hyperlink ref="W1312" r:id="rId1459" xr:uid="{F40B860B-922B-4495-9611-075CE60A1936}"/>
    <hyperlink ref="W1313" r:id="rId1460" xr:uid="{8F00CEF5-283C-4F9F-B75D-FAAB0710CC13}"/>
    <hyperlink ref="W1314" r:id="rId1461" xr:uid="{87EA578E-9670-4EB5-B77D-1BE814C0DA3D}"/>
    <hyperlink ref="W1315" r:id="rId1462" xr:uid="{C446D639-2399-47A9-A3B3-5B2EE685C8AF}"/>
    <hyperlink ref="W1316" r:id="rId1463" xr:uid="{B3C9D93E-8113-4F6E-BFEF-7D00E9E486FD}"/>
    <hyperlink ref="W1317" r:id="rId1464" xr:uid="{CBE068F9-1183-4C4C-BEB8-E1740FF88209}"/>
    <hyperlink ref="W1318" r:id="rId1465" xr:uid="{82A9AE50-5026-4A1B-A214-94C7E18D2385}"/>
    <hyperlink ref="W1319" r:id="rId1466" xr:uid="{DBC938F3-B5A6-4FD3-9537-1D15DEDFEB38}"/>
    <hyperlink ref="W1320" r:id="rId1467" xr:uid="{4C7B9BA1-3CEA-4FC2-AD03-9C430A17A6B6}"/>
    <hyperlink ref="W1321" r:id="rId1468" xr:uid="{50EE5390-AEC5-4B3D-BC09-B4C9F8873E09}"/>
    <hyperlink ref="W1322" r:id="rId1469" xr:uid="{C7C7F549-0DD4-400D-A82A-A7E74942D749}"/>
    <hyperlink ref="W1323" r:id="rId1470" xr:uid="{EAB69D22-F35E-4FC4-A877-09BC5BA40AB4}"/>
    <hyperlink ref="W1324" r:id="rId1471" xr:uid="{788BB933-2F73-48FE-8BCF-2A34589C02D6}"/>
    <hyperlink ref="W1325" r:id="rId1472" xr:uid="{9965BD31-7B17-45E2-9772-905093256FF3}"/>
    <hyperlink ref="W1326" r:id="rId1473" xr:uid="{7B61A91F-8A1E-496E-B88A-BE02EC8B7AB1}"/>
    <hyperlink ref="W1327" r:id="rId1474" xr:uid="{2C168A95-B433-4438-AB19-6D0620EA4D08}"/>
    <hyperlink ref="W1328" r:id="rId1475" xr:uid="{A12C1B61-B030-48A4-88F7-E57F72547535}"/>
    <hyperlink ref="W1329" r:id="rId1476" xr:uid="{FBAED24D-24CD-4F48-8DBB-827B9CE65466}"/>
    <hyperlink ref="W1330" r:id="rId1477" xr:uid="{7A10A42F-2269-4B6C-9393-92740ACCABEE}"/>
    <hyperlink ref="W1331" r:id="rId1478" xr:uid="{7A5BEE4F-60EF-45D8-816D-4D1BC2933292}"/>
    <hyperlink ref="W1332" r:id="rId1479" xr:uid="{5F1EBBBF-A16E-4950-8F86-20EE620CCA64}"/>
    <hyperlink ref="W1333" r:id="rId1480" xr:uid="{BA766BB5-15A1-489B-B8F0-2C6B6C4C62BC}"/>
    <hyperlink ref="W1334" r:id="rId1481" xr:uid="{19879E0B-6610-4A37-9A43-475A0CDEB770}"/>
    <hyperlink ref="W1335" r:id="rId1482" xr:uid="{3D99EBAB-8C8F-475A-BB5B-8EDDDD573D57}"/>
    <hyperlink ref="W1336" r:id="rId1483" xr:uid="{7ACF1604-E663-43B4-8190-53D0F5C75214}"/>
    <hyperlink ref="W1337" r:id="rId1484" xr:uid="{7C4D8981-59CA-4C88-B491-3B5EE1CB4EC7}"/>
    <hyperlink ref="W1338" r:id="rId1485" xr:uid="{D49463EA-213D-48F6-8DC4-E80A8BAE6A24}"/>
    <hyperlink ref="W1339" r:id="rId1486" xr:uid="{88E57EC5-BB16-440A-8FD1-B020002D6544}"/>
    <hyperlink ref="W1340" r:id="rId1487" xr:uid="{DD21D3A3-614E-469C-B41A-5624EAA9685F}"/>
    <hyperlink ref="W1341" r:id="rId1488" xr:uid="{3746DF56-45EB-4954-B377-7E482381101A}"/>
    <hyperlink ref="W1342" r:id="rId1489" xr:uid="{F7901D08-C6F0-44AE-9FDD-B7886398D3DE}"/>
    <hyperlink ref="W1343" r:id="rId1490" xr:uid="{373E2B8F-400B-4C99-9A90-543F2516EE6B}"/>
    <hyperlink ref="W1344" r:id="rId1491" xr:uid="{B56E8437-81E4-4C87-89AC-A7EA97061D5A}"/>
    <hyperlink ref="W1345" r:id="rId1492" xr:uid="{3BE3C2B3-F363-4BEF-95A2-88A1E0BD3F00}"/>
    <hyperlink ref="W1346" r:id="rId1493" xr:uid="{76458402-A228-4E81-B083-33797280833A}"/>
    <hyperlink ref="W1347" r:id="rId1494" xr:uid="{7A5CEB33-1B9E-4C9A-989E-75037F4838CB}"/>
    <hyperlink ref="W1348" r:id="rId1495" xr:uid="{A9B4A541-138E-4988-AC4A-E1EFB05F0108}"/>
    <hyperlink ref="W1349" r:id="rId1496" xr:uid="{F09B54EC-E67E-4387-8309-8030DB806A25}"/>
    <hyperlink ref="W1350" r:id="rId1497" xr:uid="{FC5F2BAC-7ADA-4CDE-8A50-5AAAC8984FE0}"/>
    <hyperlink ref="W1351" r:id="rId1498" xr:uid="{9F34584F-F630-4AD2-B836-732FEBC0E1F3}"/>
    <hyperlink ref="W1352" r:id="rId1499" xr:uid="{665AEF34-1297-4F24-8A50-D2D236A18923}"/>
    <hyperlink ref="W1353" r:id="rId1500" xr:uid="{CCF1AE06-7749-45C3-AF9B-B978AE3DEDA0}"/>
    <hyperlink ref="W1354" r:id="rId1501" xr:uid="{4E071A5C-4560-427A-8334-35536F198DD6}"/>
    <hyperlink ref="W1355" r:id="rId1502" xr:uid="{D74E777F-07A7-4E6C-AF42-1D0DEB268F09}"/>
    <hyperlink ref="W1356" r:id="rId1503" xr:uid="{5A70AB44-DA2B-470A-883C-CBFEE5C17962}"/>
    <hyperlink ref="W1357" r:id="rId1504" xr:uid="{08732FAD-EEF4-482E-8F56-AE880A37C1AA}"/>
    <hyperlink ref="W1358" r:id="rId1505" xr:uid="{2771187E-C842-4F7D-AEA8-90FC9BCE85F3}"/>
    <hyperlink ref="W1359" r:id="rId1506" xr:uid="{7C708168-C921-4F64-AFEF-61A28C30F583}"/>
    <hyperlink ref="W1360" r:id="rId1507" xr:uid="{F849D732-D6B1-4878-9936-6710CFB04749}"/>
    <hyperlink ref="W1361" r:id="rId1508" xr:uid="{EC1B3208-DC04-4418-8318-803E8FAE392A}"/>
    <hyperlink ref="W1362" r:id="rId1509" xr:uid="{58652FD7-4E67-4F12-A794-EE782048AE83}"/>
    <hyperlink ref="W1363" r:id="rId1510" xr:uid="{4EA3905B-6FC9-44BD-801C-076EC3149544}"/>
    <hyperlink ref="W1364" r:id="rId1511" xr:uid="{9BCB319E-CDB1-42FA-A8BA-D846726C5D4E}"/>
    <hyperlink ref="W1365" r:id="rId1512" xr:uid="{ED868097-0540-404B-AD51-2DE33EE1DEF9}"/>
  </hyperlinks>
  <pageMargins left="0.7" right="0.7" top="0.75" bottom="0.75" header="0.3" footer="0.3"/>
  <legacyDrawing r:id="rId15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Guadalupe Ceballos Gallegos</dc:creator>
  <cp:lastModifiedBy>Evelyn Guadalupe Ceballos Gallegos</cp:lastModifiedBy>
  <dcterms:created xsi:type="dcterms:W3CDTF">2025-07-24T18:46:53Z</dcterms:created>
  <dcterms:modified xsi:type="dcterms:W3CDTF">2025-07-24T18:48:24Z</dcterms:modified>
</cp:coreProperties>
</file>